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25" windowWidth="14805" windowHeight="7890" activeTab="6"/>
  </bookViews>
  <sheets>
    <sheet name="1.Дох." sheetId="4" r:id="rId1"/>
    <sheet name="2.Функц." sheetId="1" r:id="rId2"/>
    <sheet name="3.Вед." sheetId="2" r:id="rId3"/>
    <sheet name="4.ПП" sheetId="3" r:id="rId4"/>
    <sheet name="5.Сбал." sheetId="5" r:id="rId5"/>
    <sheet name="6.Коммун." sheetId="7" r:id="rId6"/>
    <sheet name="7.Ист." sheetId="8" r:id="rId7"/>
  </sheets>
  <externalReferences>
    <externalReference r:id="rId8"/>
    <externalReference r:id="rId9"/>
  </externalReferences>
  <definedNames>
    <definedName name="_xlnm.Print_Titles" localSheetId="0">'1.Дох.'!$7:$7</definedName>
    <definedName name="_xlnm.Print_Titles" localSheetId="1">'2.Функц.'!$7:$7</definedName>
    <definedName name="_xlnm.Print_Titles" localSheetId="2">'3.Вед.'!$7:$7</definedName>
    <definedName name="_xlnm.Print_Titles" localSheetId="3">'4.ПП'!$7:$7</definedName>
  </definedNames>
  <calcPr calcId="145621"/>
</workbook>
</file>

<file path=xl/calcChain.xml><?xml version="1.0" encoding="utf-8"?>
<calcChain xmlns="http://schemas.openxmlformats.org/spreadsheetml/2006/main">
  <c r="M152" i="4" l="1"/>
  <c r="O152" i="4" s="1"/>
  <c r="O151" i="4" s="1"/>
  <c r="N151" i="4"/>
  <c r="L151" i="4"/>
  <c r="N150" i="4"/>
  <c r="N149" i="4" s="1"/>
  <c r="K150" i="4"/>
  <c r="M150" i="4" s="1"/>
  <c r="O150" i="4" s="1"/>
  <c r="O149" i="4" s="1"/>
  <c r="O148" i="4" s="1"/>
  <c r="G150" i="4"/>
  <c r="I150" i="4" s="1"/>
  <c r="E150" i="4"/>
  <c r="M149" i="4"/>
  <c r="L149" i="4"/>
  <c r="J149" i="4"/>
  <c r="I149" i="4"/>
  <c r="I148" i="4" s="1"/>
  <c r="H149" i="4"/>
  <c r="F149" i="4"/>
  <c r="E149" i="4"/>
  <c r="E148" i="4" s="1"/>
  <c r="D149" i="4"/>
  <c r="D148" i="4" s="1"/>
  <c r="C149" i="4"/>
  <c r="C148" i="4" s="1"/>
  <c r="N148" i="4"/>
  <c r="L148" i="4"/>
  <c r="J148" i="4"/>
  <c r="H148" i="4"/>
  <c r="F148" i="4"/>
  <c r="E147" i="4"/>
  <c r="G147" i="4" s="1"/>
  <c r="N146" i="4"/>
  <c r="L146" i="4"/>
  <c r="J146" i="4"/>
  <c r="J145" i="4" s="1"/>
  <c r="H146" i="4"/>
  <c r="H145" i="4" s="1"/>
  <c r="F146" i="4"/>
  <c r="D146" i="4"/>
  <c r="D145" i="4" s="1"/>
  <c r="C146" i="4"/>
  <c r="C145" i="4" s="1"/>
  <c r="N145" i="4"/>
  <c r="L145" i="4"/>
  <c r="F145" i="4"/>
  <c r="M144" i="4"/>
  <c r="M143" i="4" s="1"/>
  <c r="K144" i="4"/>
  <c r="K143" i="4" s="1"/>
  <c r="G144" i="4"/>
  <c r="I144" i="4" s="1"/>
  <c r="I143" i="4" s="1"/>
  <c r="N143" i="4"/>
  <c r="L143" i="4"/>
  <c r="J143" i="4"/>
  <c r="H143" i="4"/>
  <c r="G143" i="4"/>
  <c r="F143" i="4"/>
  <c r="E143" i="4"/>
  <c r="D143" i="4"/>
  <c r="C143" i="4"/>
  <c r="I142" i="4"/>
  <c r="I141" i="4" s="1"/>
  <c r="G142" i="4"/>
  <c r="G141" i="4" s="1"/>
  <c r="E142" i="4"/>
  <c r="N141" i="4"/>
  <c r="L141" i="4"/>
  <c r="J141" i="4"/>
  <c r="H141" i="4"/>
  <c r="F141" i="4"/>
  <c r="E141" i="4"/>
  <c r="D141" i="4"/>
  <c r="C141" i="4"/>
  <c r="E140" i="4"/>
  <c r="G140" i="4" s="1"/>
  <c r="N139" i="4"/>
  <c r="L139" i="4"/>
  <c r="J139" i="4"/>
  <c r="H139" i="4"/>
  <c r="F139" i="4"/>
  <c r="E139" i="4"/>
  <c r="D139" i="4"/>
  <c r="C139" i="4"/>
  <c r="E138" i="4"/>
  <c r="G138" i="4" s="1"/>
  <c r="N137" i="4"/>
  <c r="L137" i="4"/>
  <c r="J137" i="4"/>
  <c r="H137" i="4"/>
  <c r="F137" i="4"/>
  <c r="E137" i="4"/>
  <c r="D137" i="4"/>
  <c r="C137" i="4"/>
  <c r="E136" i="4"/>
  <c r="G136" i="4" s="1"/>
  <c r="I136" i="4" s="1"/>
  <c r="K136" i="4" s="1"/>
  <c r="M136" i="4" s="1"/>
  <c r="O136" i="4" s="1"/>
  <c r="E135" i="4"/>
  <c r="G135" i="4" s="1"/>
  <c r="I135" i="4" s="1"/>
  <c r="K135" i="4" s="1"/>
  <c r="M135" i="4" s="1"/>
  <c r="O135" i="4" s="1"/>
  <c r="E134" i="4"/>
  <c r="G134" i="4" s="1"/>
  <c r="I134" i="4" s="1"/>
  <c r="K134" i="4" s="1"/>
  <c r="M134" i="4" s="1"/>
  <c r="O134" i="4" s="1"/>
  <c r="E133" i="4"/>
  <c r="G133" i="4" s="1"/>
  <c r="I133" i="4" s="1"/>
  <c r="K133" i="4" s="1"/>
  <c r="M133" i="4" s="1"/>
  <c r="O133" i="4" s="1"/>
  <c r="I132" i="4"/>
  <c r="K132" i="4" s="1"/>
  <c r="M132" i="4" s="1"/>
  <c r="O132" i="4" s="1"/>
  <c r="E132" i="4"/>
  <c r="G132" i="4" s="1"/>
  <c r="M131" i="4"/>
  <c r="O131" i="4" s="1"/>
  <c r="I131" i="4"/>
  <c r="K131" i="4" s="1"/>
  <c r="G131" i="4"/>
  <c r="E131" i="4"/>
  <c r="M130" i="4"/>
  <c r="O130" i="4" s="1"/>
  <c r="K130" i="4"/>
  <c r="I130" i="4"/>
  <c r="E130" i="4"/>
  <c r="G130" i="4" s="1"/>
  <c r="E129" i="4"/>
  <c r="G129" i="4" s="1"/>
  <c r="I129" i="4" s="1"/>
  <c r="K129" i="4" s="1"/>
  <c r="M129" i="4" s="1"/>
  <c r="O129" i="4" s="1"/>
  <c r="E128" i="4"/>
  <c r="G128" i="4" s="1"/>
  <c r="I128" i="4" s="1"/>
  <c r="K128" i="4" s="1"/>
  <c r="M128" i="4" s="1"/>
  <c r="O128" i="4" s="1"/>
  <c r="G127" i="4"/>
  <c r="I127" i="4" s="1"/>
  <c r="K127" i="4" s="1"/>
  <c r="M127" i="4" s="1"/>
  <c r="O127" i="4" s="1"/>
  <c r="E127" i="4"/>
  <c r="I126" i="4"/>
  <c r="K126" i="4" s="1"/>
  <c r="M126" i="4" s="1"/>
  <c r="O126" i="4" s="1"/>
  <c r="E126" i="4"/>
  <c r="G126" i="4" s="1"/>
  <c r="I125" i="4"/>
  <c r="K125" i="4" s="1"/>
  <c r="M125" i="4" s="1"/>
  <c r="O125" i="4" s="1"/>
  <c r="G125" i="4"/>
  <c r="E125" i="4"/>
  <c r="E124" i="4"/>
  <c r="N123" i="4"/>
  <c r="N122" i="4" s="1"/>
  <c r="L123" i="4"/>
  <c r="L122" i="4" s="1"/>
  <c r="J123" i="4"/>
  <c r="J122" i="4" s="1"/>
  <c r="H123" i="4"/>
  <c r="H122" i="4" s="1"/>
  <c r="F123" i="4"/>
  <c r="F122" i="4" s="1"/>
  <c r="D123" i="4"/>
  <c r="D122" i="4" s="1"/>
  <c r="C123" i="4"/>
  <c r="C122" i="4" s="1"/>
  <c r="E121" i="4"/>
  <c r="N120" i="4"/>
  <c r="L120" i="4"/>
  <c r="J120" i="4"/>
  <c r="H120" i="4"/>
  <c r="F120" i="4"/>
  <c r="D120" i="4"/>
  <c r="C120" i="4"/>
  <c r="E119" i="4"/>
  <c r="G119" i="4" s="1"/>
  <c r="G118" i="4" s="1"/>
  <c r="N118" i="4"/>
  <c r="L118" i="4"/>
  <c r="J118" i="4"/>
  <c r="H118" i="4"/>
  <c r="F118" i="4"/>
  <c r="D118" i="4"/>
  <c r="C118" i="4"/>
  <c r="G117" i="4"/>
  <c r="G116" i="4" s="1"/>
  <c r="E117" i="4"/>
  <c r="N116" i="4"/>
  <c r="L116" i="4"/>
  <c r="J116" i="4"/>
  <c r="H116" i="4"/>
  <c r="F116" i="4"/>
  <c r="E116" i="4"/>
  <c r="D116" i="4"/>
  <c r="C116" i="4"/>
  <c r="E114" i="4"/>
  <c r="E109" i="4" s="1"/>
  <c r="E108" i="4" s="1"/>
  <c r="O113" i="4"/>
  <c r="O112" i="4"/>
  <c r="M111" i="4"/>
  <c r="O111" i="4" s="1"/>
  <c r="K111" i="4"/>
  <c r="K110" i="4"/>
  <c r="M110" i="4" s="1"/>
  <c r="I110" i="4"/>
  <c r="N109" i="4"/>
  <c r="N108" i="4" s="1"/>
  <c r="J109" i="4"/>
  <c r="J108" i="4" s="1"/>
  <c r="H109" i="4"/>
  <c r="H108" i="4" s="1"/>
  <c r="F109" i="4"/>
  <c r="F108" i="4" s="1"/>
  <c r="D109" i="4"/>
  <c r="D108" i="4" s="1"/>
  <c r="C109" i="4"/>
  <c r="L108" i="4"/>
  <c r="C108" i="4"/>
  <c r="K107" i="4"/>
  <c r="M107" i="4" s="1"/>
  <c r="O107" i="4" s="1"/>
  <c r="N106" i="4"/>
  <c r="L106" i="4"/>
  <c r="J106" i="4"/>
  <c r="I106" i="4"/>
  <c r="M105" i="4"/>
  <c r="O105" i="4" s="1"/>
  <c r="M104" i="4"/>
  <c r="O104" i="4" s="1"/>
  <c r="E103" i="4"/>
  <c r="G103" i="4" s="1"/>
  <c r="I103" i="4" s="1"/>
  <c r="K103" i="4" s="1"/>
  <c r="M103" i="4" s="1"/>
  <c r="O103" i="4" s="1"/>
  <c r="E102" i="4"/>
  <c r="G102" i="4" s="1"/>
  <c r="I102" i="4" s="1"/>
  <c r="K102" i="4" s="1"/>
  <c r="M102" i="4" s="1"/>
  <c r="O102" i="4" s="1"/>
  <c r="E101" i="4"/>
  <c r="G101" i="4" s="1"/>
  <c r="I101" i="4" s="1"/>
  <c r="K101" i="4" s="1"/>
  <c r="M101" i="4" s="1"/>
  <c r="O101" i="4" s="1"/>
  <c r="K100" i="4"/>
  <c r="M100" i="4" s="1"/>
  <c r="O100" i="4" s="1"/>
  <c r="E99" i="4"/>
  <c r="G99" i="4" s="1"/>
  <c r="N98" i="4"/>
  <c r="N97" i="4" s="1"/>
  <c r="L98" i="4"/>
  <c r="L97" i="4" s="1"/>
  <c r="L92" i="4" s="1"/>
  <c r="J98" i="4"/>
  <c r="H98" i="4"/>
  <c r="F98" i="4"/>
  <c r="F97" i="4" s="1"/>
  <c r="D98" i="4"/>
  <c r="D97" i="4" s="1"/>
  <c r="D92" i="4" s="1"/>
  <c r="J97" i="4"/>
  <c r="H97" i="4"/>
  <c r="C97" i="4"/>
  <c r="N96" i="4"/>
  <c r="O96" i="4" s="1"/>
  <c r="O95" i="4" s="1"/>
  <c r="N95" i="4"/>
  <c r="M95" i="4"/>
  <c r="O94" i="4"/>
  <c r="O93" i="4" s="1"/>
  <c r="N93" i="4"/>
  <c r="M93" i="4"/>
  <c r="E91" i="4"/>
  <c r="G91" i="4" s="1"/>
  <c r="N90" i="4"/>
  <c r="L90" i="4"/>
  <c r="J90" i="4"/>
  <c r="H90" i="4"/>
  <c r="F90" i="4"/>
  <c r="E90" i="4"/>
  <c r="D90" i="4"/>
  <c r="C90" i="4"/>
  <c r="G89" i="4"/>
  <c r="I89" i="4" s="1"/>
  <c r="K89" i="4" s="1"/>
  <c r="E89" i="4"/>
  <c r="N88" i="4"/>
  <c r="N87" i="4" s="1"/>
  <c r="L88" i="4"/>
  <c r="L87" i="4" s="1"/>
  <c r="J88" i="4"/>
  <c r="J87" i="4" s="1"/>
  <c r="I88" i="4"/>
  <c r="H88" i="4"/>
  <c r="G88" i="4"/>
  <c r="F88" i="4"/>
  <c r="F87" i="4" s="1"/>
  <c r="E88" i="4"/>
  <c r="E87" i="4" s="1"/>
  <c r="D88" i="4"/>
  <c r="C88" i="4"/>
  <c r="C87" i="4" s="1"/>
  <c r="H87" i="4"/>
  <c r="D87" i="4"/>
  <c r="E84" i="4"/>
  <c r="G84" i="4" s="1"/>
  <c r="I84" i="4" s="1"/>
  <c r="N83" i="4"/>
  <c r="L83" i="4"/>
  <c r="J83" i="4"/>
  <c r="H83" i="4"/>
  <c r="G83" i="4"/>
  <c r="F83" i="4"/>
  <c r="E83" i="4"/>
  <c r="D83" i="4"/>
  <c r="C83" i="4"/>
  <c r="O82" i="4"/>
  <c r="E81" i="4"/>
  <c r="G81" i="4" s="1"/>
  <c r="I81" i="4" s="1"/>
  <c r="K81" i="4" s="1"/>
  <c r="M81" i="4" s="1"/>
  <c r="O81" i="4" s="1"/>
  <c r="E80" i="4"/>
  <c r="G80" i="4" s="1"/>
  <c r="N79" i="4"/>
  <c r="L79" i="4"/>
  <c r="J79" i="4"/>
  <c r="H79" i="4"/>
  <c r="F79" i="4"/>
  <c r="D79" i="4"/>
  <c r="C79" i="4"/>
  <c r="O78" i="4"/>
  <c r="O77" i="4" s="1"/>
  <c r="O76" i="4" s="1"/>
  <c r="N77" i="4"/>
  <c r="N76" i="4" s="1"/>
  <c r="M77" i="4"/>
  <c r="M76" i="4" s="1"/>
  <c r="O75" i="4"/>
  <c r="E74" i="4"/>
  <c r="G74" i="4" s="1"/>
  <c r="I74" i="4" s="1"/>
  <c r="K74" i="4" s="1"/>
  <c r="M74" i="4" s="1"/>
  <c r="O74" i="4" s="1"/>
  <c r="E73" i="4"/>
  <c r="E71" i="4" s="1"/>
  <c r="E72" i="4"/>
  <c r="G72" i="4" s="1"/>
  <c r="N71" i="4"/>
  <c r="L71" i="4"/>
  <c r="L70" i="4" s="1"/>
  <c r="J71" i="4"/>
  <c r="J70" i="4" s="1"/>
  <c r="H71" i="4"/>
  <c r="F71" i="4"/>
  <c r="F70" i="4" s="1"/>
  <c r="D71" i="4"/>
  <c r="C71" i="4"/>
  <c r="H70" i="4"/>
  <c r="D70" i="4"/>
  <c r="C70" i="4"/>
  <c r="E69" i="4"/>
  <c r="G69" i="4" s="1"/>
  <c r="N68" i="4"/>
  <c r="N67" i="4" s="1"/>
  <c r="N66" i="4" s="1"/>
  <c r="L68" i="4"/>
  <c r="J68" i="4"/>
  <c r="J67" i="4" s="1"/>
  <c r="J66" i="4" s="1"/>
  <c r="H68" i="4"/>
  <c r="F68" i="4"/>
  <c r="F67" i="4" s="1"/>
  <c r="F66" i="4" s="1"/>
  <c r="E68" i="4"/>
  <c r="D68" i="4"/>
  <c r="D67" i="4" s="1"/>
  <c r="D66" i="4" s="1"/>
  <c r="C68" i="4"/>
  <c r="L67" i="4"/>
  <c r="L66" i="4" s="1"/>
  <c r="H67" i="4"/>
  <c r="E67" i="4"/>
  <c r="E66" i="4" s="1"/>
  <c r="C67" i="4"/>
  <c r="C66" i="4" s="1"/>
  <c r="H66" i="4"/>
  <c r="E65" i="4"/>
  <c r="G65" i="4" s="1"/>
  <c r="N64" i="4"/>
  <c r="L64" i="4"/>
  <c r="J64" i="4"/>
  <c r="J63" i="4" s="1"/>
  <c r="H64" i="4"/>
  <c r="F64" i="4"/>
  <c r="D64" i="4"/>
  <c r="C64" i="4"/>
  <c r="C63" i="4" s="1"/>
  <c r="N63" i="4"/>
  <c r="L63" i="4"/>
  <c r="H63" i="4"/>
  <c r="F63" i="4"/>
  <c r="D63" i="4"/>
  <c r="E62" i="4"/>
  <c r="G62" i="4" s="1"/>
  <c r="I62" i="4" s="1"/>
  <c r="K62" i="4" s="1"/>
  <c r="M62" i="4" s="1"/>
  <c r="O62" i="4" s="1"/>
  <c r="G61" i="4"/>
  <c r="I61" i="4" s="1"/>
  <c r="K61" i="4" s="1"/>
  <c r="M61" i="4" s="1"/>
  <c r="O61" i="4" s="1"/>
  <c r="E61" i="4"/>
  <c r="E60" i="4"/>
  <c r="G60" i="4" s="1"/>
  <c r="I60" i="4" s="1"/>
  <c r="K60" i="4" s="1"/>
  <c r="M60" i="4" s="1"/>
  <c r="O60" i="4" s="1"/>
  <c r="E59" i="4"/>
  <c r="G59" i="4" s="1"/>
  <c r="L58" i="4"/>
  <c r="J58" i="4"/>
  <c r="H58" i="4"/>
  <c r="F58" i="4"/>
  <c r="E58" i="4"/>
  <c r="E57" i="4" s="1"/>
  <c r="D58" i="4"/>
  <c r="C58" i="4"/>
  <c r="C57" i="4" s="1"/>
  <c r="C9" i="4" s="1"/>
  <c r="N57" i="4"/>
  <c r="L57" i="4"/>
  <c r="J57" i="4"/>
  <c r="H57" i="4"/>
  <c r="F57" i="4"/>
  <c r="D57" i="4"/>
  <c r="G56" i="4"/>
  <c r="G55" i="4" s="1"/>
  <c r="G54" i="4" s="1"/>
  <c r="E56" i="4"/>
  <c r="N55" i="4"/>
  <c r="L55" i="4"/>
  <c r="J55" i="4"/>
  <c r="H55" i="4"/>
  <c r="F55" i="4"/>
  <c r="E55" i="4"/>
  <c r="E54" i="4" s="1"/>
  <c r="D55" i="4"/>
  <c r="C55" i="4"/>
  <c r="N54" i="4"/>
  <c r="L54" i="4"/>
  <c r="J54" i="4"/>
  <c r="H54" i="4"/>
  <c r="F54" i="4"/>
  <c r="D54" i="4"/>
  <c r="C54" i="4"/>
  <c r="E53" i="4"/>
  <c r="G53" i="4" s="1"/>
  <c r="G52" i="4" s="1"/>
  <c r="N52" i="4"/>
  <c r="L52" i="4"/>
  <c r="J52" i="4"/>
  <c r="H52" i="4"/>
  <c r="F52" i="4"/>
  <c r="E52" i="4"/>
  <c r="D52" i="4"/>
  <c r="C52" i="4"/>
  <c r="E51" i="4"/>
  <c r="G51" i="4" s="1"/>
  <c r="N50" i="4"/>
  <c r="L50" i="4"/>
  <c r="L49" i="4" s="1"/>
  <c r="L48" i="4" s="1"/>
  <c r="J50" i="4"/>
  <c r="H50" i="4"/>
  <c r="H49" i="4" s="1"/>
  <c r="H48" i="4" s="1"/>
  <c r="F50" i="4"/>
  <c r="D50" i="4"/>
  <c r="D49" i="4" s="1"/>
  <c r="D48" i="4" s="1"/>
  <c r="C50" i="4"/>
  <c r="J49" i="4"/>
  <c r="F49" i="4"/>
  <c r="C49" i="4"/>
  <c r="J48" i="4"/>
  <c r="F48" i="4"/>
  <c r="C48" i="4"/>
  <c r="O47" i="4"/>
  <c r="O46" i="4" s="1"/>
  <c r="N46" i="4"/>
  <c r="M46" i="4"/>
  <c r="O45" i="4"/>
  <c r="O44" i="4" s="1"/>
  <c r="O43" i="4" s="1"/>
  <c r="N44" i="4"/>
  <c r="M44" i="4"/>
  <c r="M43" i="4" s="1"/>
  <c r="N43" i="4"/>
  <c r="O42" i="4"/>
  <c r="N41" i="4"/>
  <c r="N40" i="4" s="1"/>
  <c r="M41" i="4"/>
  <c r="E39" i="4"/>
  <c r="G39" i="4" s="1"/>
  <c r="N38" i="4"/>
  <c r="N37" i="4" s="1"/>
  <c r="L38" i="4"/>
  <c r="J38" i="4"/>
  <c r="J37" i="4" s="1"/>
  <c r="J9" i="4" s="1"/>
  <c r="H38" i="4"/>
  <c r="F38" i="4"/>
  <c r="D38" i="4"/>
  <c r="C38" i="4"/>
  <c r="C37" i="4" s="1"/>
  <c r="L37" i="4"/>
  <c r="H37" i="4"/>
  <c r="F37" i="4"/>
  <c r="D37" i="4"/>
  <c r="O36" i="4"/>
  <c r="O35" i="4"/>
  <c r="N35" i="4"/>
  <c r="M35" i="4"/>
  <c r="E34" i="4"/>
  <c r="G34" i="4" s="1"/>
  <c r="I34" i="4" s="1"/>
  <c r="K34" i="4" s="1"/>
  <c r="M34" i="4" s="1"/>
  <c r="O34" i="4" s="1"/>
  <c r="N33" i="4"/>
  <c r="L33" i="4"/>
  <c r="J33" i="4"/>
  <c r="H33" i="4"/>
  <c r="F33" i="4"/>
  <c r="D33" i="4"/>
  <c r="E33" i="4" s="1"/>
  <c r="G33" i="4" s="1"/>
  <c r="O32" i="4"/>
  <c r="E31" i="4"/>
  <c r="G31" i="4" s="1"/>
  <c r="N30" i="4"/>
  <c r="L30" i="4"/>
  <c r="J30" i="4"/>
  <c r="H30" i="4"/>
  <c r="F30" i="4"/>
  <c r="D30" i="4"/>
  <c r="C30" i="4"/>
  <c r="E29" i="4"/>
  <c r="G29" i="4" s="1"/>
  <c r="I29" i="4" s="1"/>
  <c r="K29" i="4" s="1"/>
  <c r="M29" i="4" s="1"/>
  <c r="O29" i="4" s="1"/>
  <c r="E28" i="4"/>
  <c r="G28" i="4" s="1"/>
  <c r="N27" i="4"/>
  <c r="L27" i="4"/>
  <c r="J27" i="4"/>
  <c r="H27" i="4"/>
  <c r="F27" i="4"/>
  <c r="D27" i="4"/>
  <c r="C27" i="4"/>
  <c r="E26" i="4"/>
  <c r="G26" i="4" s="1"/>
  <c r="I26" i="4" s="1"/>
  <c r="K26" i="4" s="1"/>
  <c r="M26" i="4" s="1"/>
  <c r="O26" i="4" s="1"/>
  <c r="E25" i="4"/>
  <c r="G25" i="4" s="1"/>
  <c r="N24" i="4"/>
  <c r="L24" i="4"/>
  <c r="J24" i="4"/>
  <c r="H24" i="4"/>
  <c r="F24" i="4"/>
  <c r="D24" i="4"/>
  <c r="C24" i="4"/>
  <c r="E23" i="4"/>
  <c r="G23" i="4" s="1"/>
  <c r="I23" i="4" s="1"/>
  <c r="K23" i="4" s="1"/>
  <c r="M23" i="4" s="1"/>
  <c r="O23" i="4" s="1"/>
  <c r="E22" i="4"/>
  <c r="G22" i="4" s="1"/>
  <c r="G21" i="4" s="1"/>
  <c r="N21" i="4"/>
  <c r="L21" i="4"/>
  <c r="J21" i="4"/>
  <c r="H21" i="4"/>
  <c r="F21" i="4"/>
  <c r="E21" i="4"/>
  <c r="D21" i="4"/>
  <c r="C21" i="4"/>
  <c r="E20" i="4"/>
  <c r="G20" i="4" s="1"/>
  <c r="I20" i="4" s="1"/>
  <c r="K20" i="4" s="1"/>
  <c r="M20" i="4" s="1"/>
  <c r="O20" i="4" s="1"/>
  <c r="E19" i="4"/>
  <c r="G19" i="4" s="1"/>
  <c r="N18" i="4"/>
  <c r="L18" i="4"/>
  <c r="J18" i="4"/>
  <c r="H18" i="4"/>
  <c r="F18" i="4"/>
  <c r="D18" i="4"/>
  <c r="C18" i="4"/>
  <c r="L17" i="4"/>
  <c r="J17" i="4"/>
  <c r="H17" i="4"/>
  <c r="F17" i="4"/>
  <c r="D17" i="4"/>
  <c r="D16" i="4" s="1"/>
  <c r="C17" i="4"/>
  <c r="L16" i="4"/>
  <c r="J16" i="4"/>
  <c r="H16" i="4"/>
  <c r="F16" i="4"/>
  <c r="C16" i="4"/>
  <c r="E15" i="4"/>
  <c r="G15" i="4" s="1"/>
  <c r="I15" i="4" s="1"/>
  <c r="K15" i="4" s="1"/>
  <c r="M15" i="4" s="1"/>
  <c r="O15" i="4" s="1"/>
  <c r="E14" i="4"/>
  <c r="G14" i="4" s="1"/>
  <c r="I14" i="4" s="1"/>
  <c r="K14" i="4" s="1"/>
  <c r="M14" i="4" s="1"/>
  <c r="O14" i="4" s="1"/>
  <c r="E13" i="4"/>
  <c r="G13" i="4" s="1"/>
  <c r="I13" i="4" s="1"/>
  <c r="K13" i="4" s="1"/>
  <c r="M13" i="4" s="1"/>
  <c r="O13" i="4" s="1"/>
  <c r="E12" i="4"/>
  <c r="G12" i="4" s="1"/>
  <c r="N11" i="4"/>
  <c r="N10" i="4" s="1"/>
  <c r="L11" i="4"/>
  <c r="L10" i="4" s="1"/>
  <c r="J11" i="4"/>
  <c r="H11" i="4"/>
  <c r="H10" i="4" s="1"/>
  <c r="H9" i="4" s="1"/>
  <c r="F11" i="4"/>
  <c r="D11" i="4"/>
  <c r="D10" i="4" s="1"/>
  <c r="C11" i="4"/>
  <c r="J10" i="4"/>
  <c r="F10" i="4"/>
  <c r="F9" i="4" s="1"/>
  <c r="C10" i="4"/>
  <c r="J17" i="8"/>
  <c r="L561" i="3"/>
  <c r="N561" i="3" s="1"/>
  <c r="W560" i="3"/>
  <c r="W559" i="3" s="1"/>
  <c r="W558" i="3" s="1"/>
  <c r="W557" i="3" s="1"/>
  <c r="U560" i="3"/>
  <c r="U559" i="3" s="1"/>
  <c r="U558" i="3" s="1"/>
  <c r="U557" i="3" s="1"/>
  <c r="S560" i="3"/>
  <c r="S559" i="3" s="1"/>
  <c r="S558" i="3" s="1"/>
  <c r="S557" i="3" s="1"/>
  <c r="Q560" i="3"/>
  <c r="Q559" i="3" s="1"/>
  <c r="Q558" i="3" s="1"/>
  <c r="Q557" i="3" s="1"/>
  <c r="O560" i="3"/>
  <c r="O559" i="3" s="1"/>
  <c r="O558" i="3" s="1"/>
  <c r="O557" i="3" s="1"/>
  <c r="M560" i="3"/>
  <c r="M559" i="3" s="1"/>
  <c r="M558" i="3" s="1"/>
  <c r="M557" i="3" s="1"/>
  <c r="K560" i="3"/>
  <c r="K559" i="3" s="1"/>
  <c r="K558" i="3" s="1"/>
  <c r="K557" i="3" s="1"/>
  <c r="J560" i="3"/>
  <c r="J559" i="3" s="1"/>
  <c r="J558" i="3" s="1"/>
  <c r="J557" i="3" s="1"/>
  <c r="W556" i="3"/>
  <c r="W555" i="3" s="1"/>
  <c r="W554" i="3" s="1"/>
  <c r="W553" i="3" s="1"/>
  <c r="W552" i="3" s="1"/>
  <c r="L556" i="3"/>
  <c r="N556" i="3" s="1"/>
  <c r="U555" i="3"/>
  <c r="U554" i="3" s="1"/>
  <c r="U553" i="3" s="1"/>
  <c r="S555" i="3"/>
  <c r="S554" i="3" s="1"/>
  <c r="S553" i="3" s="1"/>
  <c r="S552" i="3" s="1"/>
  <c r="Q555" i="3"/>
  <c r="Q554" i="3" s="1"/>
  <c r="Q553" i="3" s="1"/>
  <c r="O555" i="3"/>
  <c r="O554" i="3" s="1"/>
  <c r="O553" i="3" s="1"/>
  <c r="O552" i="3" s="1"/>
  <c r="M555" i="3"/>
  <c r="M554" i="3" s="1"/>
  <c r="M553" i="3" s="1"/>
  <c r="K555" i="3"/>
  <c r="K554" i="3" s="1"/>
  <c r="K553" i="3" s="1"/>
  <c r="K552" i="3" s="1"/>
  <c r="J555" i="3"/>
  <c r="J554" i="3"/>
  <c r="J553" i="3" s="1"/>
  <c r="W551" i="3"/>
  <c r="W550" i="3" s="1"/>
  <c r="L551" i="3"/>
  <c r="N551" i="3" s="1"/>
  <c r="U550" i="3"/>
  <c r="S550" i="3"/>
  <c r="Q550" i="3"/>
  <c r="O550" i="3"/>
  <c r="M550" i="3"/>
  <c r="K550" i="3"/>
  <c r="J550" i="3"/>
  <c r="W549" i="3"/>
  <c r="W548" i="3" s="1"/>
  <c r="N549" i="3"/>
  <c r="P549" i="3" s="1"/>
  <c r="L549" i="3"/>
  <c r="U548" i="3"/>
  <c r="S548" i="3"/>
  <c r="Q548" i="3"/>
  <c r="O548" i="3"/>
  <c r="N548" i="3"/>
  <c r="M548" i="3"/>
  <c r="L548" i="3"/>
  <c r="K548" i="3"/>
  <c r="J548" i="3"/>
  <c r="W547" i="3"/>
  <c r="W546" i="3" s="1"/>
  <c r="L547" i="3"/>
  <c r="L546" i="3" s="1"/>
  <c r="U546" i="3"/>
  <c r="U545" i="3" s="1"/>
  <c r="U544" i="3" s="1"/>
  <c r="U543" i="3" s="1"/>
  <c r="S546" i="3"/>
  <c r="S545" i="3" s="1"/>
  <c r="S544" i="3" s="1"/>
  <c r="S543" i="3" s="1"/>
  <c r="S542" i="3" s="1"/>
  <c r="S541" i="3" s="1"/>
  <c r="Q546" i="3"/>
  <c r="Q545" i="3" s="1"/>
  <c r="Q544" i="3" s="1"/>
  <c r="Q543" i="3" s="1"/>
  <c r="O546" i="3"/>
  <c r="O545" i="3" s="1"/>
  <c r="O544" i="3" s="1"/>
  <c r="O543" i="3" s="1"/>
  <c r="O542" i="3" s="1"/>
  <c r="O541" i="3" s="1"/>
  <c r="M546" i="3"/>
  <c r="M545" i="3" s="1"/>
  <c r="M544" i="3" s="1"/>
  <c r="M543" i="3" s="1"/>
  <c r="K546" i="3"/>
  <c r="K545" i="3" s="1"/>
  <c r="K544" i="3" s="1"/>
  <c r="K543" i="3" s="1"/>
  <c r="K542" i="3" s="1"/>
  <c r="K541" i="3" s="1"/>
  <c r="J546" i="3"/>
  <c r="J545" i="3"/>
  <c r="J544" i="3" s="1"/>
  <c r="J543" i="3" s="1"/>
  <c r="L540" i="3"/>
  <c r="N540" i="3" s="1"/>
  <c r="W539" i="3"/>
  <c r="W538" i="3" s="1"/>
  <c r="W537" i="3" s="1"/>
  <c r="W536" i="3" s="1"/>
  <c r="U539" i="3"/>
  <c r="U538" i="3" s="1"/>
  <c r="U537" i="3" s="1"/>
  <c r="U536" i="3" s="1"/>
  <c r="S539" i="3"/>
  <c r="Q539" i="3"/>
  <c r="O539" i="3"/>
  <c r="O538" i="3" s="1"/>
  <c r="O537" i="3" s="1"/>
  <c r="O536" i="3" s="1"/>
  <c r="O535" i="3" s="1"/>
  <c r="M539" i="3"/>
  <c r="M538" i="3" s="1"/>
  <c r="M537" i="3" s="1"/>
  <c r="M536" i="3" s="1"/>
  <c r="K539" i="3"/>
  <c r="J539" i="3"/>
  <c r="J538" i="3" s="1"/>
  <c r="J537" i="3" s="1"/>
  <c r="J536" i="3" s="1"/>
  <c r="S538" i="3"/>
  <c r="S537" i="3" s="1"/>
  <c r="S536" i="3" s="1"/>
  <c r="S535" i="3" s="1"/>
  <c r="Q538" i="3"/>
  <c r="Q537" i="3" s="1"/>
  <c r="Q536" i="3" s="1"/>
  <c r="K538" i="3"/>
  <c r="K537" i="3" s="1"/>
  <c r="K536" i="3" s="1"/>
  <c r="K535" i="3" s="1"/>
  <c r="W534" i="3"/>
  <c r="W533" i="3" s="1"/>
  <c r="W532" i="3" s="1"/>
  <c r="W531" i="3" s="1"/>
  <c r="W530" i="3" s="1"/>
  <c r="W529" i="3" s="1"/>
  <c r="N534" i="3"/>
  <c r="P534" i="3" s="1"/>
  <c r="L534" i="3"/>
  <c r="L533" i="3" s="1"/>
  <c r="L532" i="3" s="1"/>
  <c r="U533" i="3"/>
  <c r="S533" i="3"/>
  <c r="S532" i="3" s="1"/>
  <c r="S531" i="3" s="1"/>
  <c r="S530" i="3" s="1"/>
  <c r="S529" i="3" s="1"/>
  <c r="Q533" i="3"/>
  <c r="Q532" i="3" s="1"/>
  <c r="O533" i="3"/>
  <c r="O532" i="3" s="1"/>
  <c r="M533" i="3"/>
  <c r="K533" i="3"/>
  <c r="K532" i="3" s="1"/>
  <c r="K531" i="3" s="1"/>
  <c r="J533" i="3"/>
  <c r="U532" i="3"/>
  <c r="U531" i="3" s="1"/>
  <c r="U530" i="3" s="1"/>
  <c r="U529" i="3" s="1"/>
  <c r="M532" i="3"/>
  <c r="J532" i="3"/>
  <c r="J531" i="3" s="1"/>
  <c r="J530" i="3" s="1"/>
  <c r="Q531" i="3"/>
  <c r="Q530" i="3" s="1"/>
  <c r="O531" i="3"/>
  <c r="O530" i="3" s="1"/>
  <c r="O529" i="3" s="1"/>
  <c r="M531" i="3"/>
  <c r="M530" i="3" s="1"/>
  <c r="L531" i="3"/>
  <c r="L530" i="3"/>
  <c r="L529" i="3" s="1"/>
  <c r="K530" i="3"/>
  <c r="Q529" i="3"/>
  <c r="M529" i="3"/>
  <c r="K529" i="3"/>
  <c r="J529" i="3"/>
  <c r="P528" i="3"/>
  <c r="P527" i="3" s="1"/>
  <c r="P526" i="3" s="1"/>
  <c r="P525" i="3" s="1"/>
  <c r="P524" i="3" s="1"/>
  <c r="P523" i="3" s="1"/>
  <c r="L528" i="3"/>
  <c r="N528" i="3" s="1"/>
  <c r="N527" i="3" s="1"/>
  <c r="W527" i="3"/>
  <c r="W526" i="3" s="1"/>
  <c r="W525" i="3" s="1"/>
  <c r="W524" i="3" s="1"/>
  <c r="W523" i="3" s="1"/>
  <c r="U527" i="3"/>
  <c r="U526" i="3" s="1"/>
  <c r="U525" i="3" s="1"/>
  <c r="U524" i="3" s="1"/>
  <c r="U523" i="3" s="1"/>
  <c r="U522" i="3" s="1"/>
  <c r="S527" i="3"/>
  <c r="S526" i="3" s="1"/>
  <c r="S525" i="3" s="1"/>
  <c r="S524" i="3" s="1"/>
  <c r="S523" i="3" s="1"/>
  <c r="Q527" i="3"/>
  <c r="Q526" i="3" s="1"/>
  <c r="O527" i="3"/>
  <c r="O526" i="3" s="1"/>
  <c r="O525" i="3" s="1"/>
  <c r="O524" i="3" s="1"/>
  <c r="O523" i="3" s="1"/>
  <c r="O522" i="3" s="1"/>
  <c r="M527" i="3"/>
  <c r="M526" i="3" s="1"/>
  <c r="M525" i="3" s="1"/>
  <c r="M524" i="3" s="1"/>
  <c r="M523" i="3" s="1"/>
  <c r="M522" i="3" s="1"/>
  <c r="L527" i="3"/>
  <c r="K527" i="3"/>
  <c r="K526" i="3" s="1"/>
  <c r="K525" i="3" s="1"/>
  <c r="K524" i="3" s="1"/>
  <c r="K523" i="3" s="1"/>
  <c r="K522" i="3" s="1"/>
  <c r="J527" i="3"/>
  <c r="N526" i="3"/>
  <c r="N525" i="3" s="1"/>
  <c r="N524" i="3" s="1"/>
  <c r="N523" i="3" s="1"/>
  <c r="L526" i="3"/>
  <c r="L525" i="3" s="1"/>
  <c r="L524" i="3" s="1"/>
  <c r="L523" i="3" s="1"/>
  <c r="L522" i="3" s="1"/>
  <c r="J526" i="3"/>
  <c r="J525" i="3" s="1"/>
  <c r="J524" i="3" s="1"/>
  <c r="J523" i="3" s="1"/>
  <c r="J522" i="3" s="1"/>
  <c r="Q525" i="3"/>
  <c r="Q524" i="3"/>
  <c r="Q523" i="3" s="1"/>
  <c r="L521" i="3"/>
  <c r="N521" i="3" s="1"/>
  <c r="W520" i="3"/>
  <c r="U520" i="3"/>
  <c r="U519" i="3" s="1"/>
  <c r="U518" i="3" s="1"/>
  <c r="S520" i="3"/>
  <c r="Q520" i="3"/>
  <c r="O520" i="3"/>
  <c r="M520" i="3"/>
  <c r="M519" i="3" s="1"/>
  <c r="M518" i="3" s="1"/>
  <c r="K520" i="3"/>
  <c r="K519" i="3" s="1"/>
  <c r="K518" i="3" s="1"/>
  <c r="J520" i="3"/>
  <c r="J519" i="3" s="1"/>
  <c r="J518" i="3" s="1"/>
  <c r="W519" i="3"/>
  <c r="S519" i="3"/>
  <c r="S518" i="3" s="1"/>
  <c r="Q519" i="3"/>
  <c r="Q518" i="3" s="1"/>
  <c r="O519" i="3"/>
  <c r="O518" i="3" s="1"/>
  <c r="W518" i="3"/>
  <c r="W517" i="3"/>
  <c r="W516" i="3" s="1"/>
  <c r="W515" i="3" s="1"/>
  <c r="L517" i="3"/>
  <c r="L516" i="3" s="1"/>
  <c r="U516" i="3"/>
  <c r="U515" i="3" s="1"/>
  <c r="S516" i="3"/>
  <c r="S515" i="3" s="1"/>
  <c r="Q516" i="3"/>
  <c r="O516" i="3"/>
  <c r="O515" i="3" s="1"/>
  <c r="M516" i="3"/>
  <c r="M515" i="3" s="1"/>
  <c r="K516" i="3"/>
  <c r="K515" i="3" s="1"/>
  <c r="J516" i="3"/>
  <c r="J515" i="3" s="1"/>
  <c r="Q515" i="3"/>
  <c r="L515" i="3"/>
  <c r="N514" i="3"/>
  <c r="P514" i="3" s="1"/>
  <c r="P512" i="3" s="1"/>
  <c r="L514" i="3"/>
  <c r="W513" i="3"/>
  <c r="U513" i="3"/>
  <c r="S513" i="3"/>
  <c r="Q513" i="3"/>
  <c r="O513" i="3"/>
  <c r="N513" i="3"/>
  <c r="M513" i="3"/>
  <c r="L513" i="3"/>
  <c r="K513" i="3"/>
  <c r="J513" i="3"/>
  <c r="W512" i="3"/>
  <c r="U512" i="3"/>
  <c r="S512" i="3"/>
  <c r="Q512" i="3"/>
  <c r="O512" i="3"/>
  <c r="M512" i="3"/>
  <c r="L512" i="3"/>
  <c r="K512" i="3"/>
  <c r="K511" i="3" s="1"/>
  <c r="J512" i="3"/>
  <c r="J511" i="3" s="1"/>
  <c r="J510" i="3" s="1"/>
  <c r="J509" i="3" s="1"/>
  <c r="J504" i="3" s="1"/>
  <c r="U509" i="3"/>
  <c r="S509" i="3"/>
  <c r="Q509" i="3"/>
  <c r="O509" i="3"/>
  <c r="O504" i="3" s="1"/>
  <c r="M509" i="3"/>
  <c r="X508" i="3"/>
  <c r="X507" i="3"/>
  <c r="X506" i="3" s="1"/>
  <c r="W507" i="3"/>
  <c r="V507" i="3"/>
  <c r="V506" i="3" s="1"/>
  <c r="V505" i="3" s="1"/>
  <c r="W506" i="3"/>
  <c r="W505" i="3" s="1"/>
  <c r="X505" i="3"/>
  <c r="U504" i="3"/>
  <c r="S504" i="3"/>
  <c r="Q504" i="3"/>
  <c r="M504" i="3"/>
  <c r="L503" i="3"/>
  <c r="L502" i="3" s="1"/>
  <c r="L501" i="3" s="1"/>
  <c r="L500" i="3" s="1"/>
  <c r="L499" i="3" s="1"/>
  <c r="L498" i="3" s="1"/>
  <c r="L497" i="3" s="1"/>
  <c r="W502" i="3"/>
  <c r="W501" i="3" s="1"/>
  <c r="W500" i="3" s="1"/>
  <c r="W499" i="3" s="1"/>
  <c r="W498" i="3" s="1"/>
  <c r="W497" i="3" s="1"/>
  <c r="U502" i="3"/>
  <c r="S502" i="3"/>
  <c r="S501" i="3" s="1"/>
  <c r="S500" i="3" s="1"/>
  <c r="S499" i="3" s="1"/>
  <c r="S498" i="3" s="1"/>
  <c r="S497" i="3" s="1"/>
  <c r="Q502" i="3"/>
  <c r="Q501" i="3" s="1"/>
  <c r="Q500" i="3" s="1"/>
  <c r="Q499" i="3" s="1"/>
  <c r="Q498" i="3" s="1"/>
  <c r="Q497" i="3" s="1"/>
  <c r="O502" i="3"/>
  <c r="O501" i="3" s="1"/>
  <c r="M502" i="3"/>
  <c r="K502" i="3"/>
  <c r="K501" i="3" s="1"/>
  <c r="K500" i="3" s="1"/>
  <c r="K499" i="3" s="1"/>
  <c r="K498" i="3" s="1"/>
  <c r="K497" i="3" s="1"/>
  <c r="J502" i="3"/>
  <c r="J501" i="3" s="1"/>
  <c r="J500" i="3" s="1"/>
  <c r="J499" i="3" s="1"/>
  <c r="J498" i="3" s="1"/>
  <c r="J497" i="3" s="1"/>
  <c r="U501" i="3"/>
  <c r="U500" i="3" s="1"/>
  <c r="U499" i="3" s="1"/>
  <c r="U498" i="3" s="1"/>
  <c r="U497" i="3" s="1"/>
  <c r="M501" i="3"/>
  <c r="M500" i="3" s="1"/>
  <c r="M499" i="3" s="1"/>
  <c r="M498" i="3" s="1"/>
  <c r="M497" i="3" s="1"/>
  <c r="O500" i="3"/>
  <c r="O499" i="3" s="1"/>
  <c r="O498" i="3" s="1"/>
  <c r="O497" i="3" s="1"/>
  <c r="L496" i="3"/>
  <c r="N496" i="3" s="1"/>
  <c r="W495" i="3"/>
  <c r="W494" i="3" s="1"/>
  <c r="W493" i="3" s="1"/>
  <c r="W492" i="3" s="1"/>
  <c r="W491" i="3" s="1"/>
  <c r="W490" i="3" s="1"/>
  <c r="U495" i="3"/>
  <c r="U494" i="3" s="1"/>
  <c r="U493" i="3" s="1"/>
  <c r="U492" i="3" s="1"/>
  <c r="U491" i="3" s="1"/>
  <c r="U490" i="3" s="1"/>
  <c r="S495" i="3"/>
  <c r="Q495" i="3"/>
  <c r="O495" i="3"/>
  <c r="M495" i="3"/>
  <c r="L495" i="3"/>
  <c r="L494" i="3" s="1"/>
  <c r="L493" i="3" s="1"/>
  <c r="L492" i="3" s="1"/>
  <c r="L491" i="3" s="1"/>
  <c r="L490" i="3" s="1"/>
  <c r="K495" i="3"/>
  <c r="J495" i="3"/>
  <c r="J494" i="3" s="1"/>
  <c r="J493" i="3" s="1"/>
  <c r="J492" i="3" s="1"/>
  <c r="J491" i="3" s="1"/>
  <c r="J490" i="3" s="1"/>
  <c r="S494" i="3"/>
  <c r="S493" i="3" s="1"/>
  <c r="S492" i="3" s="1"/>
  <c r="S491" i="3" s="1"/>
  <c r="S490" i="3" s="1"/>
  <c r="Q494" i="3"/>
  <c r="Q493" i="3" s="1"/>
  <c r="O494" i="3"/>
  <c r="O493" i="3" s="1"/>
  <c r="O492" i="3" s="1"/>
  <c r="O491" i="3" s="1"/>
  <c r="O490" i="3" s="1"/>
  <c r="M494" i="3"/>
  <c r="M493" i="3" s="1"/>
  <c r="M492" i="3" s="1"/>
  <c r="M491" i="3" s="1"/>
  <c r="M490" i="3" s="1"/>
  <c r="K494" i="3"/>
  <c r="K493" i="3" s="1"/>
  <c r="K492" i="3" s="1"/>
  <c r="Q492" i="3"/>
  <c r="Q491" i="3" s="1"/>
  <c r="Q490" i="3" s="1"/>
  <c r="K491" i="3"/>
  <c r="K490" i="3" s="1"/>
  <c r="L489" i="3"/>
  <c r="N489" i="3" s="1"/>
  <c r="N488" i="3" s="1"/>
  <c r="W488" i="3"/>
  <c r="W487" i="3" s="1"/>
  <c r="W486" i="3" s="1"/>
  <c r="W485" i="3" s="1"/>
  <c r="W484" i="3" s="1"/>
  <c r="U488" i="3"/>
  <c r="U487" i="3" s="1"/>
  <c r="U486" i="3" s="1"/>
  <c r="U485" i="3" s="1"/>
  <c r="U484" i="3" s="1"/>
  <c r="U473" i="3" s="1"/>
  <c r="S488" i="3"/>
  <c r="Q488" i="3"/>
  <c r="Q487" i="3" s="1"/>
  <c r="Q486" i="3" s="1"/>
  <c r="Q485" i="3" s="1"/>
  <c r="Q484" i="3" s="1"/>
  <c r="O488" i="3"/>
  <c r="O487" i="3" s="1"/>
  <c r="O486" i="3" s="1"/>
  <c r="O485" i="3" s="1"/>
  <c r="O484" i="3" s="1"/>
  <c r="M488" i="3"/>
  <c r="M487" i="3" s="1"/>
  <c r="L488" i="3"/>
  <c r="L487" i="3" s="1"/>
  <c r="L486" i="3" s="1"/>
  <c r="L485" i="3" s="1"/>
  <c r="L484" i="3" s="1"/>
  <c r="K488" i="3"/>
  <c r="J488" i="3"/>
  <c r="J487" i="3" s="1"/>
  <c r="J486" i="3" s="1"/>
  <c r="J485" i="3" s="1"/>
  <c r="J484" i="3" s="1"/>
  <c r="S487" i="3"/>
  <c r="S486" i="3" s="1"/>
  <c r="S485" i="3" s="1"/>
  <c r="N487" i="3"/>
  <c r="N486" i="3" s="1"/>
  <c r="N485" i="3" s="1"/>
  <c r="N484" i="3" s="1"/>
  <c r="K487" i="3"/>
  <c r="K486" i="3" s="1"/>
  <c r="K485" i="3" s="1"/>
  <c r="K484" i="3" s="1"/>
  <c r="M486" i="3"/>
  <c r="M485" i="3" s="1"/>
  <c r="M484" i="3" s="1"/>
  <c r="S484" i="3"/>
  <c r="W483" i="3"/>
  <c r="N483" i="3"/>
  <c r="L483" i="3"/>
  <c r="W482" i="3"/>
  <c r="N482" i="3"/>
  <c r="P482" i="3" s="1"/>
  <c r="L482" i="3"/>
  <c r="U481" i="3"/>
  <c r="S481" i="3"/>
  <c r="Q481" i="3"/>
  <c r="O481" i="3"/>
  <c r="M481" i="3"/>
  <c r="L481" i="3"/>
  <c r="K481" i="3"/>
  <c r="J481" i="3"/>
  <c r="W480" i="3"/>
  <c r="W479" i="3" s="1"/>
  <c r="N480" i="3"/>
  <c r="L480" i="3"/>
  <c r="L479" i="3" s="1"/>
  <c r="U479" i="3"/>
  <c r="S479" i="3"/>
  <c r="Q479" i="3"/>
  <c r="Q476" i="3" s="1"/>
  <c r="Q475" i="3" s="1"/>
  <c r="Q474" i="3" s="1"/>
  <c r="O479" i="3"/>
  <c r="M479" i="3"/>
  <c r="K479" i="3"/>
  <c r="K476" i="3" s="1"/>
  <c r="K475" i="3" s="1"/>
  <c r="K474" i="3" s="1"/>
  <c r="K473" i="3" s="1"/>
  <c r="J479" i="3"/>
  <c r="W478" i="3"/>
  <c r="L478" i="3"/>
  <c r="N478" i="3" s="1"/>
  <c r="P478" i="3" s="1"/>
  <c r="R478" i="3" s="1"/>
  <c r="R477" i="3" s="1"/>
  <c r="W477" i="3"/>
  <c r="U477" i="3"/>
  <c r="U476" i="3" s="1"/>
  <c r="U475" i="3" s="1"/>
  <c r="S477" i="3"/>
  <c r="Q477" i="3"/>
  <c r="O477" i="3"/>
  <c r="M477" i="3"/>
  <c r="K477" i="3"/>
  <c r="J477" i="3"/>
  <c r="S476" i="3"/>
  <c r="O476" i="3"/>
  <c r="O475" i="3" s="1"/>
  <c r="M476" i="3"/>
  <c r="M475" i="3" s="1"/>
  <c r="M474" i="3" s="1"/>
  <c r="S475" i="3"/>
  <c r="S474" i="3" s="1"/>
  <c r="U474" i="3"/>
  <c r="O474" i="3"/>
  <c r="X470" i="3"/>
  <c r="X469" i="3" s="1"/>
  <c r="X468" i="3" s="1"/>
  <c r="X467" i="3" s="1"/>
  <c r="X466" i="3" s="1"/>
  <c r="X465" i="3" s="1"/>
  <c r="X464" i="3" s="1"/>
  <c r="W469" i="3"/>
  <c r="V469" i="3"/>
  <c r="W468" i="3"/>
  <c r="V468" i="3"/>
  <c r="W467" i="3"/>
  <c r="W466" i="3" s="1"/>
  <c r="V467" i="3"/>
  <c r="V466" i="3" s="1"/>
  <c r="V465" i="3" s="1"/>
  <c r="W465" i="3"/>
  <c r="U465" i="3"/>
  <c r="U464" i="3" s="1"/>
  <c r="W464" i="3"/>
  <c r="V464" i="3"/>
  <c r="W463" i="3"/>
  <c r="W462" i="3" s="1"/>
  <c r="R463" i="3"/>
  <c r="P463" i="3"/>
  <c r="N463" i="3"/>
  <c r="L463" i="3"/>
  <c r="U462" i="3"/>
  <c r="S462" i="3"/>
  <c r="Q462" i="3"/>
  <c r="P462" i="3"/>
  <c r="O462" i="3"/>
  <c r="N462" i="3"/>
  <c r="M462" i="3"/>
  <c r="L462" i="3"/>
  <c r="K462" i="3"/>
  <c r="J462" i="3"/>
  <c r="W461" i="3"/>
  <c r="W460" i="3" s="1"/>
  <c r="W459" i="3" s="1"/>
  <c r="N461" i="3"/>
  <c r="P461" i="3" s="1"/>
  <c r="L461" i="3"/>
  <c r="L460" i="3" s="1"/>
  <c r="U460" i="3"/>
  <c r="U459" i="3" s="1"/>
  <c r="S460" i="3"/>
  <c r="S459" i="3" s="1"/>
  <c r="Q460" i="3"/>
  <c r="O460" i="3"/>
  <c r="O459" i="3" s="1"/>
  <c r="N460" i="3"/>
  <c r="N459" i="3" s="1"/>
  <c r="M460" i="3"/>
  <c r="K460" i="3"/>
  <c r="J460" i="3"/>
  <c r="J459" i="3" s="1"/>
  <c r="Q459" i="3"/>
  <c r="M459" i="3"/>
  <c r="L459" i="3"/>
  <c r="W458" i="3"/>
  <c r="R458" i="3"/>
  <c r="T458" i="3" s="1"/>
  <c r="V458" i="3" s="1"/>
  <c r="P458" i="3"/>
  <c r="N458" i="3"/>
  <c r="L458" i="3"/>
  <c r="W457" i="3"/>
  <c r="U457" i="3"/>
  <c r="T457" i="3"/>
  <c r="S457" i="3"/>
  <c r="Q457" i="3"/>
  <c r="P457" i="3"/>
  <c r="O457" i="3"/>
  <c r="N457" i="3"/>
  <c r="M457" i="3"/>
  <c r="L457" i="3"/>
  <c r="K457" i="3"/>
  <c r="J457" i="3"/>
  <c r="W456" i="3"/>
  <c r="W455" i="3" s="1"/>
  <c r="W454" i="3" s="1"/>
  <c r="L456" i="3"/>
  <c r="L455" i="3" s="1"/>
  <c r="L454" i="3" s="1"/>
  <c r="L453" i="3" s="1"/>
  <c r="L452" i="3" s="1"/>
  <c r="L451" i="3" s="1"/>
  <c r="U455" i="3"/>
  <c r="U454" i="3" s="1"/>
  <c r="U453" i="3" s="1"/>
  <c r="U452" i="3" s="1"/>
  <c r="U451" i="3" s="1"/>
  <c r="S455" i="3"/>
  <c r="S454" i="3" s="1"/>
  <c r="S453" i="3" s="1"/>
  <c r="S452" i="3" s="1"/>
  <c r="S451" i="3" s="1"/>
  <c r="Q455" i="3"/>
  <c r="O455" i="3"/>
  <c r="M455" i="3"/>
  <c r="K455" i="3"/>
  <c r="J455" i="3"/>
  <c r="J454" i="3" s="1"/>
  <c r="J453" i="3" s="1"/>
  <c r="J452" i="3" s="1"/>
  <c r="J451" i="3" s="1"/>
  <c r="Q454" i="3"/>
  <c r="M454" i="3"/>
  <c r="M453" i="3" s="1"/>
  <c r="M452" i="3" s="1"/>
  <c r="M451" i="3" s="1"/>
  <c r="Q453" i="3"/>
  <c r="Q452" i="3" s="1"/>
  <c r="Q451" i="3" s="1"/>
  <c r="W450" i="3"/>
  <c r="W449" i="3" s="1"/>
  <c r="L450" i="3"/>
  <c r="N450" i="3" s="1"/>
  <c r="U449" i="3"/>
  <c r="S449" i="3"/>
  <c r="Q449" i="3"/>
  <c r="O449" i="3"/>
  <c r="M449" i="3"/>
  <c r="L449" i="3"/>
  <c r="K449" i="3"/>
  <c r="J449" i="3"/>
  <c r="W448" i="3"/>
  <c r="W447" i="3" s="1"/>
  <c r="L448" i="3"/>
  <c r="N448" i="3" s="1"/>
  <c r="N447" i="3" s="1"/>
  <c r="U447" i="3"/>
  <c r="U446" i="3" s="1"/>
  <c r="S447" i="3"/>
  <c r="Q447" i="3"/>
  <c r="O447" i="3"/>
  <c r="M447" i="3"/>
  <c r="M446" i="3" s="1"/>
  <c r="K447" i="3"/>
  <c r="J447" i="3"/>
  <c r="S446" i="3"/>
  <c r="O446" i="3"/>
  <c r="K446" i="3"/>
  <c r="J446" i="3"/>
  <c r="W445" i="3"/>
  <c r="W443" i="3" s="1"/>
  <c r="W442" i="3" s="1"/>
  <c r="N445" i="3"/>
  <c r="P445" i="3" s="1"/>
  <c r="R445" i="3" s="1"/>
  <c r="T445" i="3" s="1"/>
  <c r="V445" i="3" s="1"/>
  <c r="L445" i="3"/>
  <c r="L444" i="3"/>
  <c r="N444" i="3" s="1"/>
  <c r="U443" i="3"/>
  <c r="S443" i="3"/>
  <c r="Q443" i="3"/>
  <c r="O443" i="3"/>
  <c r="M443" i="3"/>
  <c r="L443" i="3"/>
  <c r="K443" i="3"/>
  <c r="J443" i="3"/>
  <c r="J442" i="3" s="1"/>
  <c r="U442" i="3"/>
  <c r="U441" i="3" s="1"/>
  <c r="S442" i="3"/>
  <c r="S441" i="3" s="1"/>
  <c r="Q442" i="3"/>
  <c r="O442" i="3"/>
  <c r="M442" i="3"/>
  <c r="L442" i="3"/>
  <c r="K442" i="3"/>
  <c r="K441" i="3" s="1"/>
  <c r="O441" i="3"/>
  <c r="J441" i="3"/>
  <c r="L440" i="3"/>
  <c r="L439" i="3" s="1"/>
  <c r="L438" i="3" s="1"/>
  <c r="L437" i="3" s="1"/>
  <c r="L436" i="3" s="1"/>
  <c r="W439" i="3"/>
  <c r="W438" i="3" s="1"/>
  <c r="W437" i="3" s="1"/>
  <c r="W436" i="3" s="1"/>
  <c r="U439" i="3"/>
  <c r="U438" i="3" s="1"/>
  <c r="U437" i="3" s="1"/>
  <c r="U436" i="3" s="1"/>
  <c r="U435" i="3" s="1"/>
  <c r="S439" i="3"/>
  <c r="Q439" i="3"/>
  <c r="Q438" i="3" s="1"/>
  <c r="Q437" i="3" s="1"/>
  <c r="Q436" i="3" s="1"/>
  <c r="O439" i="3"/>
  <c r="M439" i="3"/>
  <c r="K439" i="3"/>
  <c r="K438" i="3" s="1"/>
  <c r="K437" i="3" s="1"/>
  <c r="K436" i="3" s="1"/>
  <c r="K435" i="3" s="1"/>
  <c r="J439" i="3"/>
  <c r="J438" i="3" s="1"/>
  <c r="J437" i="3" s="1"/>
  <c r="J436" i="3" s="1"/>
  <c r="J435" i="3" s="1"/>
  <c r="S438" i="3"/>
  <c r="O438" i="3"/>
  <c r="O437" i="3" s="1"/>
  <c r="O436" i="3" s="1"/>
  <c r="O435" i="3" s="1"/>
  <c r="M438" i="3"/>
  <c r="M437" i="3" s="1"/>
  <c r="M436" i="3" s="1"/>
  <c r="S437" i="3"/>
  <c r="S436" i="3" s="1"/>
  <c r="W434" i="3"/>
  <c r="W433" i="3" s="1"/>
  <c r="W432" i="3" s="1"/>
  <c r="L434" i="3"/>
  <c r="N434" i="3" s="1"/>
  <c r="N433" i="3" s="1"/>
  <c r="U433" i="3"/>
  <c r="U432" i="3" s="1"/>
  <c r="S433" i="3"/>
  <c r="Q433" i="3"/>
  <c r="Q432" i="3" s="1"/>
  <c r="O433" i="3"/>
  <c r="M433" i="3"/>
  <c r="M432" i="3" s="1"/>
  <c r="L433" i="3"/>
  <c r="K433" i="3"/>
  <c r="J433" i="3"/>
  <c r="S432" i="3"/>
  <c r="O432" i="3"/>
  <c r="N432" i="3"/>
  <c r="L432" i="3"/>
  <c r="K432" i="3"/>
  <c r="J432" i="3"/>
  <c r="L431" i="3"/>
  <c r="N431" i="3" s="1"/>
  <c r="W430" i="3"/>
  <c r="U430" i="3"/>
  <c r="U429" i="3" s="1"/>
  <c r="U428" i="3" s="1"/>
  <c r="U427" i="3" s="1"/>
  <c r="S430" i="3"/>
  <c r="Q430" i="3"/>
  <c r="Q429" i="3" s="1"/>
  <c r="Q428" i="3" s="1"/>
  <c r="Q427" i="3" s="1"/>
  <c r="O430" i="3"/>
  <c r="M430" i="3"/>
  <c r="M429" i="3" s="1"/>
  <c r="M428" i="3" s="1"/>
  <c r="M427" i="3" s="1"/>
  <c r="K430" i="3"/>
  <c r="J430" i="3"/>
  <c r="J429" i="3" s="1"/>
  <c r="J428" i="3" s="1"/>
  <c r="J427" i="3" s="1"/>
  <c r="W429" i="3"/>
  <c r="S429" i="3"/>
  <c r="O429" i="3"/>
  <c r="K429" i="3"/>
  <c r="W428" i="3"/>
  <c r="S428" i="3"/>
  <c r="S427" i="3" s="1"/>
  <c r="O428" i="3"/>
  <c r="O427" i="3" s="1"/>
  <c r="K428" i="3"/>
  <c r="K427" i="3" s="1"/>
  <c r="L425" i="3"/>
  <c r="N425" i="3" s="1"/>
  <c r="W424" i="3"/>
  <c r="U424" i="3"/>
  <c r="U423" i="3" s="1"/>
  <c r="S424" i="3"/>
  <c r="S423" i="3" s="1"/>
  <c r="Q424" i="3"/>
  <c r="Q423" i="3" s="1"/>
  <c r="O424" i="3"/>
  <c r="M424" i="3"/>
  <c r="M423" i="3" s="1"/>
  <c r="K424" i="3"/>
  <c r="K423" i="3" s="1"/>
  <c r="J424" i="3"/>
  <c r="J423" i="3" s="1"/>
  <c r="W423" i="3"/>
  <c r="O423" i="3"/>
  <c r="W422" i="3"/>
  <c r="W421" i="3" s="1"/>
  <c r="W420" i="3" s="1"/>
  <c r="N422" i="3"/>
  <c r="P422" i="3" s="1"/>
  <c r="L422" i="3"/>
  <c r="U421" i="3"/>
  <c r="S421" i="3"/>
  <c r="S420" i="3" s="1"/>
  <c r="Q421" i="3"/>
  <c r="O421" i="3"/>
  <c r="O420" i="3" s="1"/>
  <c r="M421" i="3"/>
  <c r="L421" i="3"/>
  <c r="L420" i="3" s="1"/>
  <c r="K421" i="3"/>
  <c r="K420" i="3" s="1"/>
  <c r="J421" i="3"/>
  <c r="J420" i="3" s="1"/>
  <c r="U420" i="3"/>
  <c r="Q420" i="3"/>
  <c r="M420" i="3"/>
  <c r="L419" i="3"/>
  <c r="N419" i="3" s="1"/>
  <c r="N418" i="3" s="1"/>
  <c r="N417" i="3" s="1"/>
  <c r="W418" i="3"/>
  <c r="U418" i="3"/>
  <c r="U417" i="3" s="1"/>
  <c r="S418" i="3"/>
  <c r="S417" i="3" s="1"/>
  <c r="Q418" i="3"/>
  <c r="Q417" i="3" s="1"/>
  <c r="O418" i="3"/>
  <c r="O417" i="3" s="1"/>
  <c r="M418" i="3"/>
  <c r="M417" i="3" s="1"/>
  <c r="K418" i="3"/>
  <c r="J418" i="3"/>
  <c r="W417" i="3"/>
  <c r="K417" i="3"/>
  <c r="J417" i="3"/>
  <c r="W416" i="3"/>
  <c r="W415" i="3" s="1"/>
  <c r="L416" i="3"/>
  <c r="L415" i="3" s="1"/>
  <c r="U415" i="3"/>
  <c r="S415" i="3"/>
  <c r="Q415" i="3"/>
  <c r="O415" i="3"/>
  <c r="M415" i="3"/>
  <c r="K415" i="3"/>
  <c r="J415" i="3"/>
  <c r="W414" i="3"/>
  <c r="W413" i="3" s="1"/>
  <c r="L414" i="3"/>
  <c r="N414" i="3" s="1"/>
  <c r="U413" i="3"/>
  <c r="U412" i="3" s="1"/>
  <c r="S413" i="3"/>
  <c r="Q413" i="3"/>
  <c r="Q412" i="3" s="1"/>
  <c r="O413" i="3"/>
  <c r="M413" i="3"/>
  <c r="M412" i="3" s="1"/>
  <c r="K413" i="3"/>
  <c r="J413" i="3"/>
  <c r="J412" i="3" s="1"/>
  <c r="S412" i="3"/>
  <c r="S411" i="3" s="1"/>
  <c r="S410" i="3" s="1"/>
  <c r="O412" i="3"/>
  <c r="K412" i="3"/>
  <c r="K411" i="3" s="1"/>
  <c r="K410" i="3" s="1"/>
  <c r="J411" i="3"/>
  <c r="J410" i="3" s="1"/>
  <c r="W409" i="3"/>
  <c r="L409" i="3"/>
  <c r="N409" i="3" s="1"/>
  <c r="P409" i="3" s="1"/>
  <c r="R409" i="3" s="1"/>
  <c r="T409" i="3" s="1"/>
  <c r="V409" i="3" s="1"/>
  <c r="W408" i="3"/>
  <c r="W407" i="3" s="1"/>
  <c r="L408" i="3"/>
  <c r="N408" i="3" s="1"/>
  <c r="U407" i="3"/>
  <c r="S407" i="3"/>
  <c r="Q407" i="3"/>
  <c r="O407" i="3"/>
  <c r="M407" i="3"/>
  <c r="K407" i="3"/>
  <c r="K402" i="3" s="1"/>
  <c r="J407" i="3"/>
  <c r="W406" i="3"/>
  <c r="L406" i="3"/>
  <c r="N406" i="3" s="1"/>
  <c r="N405" i="3" s="1"/>
  <c r="W405" i="3"/>
  <c r="U405" i="3"/>
  <c r="S405" i="3"/>
  <c r="Q405" i="3"/>
  <c r="O405" i="3"/>
  <c r="M405" i="3"/>
  <c r="L405" i="3"/>
  <c r="K405" i="3"/>
  <c r="J405" i="3"/>
  <c r="W404" i="3"/>
  <c r="W403" i="3" s="1"/>
  <c r="U404" i="3"/>
  <c r="L404" i="3"/>
  <c r="N404" i="3" s="1"/>
  <c r="N403" i="3" s="1"/>
  <c r="U403" i="3"/>
  <c r="S403" i="3"/>
  <c r="Q403" i="3"/>
  <c r="Q402" i="3" s="1"/>
  <c r="O403" i="3"/>
  <c r="M403" i="3"/>
  <c r="L403" i="3"/>
  <c r="K403" i="3"/>
  <c r="J403" i="3"/>
  <c r="S402" i="3"/>
  <c r="J402" i="3"/>
  <c r="W401" i="3"/>
  <c r="W400" i="3" s="1"/>
  <c r="W399" i="3" s="1"/>
  <c r="N401" i="3"/>
  <c r="P401" i="3" s="1"/>
  <c r="L401" i="3"/>
  <c r="L400" i="3" s="1"/>
  <c r="U400" i="3"/>
  <c r="U399" i="3" s="1"/>
  <c r="S400" i="3"/>
  <c r="S399" i="3" s="1"/>
  <c r="Q400" i="3"/>
  <c r="Q399" i="3" s="1"/>
  <c r="O400" i="3"/>
  <c r="O399" i="3" s="1"/>
  <c r="M400" i="3"/>
  <c r="M399" i="3" s="1"/>
  <c r="K400" i="3"/>
  <c r="K399" i="3" s="1"/>
  <c r="J400" i="3"/>
  <c r="J399" i="3" s="1"/>
  <c r="L399" i="3"/>
  <c r="S398" i="3"/>
  <c r="S397" i="3" s="1"/>
  <c r="W396" i="3"/>
  <c r="W395" i="3" s="1"/>
  <c r="W394" i="3" s="1"/>
  <c r="W393" i="3" s="1"/>
  <c r="W392" i="3" s="1"/>
  <c r="L396" i="3"/>
  <c r="L395" i="3" s="1"/>
  <c r="L394" i="3" s="1"/>
  <c r="L393" i="3" s="1"/>
  <c r="L392" i="3" s="1"/>
  <c r="U395" i="3"/>
  <c r="U394" i="3" s="1"/>
  <c r="U393" i="3" s="1"/>
  <c r="U392" i="3" s="1"/>
  <c r="S395" i="3"/>
  <c r="S394" i="3" s="1"/>
  <c r="S393" i="3" s="1"/>
  <c r="S392" i="3" s="1"/>
  <c r="Q395" i="3"/>
  <c r="Q394" i="3" s="1"/>
  <c r="Q393" i="3" s="1"/>
  <c r="Q392" i="3" s="1"/>
  <c r="O395" i="3"/>
  <c r="O394" i="3" s="1"/>
  <c r="O393" i="3" s="1"/>
  <c r="O392" i="3" s="1"/>
  <c r="M395" i="3"/>
  <c r="K395" i="3"/>
  <c r="K394" i="3" s="1"/>
  <c r="K393" i="3" s="1"/>
  <c r="K392" i="3" s="1"/>
  <c r="J395" i="3"/>
  <c r="J394" i="3" s="1"/>
  <c r="J393" i="3" s="1"/>
  <c r="J392" i="3" s="1"/>
  <c r="M394" i="3"/>
  <c r="M393" i="3" s="1"/>
  <c r="M392" i="3" s="1"/>
  <c r="L391" i="3"/>
  <c r="N391" i="3" s="1"/>
  <c r="W390" i="3"/>
  <c r="W389" i="3" s="1"/>
  <c r="W388" i="3" s="1"/>
  <c r="U390" i="3"/>
  <c r="S390" i="3"/>
  <c r="S389" i="3" s="1"/>
  <c r="S388" i="3" s="1"/>
  <c r="Q390" i="3"/>
  <c r="Q389" i="3" s="1"/>
  <c r="Q388" i="3" s="1"/>
  <c r="O390" i="3"/>
  <c r="O389" i="3" s="1"/>
  <c r="O388" i="3" s="1"/>
  <c r="M390" i="3"/>
  <c r="L390" i="3"/>
  <c r="L389" i="3" s="1"/>
  <c r="L388" i="3" s="1"/>
  <c r="K390" i="3"/>
  <c r="J390" i="3"/>
  <c r="J389" i="3" s="1"/>
  <c r="U389" i="3"/>
  <c r="U388" i="3" s="1"/>
  <c r="M389" i="3"/>
  <c r="M388" i="3" s="1"/>
  <c r="K389" i="3"/>
  <c r="K388" i="3" s="1"/>
  <c r="J388" i="3"/>
  <c r="N387" i="3"/>
  <c r="P387" i="3" s="1"/>
  <c r="P386" i="3" s="1"/>
  <c r="P385" i="3" s="1"/>
  <c r="L387" i="3"/>
  <c r="W386" i="3"/>
  <c r="U386" i="3"/>
  <c r="U385" i="3" s="1"/>
  <c r="U382" i="3" s="1"/>
  <c r="U381" i="3" s="1"/>
  <c r="S386" i="3"/>
  <c r="S385" i="3" s="1"/>
  <c r="Q386" i="3"/>
  <c r="O386" i="3"/>
  <c r="N386" i="3"/>
  <c r="N385" i="3" s="1"/>
  <c r="N382" i="3" s="1"/>
  <c r="N381" i="3" s="1"/>
  <c r="M386" i="3"/>
  <c r="M385" i="3" s="1"/>
  <c r="M382" i="3" s="1"/>
  <c r="M381" i="3" s="1"/>
  <c r="L386" i="3"/>
  <c r="L385" i="3" s="1"/>
  <c r="K386" i="3"/>
  <c r="J386" i="3"/>
  <c r="J385" i="3" s="1"/>
  <c r="J382" i="3" s="1"/>
  <c r="J381" i="3" s="1"/>
  <c r="W385" i="3"/>
  <c r="Q385" i="3"/>
  <c r="O385" i="3"/>
  <c r="K385" i="3"/>
  <c r="W384" i="3"/>
  <c r="P384" i="3"/>
  <c r="R384" i="3" s="1"/>
  <c r="N384" i="3"/>
  <c r="L384" i="3"/>
  <c r="W383" i="3"/>
  <c r="W382" i="3" s="1"/>
  <c r="W381" i="3" s="1"/>
  <c r="U383" i="3"/>
  <c r="S383" i="3"/>
  <c r="Q383" i="3"/>
  <c r="O383" i="3"/>
  <c r="N383" i="3"/>
  <c r="M383" i="3"/>
  <c r="L383" i="3"/>
  <c r="K383" i="3"/>
  <c r="J383" i="3"/>
  <c r="Q382" i="3"/>
  <c r="Q381" i="3" s="1"/>
  <c r="O382" i="3"/>
  <c r="O381" i="3" s="1"/>
  <c r="W379" i="3"/>
  <c r="W378" i="3" s="1"/>
  <c r="W377" i="3" s="1"/>
  <c r="W376" i="3" s="1"/>
  <c r="L379" i="3"/>
  <c r="N379" i="3" s="1"/>
  <c r="N378" i="3" s="1"/>
  <c r="N377" i="3" s="1"/>
  <c r="N376" i="3" s="1"/>
  <c r="U378" i="3"/>
  <c r="U377" i="3" s="1"/>
  <c r="S378" i="3"/>
  <c r="Q378" i="3"/>
  <c r="Q377" i="3" s="1"/>
  <c r="O378" i="3"/>
  <c r="M378" i="3"/>
  <c r="M377" i="3" s="1"/>
  <c r="M376" i="3" s="1"/>
  <c r="L378" i="3"/>
  <c r="K378" i="3"/>
  <c r="J378" i="3"/>
  <c r="S377" i="3"/>
  <c r="S376" i="3" s="1"/>
  <c r="O377" i="3"/>
  <c r="L377" i="3"/>
  <c r="L376" i="3" s="1"/>
  <c r="K377" i="3"/>
  <c r="K376" i="3" s="1"/>
  <c r="J377" i="3"/>
  <c r="U376" i="3"/>
  <c r="Q376" i="3"/>
  <c r="O376" i="3"/>
  <c r="J376" i="3"/>
  <c r="W375" i="3"/>
  <c r="W374" i="3" s="1"/>
  <c r="W373" i="3" s="1"/>
  <c r="N375" i="3"/>
  <c r="U374" i="3"/>
  <c r="U373" i="3" s="1"/>
  <c r="S374" i="3"/>
  <c r="Q374" i="3"/>
  <c r="Q373" i="3" s="1"/>
  <c r="O374" i="3"/>
  <c r="M374" i="3"/>
  <c r="M373" i="3" s="1"/>
  <c r="L374" i="3"/>
  <c r="K374" i="3"/>
  <c r="J374" i="3"/>
  <c r="S373" i="3"/>
  <c r="O373" i="3"/>
  <c r="L373" i="3"/>
  <c r="K373" i="3"/>
  <c r="J373" i="3"/>
  <c r="W372" i="3"/>
  <c r="W371" i="3" s="1"/>
  <c r="W370" i="3" s="1"/>
  <c r="M372" i="3"/>
  <c r="N372" i="3" s="1"/>
  <c r="U371" i="3"/>
  <c r="S371" i="3"/>
  <c r="S370" i="3" s="1"/>
  <c r="Q371" i="3"/>
  <c r="O371" i="3"/>
  <c r="O370" i="3" s="1"/>
  <c r="L371" i="3"/>
  <c r="K371" i="3"/>
  <c r="K370" i="3" s="1"/>
  <c r="J371" i="3"/>
  <c r="J370" i="3" s="1"/>
  <c r="U370" i="3"/>
  <c r="Q370" i="3"/>
  <c r="L370" i="3"/>
  <c r="K369" i="3"/>
  <c r="L369" i="3" s="1"/>
  <c r="N369" i="3" s="1"/>
  <c r="N368" i="3" s="1"/>
  <c r="W368" i="3"/>
  <c r="U368" i="3"/>
  <c r="S368" i="3"/>
  <c r="Q368" i="3"/>
  <c r="O368" i="3"/>
  <c r="M368" i="3"/>
  <c r="L368" i="3"/>
  <c r="K368" i="3"/>
  <c r="J368" i="3"/>
  <c r="L367" i="3"/>
  <c r="L366" i="3" s="1"/>
  <c r="L365" i="3" s="1"/>
  <c r="W366" i="3"/>
  <c r="U366" i="3"/>
  <c r="S366" i="3"/>
  <c r="S365" i="3" s="1"/>
  <c r="Q366" i="3"/>
  <c r="Q365" i="3" s="1"/>
  <c r="O366" i="3"/>
  <c r="M366" i="3"/>
  <c r="K366" i="3"/>
  <c r="J366" i="3"/>
  <c r="J365" i="3" s="1"/>
  <c r="W364" i="3"/>
  <c r="W363" i="3" s="1"/>
  <c r="W360" i="3" s="1"/>
  <c r="K364" i="3"/>
  <c r="K363" i="3" s="1"/>
  <c r="U363" i="3"/>
  <c r="S363" i="3"/>
  <c r="Q363" i="3"/>
  <c r="O363" i="3"/>
  <c r="M363" i="3"/>
  <c r="J363" i="3"/>
  <c r="L362" i="3"/>
  <c r="N362" i="3" s="1"/>
  <c r="W361" i="3"/>
  <c r="U361" i="3"/>
  <c r="S361" i="3"/>
  <c r="Q361" i="3"/>
  <c r="Q360" i="3" s="1"/>
  <c r="O361" i="3"/>
  <c r="M361" i="3"/>
  <c r="L361" i="3"/>
  <c r="K361" i="3"/>
  <c r="J361" i="3"/>
  <c r="J360" i="3" s="1"/>
  <c r="S360" i="3"/>
  <c r="O360" i="3"/>
  <c r="M360" i="3"/>
  <c r="K360" i="3"/>
  <c r="L359" i="3"/>
  <c r="N359" i="3" s="1"/>
  <c r="N358" i="3" s="1"/>
  <c r="W358" i="3"/>
  <c r="U358" i="3"/>
  <c r="U357" i="3" s="1"/>
  <c r="S358" i="3"/>
  <c r="Q358" i="3"/>
  <c r="Q357" i="3" s="1"/>
  <c r="O358" i="3"/>
  <c r="O357" i="3" s="1"/>
  <c r="M358" i="3"/>
  <c r="M357" i="3" s="1"/>
  <c r="L358" i="3"/>
  <c r="K358" i="3"/>
  <c r="K357" i="3" s="1"/>
  <c r="J358" i="3"/>
  <c r="W357" i="3"/>
  <c r="S357" i="3"/>
  <c r="N357" i="3"/>
  <c r="L357" i="3"/>
  <c r="J357" i="3"/>
  <c r="W354" i="3"/>
  <c r="L354" i="3"/>
  <c r="N354" i="3" s="1"/>
  <c r="N353" i="3" s="1"/>
  <c r="W353" i="3"/>
  <c r="W352" i="3" s="1"/>
  <c r="W351" i="3" s="1"/>
  <c r="U353" i="3"/>
  <c r="U352" i="3" s="1"/>
  <c r="S353" i="3"/>
  <c r="Q353" i="3"/>
  <c r="Q352" i="3" s="1"/>
  <c r="O353" i="3"/>
  <c r="M353" i="3"/>
  <c r="M352" i="3" s="1"/>
  <c r="L353" i="3"/>
  <c r="K353" i="3"/>
  <c r="J353" i="3"/>
  <c r="S352" i="3"/>
  <c r="S351" i="3" s="1"/>
  <c r="O352" i="3"/>
  <c r="O351" i="3" s="1"/>
  <c r="N352" i="3"/>
  <c r="N351" i="3" s="1"/>
  <c r="L352" i="3"/>
  <c r="L351" i="3" s="1"/>
  <c r="K352" i="3"/>
  <c r="J352" i="3"/>
  <c r="J351" i="3" s="1"/>
  <c r="U351" i="3"/>
  <c r="Q351" i="3"/>
  <c r="M351" i="3"/>
  <c r="K351" i="3"/>
  <c r="R350" i="3"/>
  <c r="R349" i="3" s="1"/>
  <c r="R348" i="3" s="1"/>
  <c r="L350" i="3"/>
  <c r="W349" i="3"/>
  <c r="U349" i="3"/>
  <c r="U348" i="3" s="1"/>
  <c r="S349" i="3"/>
  <c r="Q349" i="3"/>
  <c r="P349" i="3"/>
  <c r="L349" i="3"/>
  <c r="W348" i="3"/>
  <c r="S348" i="3"/>
  <c r="Q348" i="3"/>
  <c r="P348" i="3"/>
  <c r="L348" i="3"/>
  <c r="R347" i="3"/>
  <c r="T347" i="3" s="1"/>
  <c r="L347" i="3"/>
  <c r="W346" i="3"/>
  <c r="W345" i="3" s="1"/>
  <c r="U346" i="3"/>
  <c r="S346" i="3"/>
  <c r="S345" i="3" s="1"/>
  <c r="R346" i="3"/>
  <c r="R345" i="3" s="1"/>
  <c r="Q346" i="3"/>
  <c r="Q345" i="3" s="1"/>
  <c r="P346" i="3"/>
  <c r="L346" i="3"/>
  <c r="U345" i="3"/>
  <c r="P345" i="3"/>
  <c r="L345" i="3"/>
  <c r="T344" i="3"/>
  <c r="V344" i="3" s="1"/>
  <c r="R344" i="3"/>
  <c r="L344" i="3"/>
  <c r="W343" i="3"/>
  <c r="U343" i="3"/>
  <c r="S343" i="3"/>
  <c r="S342" i="3" s="1"/>
  <c r="R343" i="3"/>
  <c r="Q343" i="3"/>
  <c r="P343" i="3"/>
  <c r="P342" i="3" s="1"/>
  <c r="L343" i="3"/>
  <c r="W342" i="3"/>
  <c r="U342" i="3"/>
  <c r="R342" i="3"/>
  <c r="Q342" i="3"/>
  <c r="L342" i="3"/>
  <c r="L341" i="3"/>
  <c r="R340" i="3"/>
  <c r="T340" i="3" s="1"/>
  <c r="L340" i="3"/>
  <c r="W339" i="3"/>
  <c r="W338" i="3" s="1"/>
  <c r="U339" i="3"/>
  <c r="S339" i="3"/>
  <c r="S338" i="3" s="1"/>
  <c r="R339" i="3"/>
  <c r="R338" i="3" s="1"/>
  <c r="Q339" i="3"/>
  <c r="Q338" i="3" s="1"/>
  <c r="P339" i="3"/>
  <c r="L339" i="3"/>
  <c r="U338" i="3"/>
  <c r="P338" i="3"/>
  <c r="L338" i="3"/>
  <c r="L331" i="3" s="1"/>
  <c r="X337" i="3"/>
  <c r="X336" i="3"/>
  <c r="X335" i="3" s="1"/>
  <c r="W336" i="3"/>
  <c r="V336" i="3"/>
  <c r="W335" i="3"/>
  <c r="V335" i="3"/>
  <c r="T334" i="3"/>
  <c r="T333" i="3" s="1"/>
  <c r="T332" i="3" s="1"/>
  <c r="L334" i="3"/>
  <c r="W333" i="3"/>
  <c r="U333" i="3"/>
  <c r="S333" i="3"/>
  <c r="S332" i="3" s="1"/>
  <c r="R333" i="3"/>
  <c r="R332" i="3" s="1"/>
  <c r="Q333" i="3"/>
  <c r="P333" i="3"/>
  <c r="L333" i="3"/>
  <c r="W332" i="3"/>
  <c r="U332" i="3"/>
  <c r="O331" i="3"/>
  <c r="N331" i="3"/>
  <c r="M331" i="3"/>
  <c r="K331" i="3"/>
  <c r="J331" i="3"/>
  <c r="W330" i="3"/>
  <c r="W329" i="3" s="1"/>
  <c r="W328" i="3" s="1"/>
  <c r="U330" i="3"/>
  <c r="V330" i="3" s="1"/>
  <c r="T329" i="3"/>
  <c r="T328" i="3"/>
  <c r="W327" i="3"/>
  <c r="W326" i="3" s="1"/>
  <c r="L327" i="3"/>
  <c r="J327" i="3"/>
  <c r="U326" i="3"/>
  <c r="S326" i="3"/>
  <c r="Q326" i="3"/>
  <c r="O326" i="3"/>
  <c r="M326" i="3"/>
  <c r="K326" i="3"/>
  <c r="J326" i="3"/>
  <c r="U325" i="3"/>
  <c r="S325" i="3"/>
  <c r="Q325" i="3"/>
  <c r="O325" i="3"/>
  <c r="M325" i="3"/>
  <c r="K325" i="3"/>
  <c r="J325" i="3"/>
  <c r="W324" i="3"/>
  <c r="W323" i="3" s="1"/>
  <c r="W322" i="3" s="1"/>
  <c r="J324" i="3"/>
  <c r="U323" i="3"/>
  <c r="U322" i="3" s="1"/>
  <c r="S323" i="3"/>
  <c r="S322" i="3" s="1"/>
  <c r="Q323" i="3"/>
  <c r="Q322" i="3" s="1"/>
  <c r="O323" i="3"/>
  <c r="O322" i="3" s="1"/>
  <c r="M323" i="3"/>
  <c r="M322" i="3" s="1"/>
  <c r="K323" i="3"/>
  <c r="K322" i="3" s="1"/>
  <c r="W321" i="3"/>
  <c r="W320" i="3" s="1"/>
  <c r="W319" i="3" s="1"/>
  <c r="J321" i="3"/>
  <c r="L321" i="3" s="1"/>
  <c r="N321" i="3" s="1"/>
  <c r="N320" i="3" s="1"/>
  <c r="N319" i="3" s="1"/>
  <c r="U320" i="3"/>
  <c r="U319" i="3" s="1"/>
  <c r="S320" i="3"/>
  <c r="Q320" i="3"/>
  <c r="Q319" i="3" s="1"/>
  <c r="Q318" i="3" s="1"/>
  <c r="Q317" i="3" s="1"/>
  <c r="O320" i="3"/>
  <c r="M320" i="3"/>
  <c r="M319" i="3" s="1"/>
  <c r="M318" i="3" s="1"/>
  <c r="M317" i="3" s="1"/>
  <c r="K320" i="3"/>
  <c r="S319" i="3"/>
  <c r="S318" i="3" s="1"/>
  <c r="S317" i="3" s="1"/>
  <c r="O319" i="3"/>
  <c r="O318" i="3" s="1"/>
  <c r="O317" i="3" s="1"/>
  <c r="K319" i="3"/>
  <c r="K318" i="3" s="1"/>
  <c r="K317" i="3" s="1"/>
  <c r="W316" i="3"/>
  <c r="W315" i="3" s="1"/>
  <c r="W314" i="3" s="1"/>
  <c r="V316" i="3"/>
  <c r="V315" i="3" s="1"/>
  <c r="V314" i="3" s="1"/>
  <c r="U315" i="3"/>
  <c r="T315" i="3"/>
  <c r="T314" i="3" s="1"/>
  <c r="U314" i="3"/>
  <c r="W313" i="3"/>
  <c r="W312" i="3" s="1"/>
  <c r="W311" i="3" s="1"/>
  <c r="N313" i="3"/>
  <c r="P313" i="3" s="1"/>
  <c r="L313" i="3"/>
  <c r="L312" i="3" s="1"/>
  <c r="L311" i="3" s="1"/>
  <c r="J313" i="3"/>
  <c r="U312" i="3"/>
  <c r="S312" i="3"/>
  <c r="S311" i="3" s="1"/>
  <c r="Q312" i="3"/>
  <c r="O312" i="3"/>
  <c r="O311" i="3" s="1"/>
  <c r="N312" i="3"/>
  <c r="M312" i="3"/>
  <c r="K312" i="3"/>
  <c r="K311" i="3" s="1"/>
  <c r="J312" i="3"/>
  <c r="U311" i="3"/>
  <c r="Q311" i="3"/>
  <c r="N311" i="3"/>
  <c r="M311" i="3"/>
  <c r="J311" i="3"/>
  <c r="W310" i="3"/>
  <c r="W309" i="3" s="1"/>
  <c r="W308" i="3" s="1"/>
  <c r="J310" i="3"/>
  <c r="L310" i="3" s="1"/>
  <c r="U309" i="3"/>
  <c r="U308" i="3" s="1"/>
  <c r="S309" i="3"/>
  <c r="S308" i="3" s="1"/>
  <c r="Q309" i="3"/>
  <c r="O309" i="3"/>
  <c r="O308" i="3" s="1"/>
  <c r="M309" i="3"/>
  <c r="K309" i="3"/>
  <c r="K308" i="3" s="1"/>
  <c r="Q308" i="3"/>
  <c r="M308" i="3"/>
  <c r="W307" i="3"/>
  <c r="W306" i="3" s="1"/>
  <c r="W305" i="3" s="1"/>
  <c r="J307" i="3"/>
  <c r="U306" i="3"/>
  <c r="U305" i="3" s="1"/>
  <c r="S306" i="3"/>
  <c r="Q306" i="3"/>
  <c r="Q305" i="3" s="1"/>
  <c r="O306" i="3"/>
  <c r="M306" i="3"/>
  <c r="M305" i="3" s="1"/>
  <c r="K306" i="3"/>
  <c r="S305" i="3"/>
  <c r="O305" i="3"/>
  <c r="K305" i="3"/>
  <c r="W304" i="3"/>
  <c r="W303" i="3" s="1"/>
  <c r="W302" i="3" s="1"/>
  <c r="J304" i="3"/>
  <c r="U303" i="3"/>
  <c r="U302" i="3" s="1"/>
  <c r="S303" i="3"/>
  <c r="Q303" i="3"/>
  <c r="Q302" i="3" s="1"/>
  <c r="O303" i="3"/>
  <c r="O302" i="3" s="1"/>
  <c r="M303" i="3"/>
  <c r="M302" i="3" s="1"/>
  <c r="K303" i="3"/>
  <c r="S302" i="3"/>
  <c r="S289" i="3" s="1"/>
  <c r="S288" i="3" s="1"/>
  <c r="K302" i="3"/>
  <c r="W301" i="3"/>
  <c r="W300" i="3" s="1"/>
  <c r="W299" i="3" s="1"/>
  <c r="L301" i="3"/>
  <c r="N301" i="3" s="1"/>
  <c r="J301" i="3"/>
  <c r="U300" i="3"/>
  <c r="S300" i="3"/>
  <c r="Q300" i="3"/>
  <c r="O300" i="3"/>
  <c r="M300" i="3"/>
  <c r="K300" i="3"/>
  <c r="K299" i="3" s="1"/>
  <c r="J300" i="3"/>
  <c r="U299" i="3"/>
  <c r="S299" i="3"/>
  <c r="Q299" i="3"/>
  <c r="O299" i="3"/>
  <c r="M299" i="3"/>
  <c r="J299" i="3"/>
  <c r="W298" i="3"/>
  <c r="J298" i="3"/>
  <c r="L298" i="3" s="1"/>
  <c r="W297" i="3"/>
  <c r="W296" i="3" s="1"/>
  <c r="U297" i="3"/>
  <c r="S297" i="3"/>
  <c r="S296" i="3" s="1"/>
  <c r="Q297" i="3"/>
  <c r="O297" i="3"/>
  <c r="O296" i="3" s="1"/>
  <c r="M297" i="3"/>
  <c r="K297" i="3"/>
  <c r="K296" i="3" s="1"/>
  <c r="U296" i="3"/>
  <c r="Q296" i="3"/>
  <c r="M296" i="3"/>
  <c r="W295" i="3"/>
  <c r="W294" i="3" s="1"/>
  <c r="L295" i="3"/>
  <c r="N295" i="3" s="1"/>
  <c r="P295" i="3" s="1"/>
  <c r="J295" i="3"/>
  <c r="J294" i="3" s="1"/>
  <c r="J293" i="3" s="1"/>
  <c r="U294" i="3"/>
  <c r="U293" i="3" s="1"/>
  <c r="S294" i="3"/>
  <c r="Q294" i="3"/>
  <c r="O294" i="3"/>
  <c r="M294" i="3"/>
  <c r="L294" i="3"/>
  <c r="K294" i="3"/>
  <c r="W293" i="3"/>
  <c r="S293" i="3"/>
  <c r="Q293" i="3"/>
  <c r="O293" i="3"/>
  <c r="M293" i="3"/>
  <c r="L293" i="3"/>
  <c r="K293" i="3"/>
  <c r="W292" i="3"/>
  <c r="W291" i="3" s="1"/>
  <c r="W290" i="3" s="1"/>
  <c r="J292" i="3"/>
  <c r="U291" i="3"/>
  <c r="U290" i="3" s="1"/>
  <c r="U289" i="3" s="1"/>
  <c r="U288" i="3" s="1"/>
  <c r="S291" i="3"/>
  <c r="Q291" i="3"/>
  <c r="Q290" i="3" s="1"/>
  <c r="O291" i="3"/>
  <c r="M291" i="3"/>
  <c r="M290" i="3" s="1"/>
  <c r="K291" i="3"/>
  <c r="K290" i="3" s="1"/>
  <c r="S290" i="3"/>
  <c r="O290" i="3"/>
  <c r="O289" i="3" s="1"/>
  <c r="O288" i="3" s="1"/>
  <c r="Q289" i="3"/>
  <c r="Q288" i="3" s="1"/>
  <c r="M289" i="3"/>
  <c r="M288" i="3"/>
  <c r="P286" i="3"/>
  <c r="P285" i="3" s="1"/>
  <c r="P284" i="3" s="1"/>
  <c r="N286" i="3"/>
  <c r="W285" i="3"/>
  <c r="W284" i="3" s="1"/>
  <c r="U285" i="3"/>
  <c r="S285" i="3"/>
  <c r="S284" i="3" s="1"/>
  <c r="Q285" i="3"/>
  <c r="O285" i="3"/>
  <c r="O284" i="3" s="1"/>
  <c r="N285" i="3"/>
  <c r="M285" i="3"/>
  <c r="L285" i="3"/>
  <c r="K285" i="3"/>
  <c r="K284" i="3" s="1"/>
  <c r="J285" i="3"/>
  <c r="U284" i="3"/>
  <c r="Q284" i="3"/>
  <c r="N284" i="3"/>
  <c r="M284" i="3"/>
  <c r="L284" i="3"/>
  <c r="J284" i="3"/>
  <c r="W283" i="3"/>
  <c r="R283" i="3"/>
  <c r="T283" i="3" s="1"/>
  <c r="P283" i="3"/>
  <c r="N283" i="3"/>
  <c r="W282" i="3"/>
  <c r="W281" i="3" s="1"/>
  <c r="U282" i="3"/>
  <c r="S282" i="3"/>
  <c r="S281" i="3" s="1"/>
  <c r="Q282" i="3"/>
  <c r="P282" i="3"/>
  <c r="P281" i="3" s="1"/>
  <c r="O282" i="3"/>
  <c r="N282" i="3"/>
  <c r="M282" i="3"/>
  <c r="L282" i="3"/>
  <c r="L281" i="3" s="1"/>
  <c r="K282" i="3"/>
  <c r="K281" i="3" s="1"/>
  <c r="J282" i="3"/>
  <c r="U281" i="3"/>
  <c r="Q281" i="3"/>
  <c r="O281" i="3"/>
  <c r="N281" i="3"/>
  <c r="M281" i="3"/>
  <c r="J281" i="3"/>
  <c r="K280" i="3"/>
  <c r="K279" i="3" s="1"/>
  <c r="W279" i="3"/>
  <c r="U279" i="3"/>
  <c r="S279" i="3"/>
  <c r="Q279" i="3"/>
  <c r="Q276" i="3" s="1"/>
  <c r="O279" i="3"/>
  <c r="M279" i="3"/>
  <c r="J279" i="3"/>
  <c r="L278" i="3"/>
  <c r="N278" i="3" s="1"/>
  <c r="W277" i="3"/>
  <c r="W276" i="3" s="1"/>
  <c r="U277" i="3"/>
  <c r="U276" i="3" s="1"/>
  <c r="U270" i="3" s="1"/>
  <c r="U269" i="3" s="1"/>
  <c r="U257" i="3" s="1"/>
  <c r="S277" i="3"/>
  <c r="S276" i="3" s="1"/>
  <c r="Q277" i="3"/>
  <c r="O277" i="3"/>
  <c r="M277" i="3"/>
  <c r="L277" i="3"/>
  <c r="K277" i="3"/>
  <c r="J277" i="3"/>
  <c r="J276" i="3" s="1"/>
  <c r="O276" i="3"/>
  <c r="M276" i="3"/>
  <c r="W275" i="3"/>
  <c r="K275" i="3"/>
  <c r="K274" i="3" s="1"/>
  <c r="W274" i="3"/>
  <c r="U274" i="3"/>
  <c r="S274" i="3"/>
  <c r="Q274" i="3"/>
  <c r="O274" i="3"/>
  <c r="M274" i="3"/>
  <c r="J274" i="3"/>
  <c r="L273" i="3"/>
  <c r="N273" i="3" s="1"/>
  <c r="N272" i="3" s="1"/>
  <c r="W272" i="3"/>
  <c r="U272" i="3"/>
  <c r="U271" i="3" s="1"/>
  <c r="S272" i="3"/>
  <c r="Q272" i="3"/>
  <c r="Q271" i="3" s="1"/>
  <c r="O272" i="3"/>
  <c r="M272" i="3"/>
  <c r="M271" i="3" s="1"/>
  <c r="K272" i="3"/>
  <c r="J272" i="3"/>
  <c r="J271" i="3" s="1"/>
  <c r="W271" i="3"/>
  <c r="O271" i="3"/>
  <c r="W268" i="3"/>
  <c r="V268" i="3"/>
  <c r="V267" i="3"/>
  <c r="V266" i="3" s="1"/>
  <c r="U267" i="3"/>
  <c r="T267" i="3"/>
  <c r="U266" i="3"/>
  <c r="T266" i="3"/>
  <c r="W265" i="3"/>
  <c r="W264" i="3" s="1"/>
  <c r="N265" i="3"/>
  <c r="L265" i="3"/>
  <c r="U264" i="3"/>
  <c r="S264" i="3"/>
  <c r="Q264" i="3"/>
  <c r="O264" i="3"/>
  <c r="N264" i="3"/>
  <c r="M264" i="3"/>
  <c r="L264" i="3"/>
  <c r="K264" i="3"/>
  <c r="J264" i="3"/>
  <c r="U263" i="3"/>
  <c r="S263" i="3"/>
  <c r="Q263" i="3"/>
  <c r="O263" i="3"/>
  <c r="M263" i="3"/>
  <c r="L263" i="3"/>
  <c r="K263" i="3"/>
  <c r="J263" i="3"/>
  <c r="W262" i="3"/>
  <c r="W261" i="3" s="1"/>
  <c r="W260" i="3" s="1"/>
  <c r="R262" i="3"/>
  <c r="N262" i="3"/>
  <c r="P262" i="3" s="1"/>
  <c r="L262" i="3"/>
  <c r="U261" i="3"/>
  <c r="S261" i="3"/>
  <c r="Q261" i="3"/>
  <c r="P261" i="3"/>
  <c r="P260" i="3" s="1"/>
  <c r="O261" i="3"/>
  <c r="N261" i="3"/>
  <c r="M261" i="3"/>
  <c r="L261" i="3"/>
  <c r="L260" i="3" s="1"/>
  <c r="K261" i="3"/>
  <c r="J261" i="3"/>
  <c r="J260" i="3" s="1"/>
  <c r="U260" i="3"/>
  <c r="S260" i="3"/>
  <c r="S259" i="3" s="1"/>
  <c r="S258" i="3" s="1"/>
  <c r="Q260" i="3"/>
  <c r="Q259" i="3" s="1"/>
  <c r="Q258" i="3" s="1"/>
  <c r="O260" i="3"/>
  <c r="N260" i="3"/>
  <c r="M260" i="3"/>
  <c r="K260" i="3"/>
  <c r="K259" i="3" s="1"/>
  <c r="K258" i="3" s="1"/>
  <c r="U259" i="3"/>
  <c r="M259" i="3"/>
  <c r="M258" i="3" s="1"/>
  <c r="L259" i="3"/>
  <c r="J259" i="3"/>
  <c r="J258" i="3" s="1"/>
  <c r="U258" i="3"/>
  <c r="L258" i="3"/>
  <c r="T255" i="3"/>
  <c r="V255" i="3" s="1"/>
  <c r="W254" i="3"/>
  <c r="U254" i="3"/>
  <c r="U253" i="3" s="1"/>
  <c r="U252" i="3" s="1"/>
  <c r="U251" i="3" s="1"/>
  <c r="U250" i="3" s="1"/>
  <c r="T254" i="3"/>
  <c r="S254" i="3"/>
  <c r="R254" i="3"/>
  <c r="R253" i="3" s="1"/>
  <c r="R252" i="3" s="1"/>
  <c r="R251" i="3" s="1"/>
  <c r="R250" i="3" s="1"/>
  <c r="W253" i="3"/>
  <c r="T253" i="3"/>
  <c r="T252" i="3" s="1"/>
  <c r="T251" i="3" s="1"/>
  <c r="S253" i="3"/>
  <c r="S252" i="3" s="1"/>
  <c r="S251" i="3" s="1"/>
  <c r="S250" i="3" s="1"/>
  <c r="W252" i="3"/>
  <c r="W251" i="3" s="1"/>
  <c r="W250" i="3" s="1"/>
  <c r="T250" i="3"/>
  <c r="Q250" i="3"/>
  <c r="P250" i="3"/>
  <c r="O250" i="3"/>
  <c r="N250" i="3"/>
  <c r="M250" i="3"/>
  <c r="L250" i="3"/>
  <c r="K250" i="3"/>
  <c r="J250" i="3"/>
  <c r="W247" i="3"/>
  <c r="V247" i="3"/>
  <c r="L247" i="3"/>
  <c r="N247" i="3" s="1"/>
  <c r="N246" i="3" s="1"/>
  <c r="V246" i="3"/>
  <c r="V245" i="3" s="1"/>
  <c r="U246" i="3"/>
  <c r="T246" i="3"/>
  <c r="S246" i="3"/>
  <c r="Q246" i="3"/>
  <c r="O246" i="3"/>
  <c r="M246" i="3"/>
  <c r="K246" i="3"/>
  <c r="J246" i="3"/>
  <c r="L246" i="3" s="1"/>
  <c r="U245" i="3"/>
  <c r="U244" i="3" s="1"/>
  <c r="U243" i="3" s="1"/>
  <c r="U242" i="3" s="1"/>
  <c r="V244" i="3"/>
  <c r="V243" i="3" s="1"/>
  <c r="V242" i="3" s="1"/>
  <c r="T242" i="3"/>
  <c r="S242" i="3"/>
  <c r="R242" i="3"/>
  <c r="Q242" i="3"/>
  <c r="P242" i="3"/>
  <c r="O242" i="3"/>
  <c r="N242" i="3"/>
  <c r="M242" i="3"/>
  <c r="L242" i="3"/>
  <c r="K242" i="3"/>
  <c r="J242" i="3"/>
  <c r="T240" i="3"/>
  <c r="T239" i="3"/>
  <c r="V239" i="3" s="1"/>
  <c r="V238" i="3" s="1"/>
  <c r="V237" i="3" s="1"/>
  <c r="V236" i="3" s="1"/>
  <c r="V235" i="3" s="1"/>
  <c r="V234" i="3" s="1"/>
  <c r="V233" i="3" s="1"/>
  <c r="N239" i="3"/>
  <c r="N238" i="3" s="1"/>
  <c r="L239" i="3"/>
  <c r="W238" i="3"/>
  <c r="W237" i="3" s="1"/>
  <c r="W236" i="3" s="1"/>
  <c r="W235" i="3" s="1"/>
  <c r="W234" i="3" s="1"/>
  <c r="W233" i="3" s="1"/>
  <c r="U238" i="3"/>
  <c r="U237" i="3" s="1"/>
  <c r="U236" i="3" s="1"/>
  <c r="U235" i="3" s="1"/>
  <c r="U234" i="3" s="1"/>
  <c r="U233" i="3" s="1"/>
  <c r="T238" i="3"/>
  <c r="T237" i="3" s="1"/>
  <c r="T236" i="3" s="1"/>
  <c r="T235" i="3" s="1"/>
  <c r="T234" i="3" s="1"/>
  <c r="T233" i="3" s="1"/>
  <c r="S238" i="3"/>
  <c r="S237" i="3" s="1"/>
  <c r="S236" i="3" s="1"/>
  <c r="S235" i="3" s="1"/>
  <c r="S234" i="3" s="1"/>
  <c r="S233" i="3" s="1"/>
  <c r="R238" i="3"/>
  <c r="R237" i="3" s="1"/>
  <c r="R236" i="3" s="1"/>
  <c r="R235" i="3" s="1"/>
  <c r="R234" i="3" s="1"/>
  <c r="R233" i="3" s="1"/>
  <c r="Q238" i="3"/>
  <c r="O238" i="3"/>
  <c r="M238" i="3"/>
  <c r="K238" i="3"/>
  <c r="J238" i="3"/>
  <c r="Q232" i="3"/>
  <c r="O232" i="3"/>
  <c r="M232" i="3"/>
  <c r="L230" i="3"/>
  <c r="L229" i="3" s="1"/>
  <c r="W229" i="3"/>
  <c r="U229" i="3"/>
  <c r="S229" i="3"/>
  <c r="Q229" i="3"/>
  <c r="O229" i="3"/>
  <c r="M229" i="3"/>
  <c r="K229" i="3"/>
  <c r="J229" i="3"/>
  <c r="W228" i="3"/>
  <c r="W227" i="3" s="1"/>
  <c r="W226" i="3" s="1"/>
  <c r="W225" i="3" s="1"/>
  <c r="W224" i="3" s="1"/>
  <c r="U228" i="3"/>
  <c r="S228" i="3"/>
  <c r="Q228" i="3"/>
  <c r="Q227" i="3" s="1"/>
  <c r="Q226" i="3" s="1"/>
  <c r="Q225" i="3" s="1"/>
  <c r="O228" i="3"/>
  <c r="O227" i="3" s="1"/>
  <c r="O226" i="3" s="1"/>
  <c r="O225" i="3" s="1"/>
  <c r="M228" i="3"/>
  <c r="L228" i="3"/>
  <c r="K228" i="3"/>
  <c r="J228" i="3"/>
  <c r="J227" i="3" s="1"/>
  <c r="J226" i="3" s="1"/>
  <c r="J225" i="3" s="1"/>
  <c r="U227" i="3"/>
  <c r="U226" i="3" s="1"/>
  <c r="U225" i="3" s="1"/>
  <c r="S227" i="3"/>
  <c r="S226" i="3" s="1"/>
  <c r="S225" i="3" s="1"/>
  <c r="M227" i="3"/>
  <c r="M226" i="3" s="1"/>
  <c r="L227" i="3"/>
  <c r="L226" i="3" s="1"/>
  <c r="L225" i="3" s="1"/>
  <c r="L223" i="3" s="1"/>
  <c r="K227" i="3"/>
  <c r="K226" i="3" s="1"/>
  <c r="K225" i="3" s="1"/>
  <c r="M225" i="3"/>
  <c r="M224" i="3" s="1"/>
  <c r="W222" i="3"/>
  <c r="W221" i="3" s="1"/>
  <c r="W220" i="3" s="1"/>
  <c r="W219" i="3" s="1"/>
  <c r="W218" i="3" s="1"/>
  <c r="W217" i="3" s="1"/>
  <c r="W216" i="3" s="1"/>
  <c r="R222" i="3"/>
  <c r="T222" i="3" s="1"/>
  <c r="V222" i="3" s="1"/>
  <c r="P222" i="3"/>
  <c r="N222" i="3"/>
  <c r="L222" i="3"/>
  <c r="U221" i="3"/>
  <c r="T221" i="3"/>
  <c r="T220" i="3" s="1"/>
  <c r="T219" i="3" s="1"/>
  <c r="T218" i="3" s="1"/>
  <c r="T217" i="3" s="1"/>
  <c r="T216" i="3" s="1"/>
  <c r="S221" i="3"/>
  <c r="S220" i="3" s="1"/>
  <c r="S219" i="3" s="1"/>
  <c r="S218" i="3" s="1"/>
  <c r="S217" i="3" s="1"/>
  <c r="S216" i="3" s="1"/>
  <c r="Q221" i="3"/>
  <c r="P221" i="3"/>
  <c r="P220" i="3" s="1"/>
  <c r="O221" i="3"/>
  <c r="N221" i="3"/>
  <c r="M221" i="3"/>
  <c r="L221" i="3"/>
  <c r="L220" i="3" s="1"/>
  <c r="L219" i="3" s="1"/>
  <c r="L218" i="3" s="1"/>
  <c r="L217" i="3" s="1"/>
  <c r="L216" i="3" s="1"/>
  <c r="L214" i="3" s="1"/>
  <c r="K221" i="3"/>
  <c r="J221" i="3"/>
  <c r="U220" i="3"/>
  <c r="Q220" i="3"/>
  <c r="Q219" i="3" s="1"/>
  <c r="Q218" i="3" s="1"/>
  <c r="Q217" i="3" s="1"/>
  <c r="Q216" i="3" s="1"/>
  <c r="Q214" i="3" s="1"/>
  <c r="O220" i="3"/>
  <c r="O219" i="3" s="1"/>
  <c r="N220" i="3"/>
  <c r="M220" i="3"/>
  <c r="M219" i="3" s="1"/>
  <c r="M218" i="3" s="1"/>
  <c r="M217" i="3" s="1"/>
  <c r="K220" i="3"/>
  <c r="K219" i="3" s="1"/>
  <c r="K218" i="3" s="1"/>
  <c r="K217" i="3" s="1"/>
  <c r="K216" i="3" s="1"/>
  <c r="K215" i="3" s="1"/>
  <c r="J220" i="3"/>
  <c r="U219" i="3"/>
  <c r="U218" i="3" s="1"/>
  <c r="U217" i="3" s="1"/>
  <c r="U216" i="3" s="1"/>
  <c r="U215" i="3" s="1"/>
  <c r="P219" i="3"/>
  <c r="P218" i="3" s="1"/>
  <c r="P217" i="3" s="1"/>
  <c r="P216" i="3" s="1"/>
  <c r="N219" i="3"/>
  <c r="N218" i="3" s="1"/>
  <c r="J219" i="3"/>
  <c r="J218" i="3" s="1"/>
  <c r="J217" i="3" s="1"/>
  <c r="J216" i="3" s="1"/>
  <c r="O218" i="3"/>
  <c r="O217" i="3" s="1"/>
  <c r="O216" i="3" s="1"/>
  <c r="N217" i="3"/>
  <c r="N216" i="3" s="1"/>
  <c r="M216" i="3"/>
  <c r="Q215" i="3"/>
  <c r="P214" i="3"/>
  <c r="K214" i="3"/>
  <c r="L213" i="3"/>
  <c r="L212" i="3" s="1"/>
  <c r="L211" i="3" s="1"/>
  <c r="L210" i="3" s="1"/>
  <c r="L209" i="3" s="1"/>
  <c r="L208" i="3" s="1"/>
  <c r="L206" i="3" s="1"/>
  <c r="W212" i="3"/>
  <c r="W211" i="3" s="1"/>
  <c r="W210" i="3" s="1"/>
  <c r="W209" i="3" s="1"/>
  <c r="U212" i="3"/>
  <c r="S212" i="3"/>
  <c r="S211" i="3" s="1"/>
  <c r="Q212" i="3"/>
  <c r="Q211" i="3" s="1"/>
  <c r="Q210" i="3" s="1"/>
  <c r="Q209" i="3" s="1"/>
  <c r="Q208" i="3" s="1"/>
  <c r="Q206" i="3" s="1"/>
  <c r="O212" i="3"/>
  <c r="O211" i="3" s="1"/>
  <c r="M212" i="3"/>
  <c r="M211" i="3" s="1"/>
  <c r="M210" i="3" s="1"/>
  <c r="M209" i="3" s="1"/>
  <c r="M208" i="3" s="1"/>
  <c r="K212" i="3"/>
  <c r="K211" i="3" s="1"/>
  <c r="K210" i="3" s="1"/>
  <c r="K209" i="3" s="1"/>
  <c r="K208" i="3" s="1"/>
  <c r="K207" i="3" s="1"/>
  <c r="J212" i="3"/>
  <c r="U211" i="3"/>
  <c r="U210" i="3" s="1"/>
  <c r="U209" i="3" s="1"/>
  <c r="U208" i="3" s="1"/>
  <c r="U207" i="3" s="1"/>
  <c r="J211" i="3"/>
  <c r="J210" i="3" s="1"/>
  <c r="J209" i="3" s="1"/>
  <c r="J208" i="3" s="1"/>
  <c r="S210" i="3"/>
  <c r="S209" i="3" s="1"/>
  <c r="S208" i="3" s="1"/>
  <c r="O210" i="3"/>
  <c r="O209" i="3" s="1"/>
  <c r="O208" i="3" s="1"/>
  <c r="W208" i="3"/>
  <c r="K206" i="3"/>
  <c r="W205" i="3"/>
  <c r="W204" i="3" s="1"/>
  <c r="W203" i="3" s="1"/>
  <c r="W202" i="3" s="1"/>
  <c r="W201" i="3" s="1"/>
  <c r="W200" i="3" s="1"/>
  <c r="R205" i="3"/>
  <c r="P205" i="3"/>
  <c r="N205" i="3"/>
  <c r="L205" i="3"/>
  <c r="U204" i="3"/>
  <c r="S204" i="3"/>
  <c r="S203" i="3" s="1"/>
  <c r="S202" i="3" s="1"/>
  <c r="S201" i="3" s="1"/>
  <c r="Q204" i="3"/>
  <c r="P204" i="3"/>
  <c r="P203" i="3" s="1"/>
  <c r="O204" i="3"/>
  <c r="N204" i="3"/>
  <c r="M204" i="3"/>
  <c r="L204" i="3"/>
  <c r="L203" i="3" s="1"/>
  <c r="L202" i="3" s="1"/>
  <c r="L201" i="3" s="1"/>
  <c r="L200" i="3" s="1"/>
  <c r="K204" i="3"/>
  <c r="J204" i="3"/>
  <c r="U203" i="3"/>
  <c r="Q203" i="3"/>
  <c r="Q202" i="3" s="1"/>
  <c r="Q201" i="3" s="1"/>
  <c r="Q200" i="3" s="1"/>
  <c r="O203" i="3"/>
  <c r="O202" i="3" s="1"/>
  <c r="N203" i="3"/>
  <c r="M203" i="3"/>
  <c r="M202" i="3" s="1"/>
  <c r="M201" i="3" s="1"/>
  <c r="M200" i="3" s="1"/>
  <c r="K203" i="3"/>
  <c r="K202" i="3" s="1"/>
  <c r="K201" i="3" s="1"/>
  <c r="K200" i="3" s="1"/>
  <c r="J203" i="3"/>
  <c r="U202" i="3"/>
  <c r="U201" i="3" s="1"/>
  <c r="U200" i="3" s="1"/>
  <c r="P202" i="3"/>
  <c r="P201" i="3" s="1"/>
  <c r="P200" i="3" s="1"/>
  <c r="N202" i="3"/>
  <c r="N201" i="3" s="1"/>
  <c r="J202" i="3"/>
  <c r="J201" i="3" s="1"/>
  <c r="J200" i="3" s="1"/>
  <c r="O201" i="3"/>
  <c r="O200" i="3" s="1"/>
  <c r="S200" i="3"/>
  <c r="N200" i="3"/>
  <c r="W199" i="3"/>
  <c r="W198" i="3" s="1"/>
  <c r="N199" i="3"/>
  <c r="L199" i="3"/>
  <c r="L198" i="3" s="1"/>
  <c r="U198" i="3"/>
  <c r="S198" i="3"/>
  <c r="Q198" i="3"/>
  <c r="O198" i="3"/>
  <c r="O195" i="3" s="1"/>
  <c r="O194" i="3" s="1"/>
  <c r="M198" i="3"/>
  <c r="K198" i="3"/>
  <c r="K195" i="3" s="1"/>
  <c r="J198" i="3"/>
  <c r="W197" i="3"/>
  <c r="W196" i="3" s="1"/>
  <c r="L197" i="3"/>
  <c r="N197" i="3" s="1"/>
  <c r="U196" i="3"/>
  <c r="U195" i="3" s="1"/>
  <c r="U194" i="3" s="1"/>
  <c r="S196" i="3"/>
  <c r="Q196" i="3"/>
  <c r="O196" i="3"/>
  <c r="M196" i="3"/>
  <c r="K196" i="3"/>
  <c r="J196" i="3"/>
  <c r="S195" i="3"/>
  <c r="S194" i="3" s="1"/>
  <c r="Q195" i="3"/>
  <c r="Q194" i="3" s="1"/>
  <c r="M195" i="3"/>
  <c r="M194" i="3" s="1"/>
  <c r="K194" i="3"/>
  <c r="W193" i="3"/>
  <c r="W192" i="3" s="1"/>
  <c r="T193" i="3"/>
  <c r="T192" i="3" s="1"/>
  <c r="T191" i="3" s="1"/>
  <c r="P193" i="3"/>
  <c r="R193" i="3" s="1"/>
  <c r="N193" i="3"/>
  <c r="U192" i="3"/>
  <c r="S192" i="3"/>
  <c r="R192" i="3"/>
  <c r="Q192" i="3"/>
  <c r="O192" i="3"/>
  <c r="N192" i="3"/>
  <c r="N191" i="3" s="1"/>
  <c r="M192" i="3"/>
  <c r="L192" i="3"/>
  <c r="L191" i="3" s="1"/>
  <c r="W191" i="3"/>
  <c r="U191" i="3"/>
  <c r="S191" i="3"/>
  <c r="R191" i="3"/>
  <c r="Q191" i="3"/>
  <c r="O191" i="3"/>
  <c r="M191" i="3"/>
  <c r="L190" i="3"/>
  <c r="L189" i="3" s="1"/>
  <c r="L188" i="3" s="1"/>
  <c r="L187" i="3" s="1"/>
  <c r="L186" i="3" s="1"/>
  <c r="W189" i="3"/>
  <c r="W188" i="3" s="1"/>
  <c r="U189" i="3"/>
  <c r="S189" i="3"/>
  <c r="S188" i="3" s="1"/>
  <c r="Q189" i="3"/>
  <c r="Q188" i="3" s="1"/>
  <c r="Q187" i="3" s="1"/>
  <c r="Q186" i="3" s="1"/>
  <c r="O189" i="3"/>
  <c r="O188" i="3" s="1"/>
  <c r="M189" i="3"/>
  <c r="K189" i="3"/>
  <c r="K188" i="3" s="1"/>
  <c r="J189" i="3"/>
  <c r="J188" i="3" s="1"/>
  <c r="U188" i="3"/>
  <c r="U187" i="3" s="1"/>
  <c r="U186" i="3" s="1"/>
  <c r="M188" i="3"/>
  <c r="M187" i="3" s="1"/>
  <c r="M186" i="3" s="1"/>
  <c r="S187" i="3"/>
  <c r="S186" i="3" s="1"/>
  <c r="O187" i="3"/>
  <c r="O186" i="3" s="1"/>
  <c r="W185" i="3"/>
  <c r="W184" i="3" s="1"/>
  <c r="W183" i="3" s="1"/>
  <c r="N185" i="3"/>
  <c r="P185" i="3" s="1"/>
  <c r="L185" i="3"/>
  <c r="L184" i="3" s="1"/>
  <c r="L183" i="3" s="1"/>
  <c r="U184" i="3"/>
  <c r="U183" i="3" s="1"/>
  <c r="S184" i="3"/>
  <c r="S183" i="3" s="1"/>
  <c r="Q184" i="3"/>
  <c r="O184" i="3"/>
  <c r="O183" i="3" s="1"/>
  <c r="M184" i="3"/>
  <c r="K184" i="3"/>
  <c r="K183" i="3" s="1"/>
  <c r="J184" i="3"/>
  <c r="J183" i="3" s="1"/>
  <c r="Q183" i="3"/>
  <c r="M183" i="3"/>
  <c r="W182" i="3"/>
  <c r="W181" i="3" s="1"/>
  <c r="W180" i="3" s="1"/>
  <c r="W179" i="3" s="1"/>
  <c r="W178" i="3" s="1"/>
  <c r="N182" i="3"/>
  <c r="P182" i="3" s="1"/>
  <c r="U181" i="3"/>
  <c r="S181" i="3"/>
  <c r="Q181" i="3"/>
  <c r="O181" i="3"/>
  <c r="N181" i="3"/>
  <c r="N180" i="3" s="1"/>
  <c r="N179" i="3" s="1"/>
  <c r="M181" i="3"/>
  <c r="L181" i="3"/>
  <c r="U180" i="3"/>
  <c r="U179" i="3" s="1"/>
  <c r="S180" i="3"/>
  <c r="S179" i="3" s="1"/>
  <c r="Q180" i="3"/>
  <c r="Q179" i="3" s="1"/>
  <c r="O180" i="3"/>
  <c r="O179" i="3" s="1"/>
  <c r="O178" i="3" s="1"/>
  <c r="M180" i="3"/>
  <c r="M179" i="3" s="1"/>
  <c r="L180" i="3"/>
  <c r="L179" i="3" s="1"/>
  <c r="L178" i="3" s="1"/>
  <c r="U178" i="3"/>
  <c r="Q178" i="3"/>
  <c r="K178" i="3"/>
  <c r="J178" i="3"/>
  <c r="W177" i="3"/>
  <c r="W176" i="3" s="1"/>
  <c r="W175" i="3" s="1"/>
  <c r="W174" i="3" s="1"/>
  <c r="W173" i="3" s="1"/>
  <c r="W172" i="3" s="1"/>
  <c r="L177" i="3"/>
  <c r="N177" i="3" s="1"/>
  <c r="U176" i="3"/>
  <c r="U175" i="3" s="1"/>
  <c r="U174" i="3" s="1"/>
  <c r="S176" i="3"/>
  <c r="Q176" i="3"/>
  <c r="O176" i="3"/>
  <c r="M176" i="3"/>
  <c r="M175" i="3" s="1"/>
  <c r="M174" i="3" s="1"/>
  <c r="M173" i="3" s="1"/>
  <c r="M172" i="3" s="1"/>
  <c r="K176" i="3"/>
  <c r="J176" i="3"/>
  <c r="J175" i="3" s="1"/>
  <c r="S175" i="3"/>
  <c r="S174" i="3" s="1"/>
  <c r="S173" i="3" s="1"/>
  <c r="S172" i="3" s="1"/>
  <c r="Q175" i="3"/>
  <c r="Q174" i="3" s="1"/>
  <c r="Q173" i="3" s="1"/>
  <c r="Q172" i="3" s="1"/>
  <c r="Q171" i="3" s="1"/>
  <c r="O175" i="3"/>
  <c r="K175" i="3"/>
  <c r="O174" i="3"/>
  <c r="K174" i="3"/>
  <c r="J174" i="3"/>
  <c r="U173" i="3"/>
  <c r="U172" i="3" s="1"/>
  <c r="U171" i="3" s="1"/>
  <c r="O173" i="3"/>
  <c r="O172" i="3" s="1"/>
  <c r="K173" i="3"/>
  <c r="K172" i="3" s="1"/>
  <c r="J173" i="3"/>
  <c r="J172" i="3" s="1"/>
  <c r="L170" i="3"/>
  <c r="L169" i="3" s="1"/>
  <c r="L168" i="3" s="1"/>
  <c r="W169" i="3"/>
  <c r="W168" i="3" s="1"/>
  <c r="U169" i="3"/>
  <c r="U168" i="3" s="1"/>
  <c r="U167" i="3" s="1"/>
  <c r="S169" i="3"/>
  <c r="S168" i="3" s="1"/>
  <c r="Q169" i="3"/>
  <c r="O169" i="3"/>
  <c r="O168" i="3" s="1"/>
  <c r="O167" i="3" s="1"/>
  <c r="M169" i="3"/>
  <c r="K169" i="3"/>
  <c r="K168" i="3" s="1"/>
  <c r="J169" i="3"/>
  <c r="J168" i="3" s="1"/>
  <c r="J167" i="3" s="1"/>
  <c r="Q168" i="3"/>
  <c r="M168" i="3"/>
  <c r="W167" i="3"/>
  <c r="S167" i="3"/>
  <c r="Q167" i="3"/>
  <c r="M167" i="3"/>
  <c r="L167" i="3"/>
  <c r="K167" i="3"/>
  <c r="W166" i="3"/>
  <c r="W165" i="3" s="1"/>
  <c r="W164" i="3" s="1"/>
  <c r="N166" i="3"/>
  <c r="P166" i="3" s="1"/>
  <c r="L166" i="3"/>
  <c r="U165" i="3"/>
  <c r="S165" i="3"/>
  <c r="Q165" i="3"/>
  <c r="O165" i="3"/>
  <c r="N165" i="3"/>
  <c r="N164" i="3" s="1"/>
  <c r="M165" i="3"/>
  <c r="L165" i="3"/>
  <c r="L164" i="3" s="1"/>
  <c r="K165" i="3"/>
  <c r="J165" i="3"/>
  <c r="J164" i="3" s="1"/>
  <c r="U164" i="3"/>
  <c r="S164" i="3"/>
  <c r="Q164" i="3"/>
  <c r="O164" i="3"/>
  <c r="M164" i="3"/>
  <c r="K164" i="3"/>
  <c r="W163" i="3"/>
  <c r="W162" i="3" s="1"/>
  <c r="W161" i="3" s="1"/>
  <c r="L163" i="3"/>
  <c r="L162" i="3" s="1"/>
  <c r="L161" i="3" s="1"/>
  <c r="U162" i="3"/>
  <c r="S162" i="3"/>
  <c r="Q162" i="3"/>
  <c r="Q161" i="3" s="1"/>
  <c r="O162" i="3"/>
  <c r="M162" i="3"/>
  <c r="K162" i="3"/>
  <c r="J162" i="3"/>
  <c r="U161" i="3"/>
  <c r="S161" i="3"/>
  <c r="O161" i="3"/>
  <c r="M161" i="3"/>
  <c r="K161" i="3"/>
  <c r="J161" i="3"/>
  <c r="W160" i="3"/>
  <c r="L160" i="3"/>
  <c r="L159" i="3" s="1"/>
  <c r="W159" i="3"/>
  <c r="U159" i="3"/>
  <c r="S159" i="3"/>
  <c r="Q159" i="3"/>
  <c r="O159" i="3"/>
  <c r="M159" i="3"/>
  <c r="K159" i="3"/>
  <c r="J159" i="3"/>
  <c r="W158" i="3"/>
  <c r="W157" i="3" s="1"/>
  <c r="L158" i="3"/>
  <c r="N158" i="3" s="1"/>
  <c r="U157" i="3"/>
  <c r="U156" i="3" s="1"/>
  <c r="U155" i="3" s="1"/>
  <c r="U154" i="3" s="1"/>
  <c r="S157" i="3"/>
  <c r="Q157" i="3"/>
  <c r="Q156" i="3" s="1"/>
  <c r="Q155" i="3" s="1"/>
  <c r="O157" i="3"/>
  <c r="O156" i="3" s="1"/>
  <c r="O155" i="3" s="1"/>
  <c r="O154" i="3" s="1"/>
  <c r="M157" i="3"/>
  <c r="M156" i="3" s="1"/>
  <c r="M155" i="3" s="1"/>
  <c r="M154" i="3" s="1"/>
  <c r="K157" i="3"/>
  <c r="J157" i="3"/>
  <c r="W156" i="3"/>
  <c r="S156" i="3"/>
  <c r="S155" i="3" s="1"/>
  <c r="S154" i="3" s="1"/>
  <c r="K156" i="3"/>
  <c r="K155" i="3" s="1"/>
  <c r="K154" i="3" s="1"/>
  <c r="W155" i="3"/>
  <c r="W154" i="3"/>
  <c r="Q154" i="3"/>
  <c r="W153" i="3"/>
  <c r="W152" i="3" s="1"/>
  <c r="L153" i="3"/>
  <c r="N153" i="3" s="1"/>
  <c r="P153" i="3" s="1"/>
  <c r="R153" i="3" s="1"/>
  <c r="K153" i="3"/>
  <c r="K152" i="3" s="1"/>
  <c r="U152" i="3"/>
  <c r="S152" i="3"/>
  <c r="Q152" i="3"/>
  <c r="O152" i="3"/>
  <c r="M152" i="3"/>
  <c r="J152" i="3"/>
  <c r="W151" i="3"/>
  <c r="W150" i="3" s="1"/>
  <c r="L151" i="3"/>
  <c r="N151" i="3" s="1"/>
  <c r="N150" i="3" s="1"/>
  <c r="U150" i="3"/>
  <c r="S150" i="3"/>
  <c r="Q150" i="3"/>
  <c r="O150" i="3"/>
  <c r="O149" i="3" s="1"/>
  <c r="O148" i="3" s="1"/>
  <c r="O147" i="3" s="1"/>
  <c r="M150" i="3"/>
  <c r="K150" i="3"/>
  <c r="J150" i="3"/>
  <c r="S149" i="3"/>
  <c r="K149" i="3"/>
  <c r="K148" i="3" s="1"/>
  <c r="K147" i="3" s="1"/>
  <c r="J149" i="3"/>
  <c r="J148" i="3" s="1"/>
  <c r="J147" i="3" s="1"/>
  <c r="S148" i="3"/>
  <c r="S147" i="3" s="1"/>
  <c r="W146" i="3"/>
  <c r="W145" i="3" s="1"/>
  <c r="W144" i="3" s="1"/>
  <c r="L146" i="3"/>
  <c r="N146" i="3" s="1"/>
  <c r="P146" i="3" s="1"/>
  <c r="U145" i="3"/>
  <c r="U144" i="3" s="1"/>
  <c r="S145" i="3"/>
  <c r="Q145" i="3"/>
  <c r="O145" i="3"/>
  <c r="O144" i="3" s="1"/>
  <c r="M145" i="3"/>
  <c r="K145" i="3"/>
  <c r="K144" i="3" s="1"/>
  <c r="J145" i="3"/>
  <c r="S144" i="3"/>
  <c r="Q144" i="3"/>
  <c r="M144" i="3"/>
  <c r="J144" i="3"/>
  <c r="W143" i="3"/>
  <c r="L143" i="3"/>
  <c r="N143" i="3" s="1"/>
  <c r="W142" i="3"/>
  <c r="U142" i="3"/>
  <c r="S142" i="3"/>
  <c r="Q142" i="3"/>
  <c r="O142" i="3"/>
  <c r="M142" i="3"/>
  <c r="K142" i="3"/>
  <c r="J142" i="3"/>
  <c r="J139" i="3" s="1"/>
  <c r="J138" i="3" s="1"/>
  <c r="J137" i="3" s="1"/>
  <c r="W141" i="3"/>
  <c r="W140" i="3" s="1"/>
  <c r="W139" i="3" s="1"/>
  <c r="W138" i="3" s="1"/>
  <c r="W137" i="3" s="1"/>
  <c r="L141" i="3"/>
  <c r="N141" i="3" s="1"/>
  <c r="U140" i="3"/>
  <c r="U139" i="3" s="1"/>
  <c r="U138" i="3" s="1"/>
  <c r="U137" i="3" s="1"/>
  <c r="S140" i="3"/>
  <c r="Q140" i="3"/>
  <c r="O140" i="3"/>
  <c r="M140" i="3"/>
  <c r="M139" i="3" s="1"/>
  <c r="M138" i="3" s="1"/>
  <c r="M137" i="3" s="1"/>
  <c r="L140" i="3"/>
  <c r="K140" i="3"/>
  <c r="J140" i="3"/>
  <c r="S139" i="3"/>
  <c r="S138" i="3" s="1"/>
  <c r="S137" i="3" s="1"/>
  <c r="O139" i="3"/>
  <c r="K139" i="3"/>
  <c r="W136" i="3"/>
  <c r="W135" i="3" s="1"/>
  <c r="W134" i="3" s="1"/>
  <c r="W130" i="3" s="1"/>
  <c r="W129" i="3" s="1"/>
  <c r="L136" i="3"/>
  <c r="N136" i="3" s="1"/>
  <c r="U135" i="3"/>
  <c r="U134" i="3" s="1"/>
  <c r="S135" i="3"/>
  <c r="Q135" i="3"/>
  <c r="Q134" i="3" s="1"/>
  <c r="O135" i="3"/>
  <c r="M135" i="3"/>
  <c r="M134" i="3" s="1"/>
  <c r="L135" i="3"/>
  <c r="L134" i="3" s="1"/>
  <c r="K135" i="3"/>
  <c r="J135" i="3"/>
  <c r="S134" i="3"/>
  <c r="O134" i="3"/>
  <c r="K134" i="3"/>
  <c r="J134" i="3"/>
  <c r="L133" i="3"/>
  <c r="N133" i="3" s="1"/>
  <c r="W132" i="3"/>
  <c r="U132" i="3"/>
  <c r="U131" i="3" s="1"/>
  <c r="S132" i="3"/>
  <c r="Q132" i="3"/>
  <c r="Q131" i="3" s="1"/>
  <c r="O132" i="3"/>
  <c r="O131" i="3" s="1"/>
  <c r="O130" i="3" s="1"/>
  <c r="O129" i="3" s="1"/>
  <c r="M132" i="3"/>
  <c r="M131" i="3" s="1"/>
  <c r="K132" i="3"/>
  <c r="J132" i="3"/>
  <c r="J131" i="3" s="1"/>
  <c r="J130" i="3" s="1"/>
  <c r="J129" i="3" s="1"/>
  <c r="W131" i="3"/>
  <c r="S131" i="3"/>
  <c r="K131" i="3"/>
  <c r="S130" i="3"/>
  <c r="S129" i="3" s="1"/>
  <c r="K130" i="3"/>
  <c r="K129" i="3" s="1"/>
  <c r="L126" i="3"/>
  <c r="N126" i="3" s="1"/>
  <c r="P126" i="3" s="1"/>
  <c r="R126" i="3" s="1"/>
  <c r="T126" i="3" s="1"/>
  <c r="V126" i="3" s="1"/>
  <c r="X126" i="3" s="1"/>
  <c r="J126" i="3"/>
  <c r="W125" i="3"/>
  <c r="W124" i="3" s="1"/>
  <c r="W123" i="3" s="1"/>
  <c r="S125" i="3"/>
  <c r="S124" i="3" s="1"/>
  <c r="S123" i="3" s="1"/>
  <c r="L125" i="3"/>
  <c r="N125" i="3" s="1"/>
  <c r="U124" i="3"/>
  <c r="U123" i="3" s="1"/>
  <c r="Q124" i="3"/>
  <c r="Q123" i="3" s="1"/>
  <c r="O124" i="3"/>
  <c r="O123" i="3" s="1"/>
  <c r="M124" i="3"/>
  <c r="M123" i="3" s="1"/>
  <c r="L124" i="3"/>
  <c r="L123" i="3" s="1"/>
  <c r="K124" i="3"/>
  <c r="J124" i="3"/>
  <c r="K123" i="3"/>
  <c r="J123" i="3"/>
  <c r="L122" i="3"/>
  <c r="N122" i="3" s="1"/>
  <c r="W121" i="3"/>
  <c r="U121" i="3"/>
  <c r="S121" i="3"/>
  <c r="Q121" i="3"/>
  <c r="O121" i="3"/>
  <c r="M121" i="3"/>
  <c r="K121" i="3"/>
  <c r="J121" i="3"/>
  <c r="W120" i="3"/>
  <c r="W119" i="3" s="1"/>
  <c r="U120" i="3"/>
  <c r="U119" i="3" s="1"/>
  <c r="S120" i="3"/>
  <c r="Q120" i="3"/>
  <c r="Q119" i="3" s="1"/>
  <c r="Q118" i="3" s="1"/>
  <c r="O120" i="3"/>
  <c r="M120" i="3"/>
  <c r="M119" i="3" s="1"/>
  <c r="M118" i="3" s="1"/>
  <c r="L120" i="3"/>
  <c r="L119" i="3" s="1"/>
  <c r="K120" i="3"/>
  <c r="K119" i="3" s="1"/>
  <c r="J120" i="3"/>
  <c r="J119" i="3" s="1"/>
  <c r="J118" i="3" s="1"/>
  <c r="S119" i="3"/>
  <c r="O119" i="3"/>
  <c r="L117" i="3"/>
  <c r="N117" i="3" s="1"/>
  <c r="W116" i="3"/>
  <c r="W115" i="3" s="1"/>
  <c r="W114" i="3" s="1"/>
  <c r="L116" i="3"/>
  <c r="N116" i="3" s="1"/>
  <c r="P116" i="3" s="1"/>
  <c r="R116" i="3" s="1"/>
  <c r="T116" i="3" s="1"/>
  <c r="V116" i="3" s="1"/>
  <c r="U115" i="3"/>
  <c r="U114" i="3" s="1"/>
  <c r="S115" i="3"/>
  <c r="Q115" i="3"/>
  <c r="Q114" i="3" s="1"/>
  <c r="O115" i="3"/>
  <c r="M115" i="3"/>
  <c r="M114" i="3" s="1"/>
  <c r="L115" i="3"/>
  <c r="L114" i="3" s="1"/>
  <c r="K115" i="3"/>
  <c r="K114" i="3" s="1"/>
  <c r="K106" i="3" s="1"/>
  <c r="J115" i="3"/>
  <c r="S114" i="3"/>
  <c r="S106" i="3" s="1"/>
  <c r="O114" i="3"/>
  <c r="J114" i="3"/>
  <c r="L113" i="3"/>
  <c r="N113" i="3" s="1"/>
  <c r="W112" i="3"/>
  <c r="U112" i="3"/>
  <c r="U111" i="3" s="1"/>
  <c r="S112" i="3"/>
  <c r="Q112" i="3"/>
  <c r="Q111" i="3" s="1"/>
  <c r="O112" i="3"/>
  <c r="O111" i="3" s="1"/>
  <c r="M112" i="3"/>
  <c r="M111" i="3" s="1"/>
  <c r="K112" i="3"/>
  <c r="J112" i="3"/>
  <c r="J111" i="3" s="1"/>
  <c r="J106" i="3" s="1"/>
  <c r="W111" i="3"/>
  <c r="S111" i="3"/>
  <c r="K111" i="3"/>
  <c r="V110" i="3"/>
  <c r="X110" i="3" s="1"/>
  <c r="X109" i="3" s="1"/>
  <c r="X108" i="3" s="1"/>
  <c r="X107" i="3" s="1"/>
  <c r="L110" i="3"/>
  <c r="N110" i="3" s="1"/>
  <c r="W109" i="3"/>
  <c r="U109" i="3"/>
  <c r="U108" i="3" s="1"/>
  <c r="U107" i="3" s="1"/>
  <c r="T109" i="3"/>
  <c r="S109" i="3"/>
  <c r="Q109" i="3"/>
  <c r="O109" i="3"/>
  <c r="M109" i="3"/>
  <c r="K109" i="3"/>
  <c r="J109" i="3"/>
  <c r="W108" i="3"/>
  <c r="W107" i="3" s="1"/>
  <c r="T108" i="3"/>
  <c r="T107" i="3" s="1"/>
  <c r="W104" i="3"/>
  <c r="W103" i="3" s="1"/>
  <c r="W102" i="3" s="1"/>
  <c r="W101" i="3" s="1"/>
  <c r="V101" i="3"/>
  <c r="U101" i="3"/>
  <c r="T101" i="3"/>
  <c r="S101" i="3"/>
  <c r="Q101" i="3"/>
  <c r="O101" i="3"/>
  <c r="M101" i="3"/>
  <c r="K101" i="3"/>
  <c r="J101" i="3"/>
  <c r="W100" i="3"/>
  <c r="W99" i="3" s="1"/>
  <c r="W98" i="3" s="1"/>
  <c r="W97" i="3" s="1"/>
  <c r="V99" i="3"/>
  <c r="U99" i="3"/>
  <c r="V98" i="3"/>
  <c r="U98" i="3"/>
  <c r="V97" i="3"/>
  <c r="V96" i="3" s="1"/>
  <c r="U97" i="3"/>
  <c r="T97" i="3"/>
  <c r="U96" i="3"/>
  <c r="T96" i="3"/>
  <c r="X95" i="3"/>
  <c r="X94" i="3" s="1"/>
  <c r="X93" i="3" s="1"/>
  <c r="X92" i="3" s="1"/>
  <c r="W94" i="3"/>
  <c r="W93" i="3" s="1"/>
  <c r="W92" i="3" s="1"/>
  <c r="V94" i="3"/>
  <c r="V93" i="3" s="1"/>
  <c r="V92" i="3" s="1"/>
  <c r="W91" i="3"/>
  <c r="W90" i="3" s="1"/>
  <c r="J91" i="3"/>
  <c r="L91" i="3" s="1"/>
  <c r="U90" i="3"/>
  <c r="S90" i="3"/>
  <c r="Q90" i="3"/>
  <c r="O90" i="3"/>
  <c r="M90" i="3"/>
  <c r="K90" i="3"/>
  <c r="W89" i="3"/>
  <c r="W88" i="3" s="1"/>
  <c r="J89" i="3"/>
  <c r="L89" i="3" s="1"/>
  <c r="U88" i="3"/>
  <c r="U87" i="3" s="1"/>
  <c r="U86" i="3" s="1"/>
  <c r="U85" i="3" s="1"/>
  <c r="U80" i="3" s="1"/>
  <c r="S88" i="3"/>
  <c r="Q88" i="3"/>
  <c r="Q87" i="3" s="1"/>
  <c r="Q86" i="3" s="1"/>
  <c r="Q85" i="3" s="1"/>
  <c r="Q80" i="3" s="1"/>
  <c r="O88" i="3"/>
  <c r="M88" i="3"/>
  <c r="M87" i="3" s="1"/>
  <c r="M86" i="3" s="1"/>
  <c r="M85" i="3" s="1"/>
  <c r="M80" i="3" s="1"/>
  <c r="K88" i="3"/>
  <c r="S87" i="3"/>
  <c r="S86" i="3" s="1"/>
  <c r="S85" i="3" s="1"/>
  <c r="S80" i="3" s="1"/>
  <c r="O87" i="3"/>
  <c r="O86" i="3" s="1"/>
  <c r="O85" i="3" s="1"/>
  <c r="O80" i="3" s="1"/>
  <c r="K87" i="3"/>
  <c r="K86" i="3" s="1"/>
  <c r="K85" i="3" s="1"/>
  <c r="K80" i="3" s="1"/>
  <c r="X84" i="3"/>
  <c r="X83" i="3" s="1"/>
  <c r="X82" i="3" s="1"/>
  <c r="X81" i="3" s="1"/>
  <c r="W83" i="3"/>
  <c r="V83" i="3"/>
  <c r="V82" i="3" s="1"/>
  <c r="V81" i="3" s="1"/>
  <c r="W82" i="3"/>
  <c r="W81" i="3"/>
  <c r="L79" i="3"/>
  <c r="N79" i="3" s="1"/>
  <c r="W78" i="3"/>
  <c r="U78" i="3"/>
  <c r="U77" i="3" s="1"/>
  <c r="S78" i="3"/>
  <c r="Q78" i="3"/>
  <c r="Q77" i="3" s="1"/>
  <c r="O78" i="3"/>
  <c r="M78" i="3"/>
  <c r="M77" i="3" s="1"/>
  <c r="L78" i="3"/>
  <c r="L77" i="3" s="1"/>
  <c r="K78" i="3"/>
  <c r="K77" i="3" s="1"/>
  <c r="K73" i="3" s="1"/>
  <c r="K72" i="3" s="1"/>
  <c r="J78" i="3"/>
  <c r="W77" i="3"/>
  <c r="S77" i="3"/>
  <c r="O77" i="3"/>
  <c r="J77" i="3"/>
  <c r="L76" i="3"/>
  <c r="N76" i="3" s="1"/>
  <c r="W75" i="3"/>
  <c r="U75" i="3"/>
  <c r="U74" i="3" s="1"/>
  <c r="U73" i="3" s="1"/>
  <c r="U72" i="3" s="1"/>
  <c r="S75" i="3"/>
  <c r="Q75" i="3"/>
  <c r="Q74" i="3" s="1"/>
  <c r="O75" i="3"/>
  <c r="M75" i="3"/>
  <c r="M74" i="3" s="1"/>
  <c r="M73" i="3" s="1"/>
  <c r="M72" i="3" s="1"/>
  <c r="K75" i="3"/>
  <c r="J75" i="3"/>
  <c r="J74" i="3" s="1"/>
  <c r="J73" i="3" s="1"/>
  <c r="W74" i="3"/>
  <c r="S74" i="3"/>
  <c r="O74" i="3"/>
  <c r="K74" i="3"/>
  <c r="W73" i="3"/>
  <c r="S73" i="3"/>
  <c r="S72" i="3" s="1"/>
  <c r="O73" i="3"/>
  <c r="L71" i="3"/>
  <c r="N71" i="3" s="1"/>
  <c r="W70" i="3"/>
  <c r="U70" i="3"/>
  <c r="U69" i="3" s="1"/>
  <c r="U68" i="3" s="1"/>
  <c r="U67" i="3" s="1"/>
  <c r="S70" i="3"/>
  <c r="Q70" i="3"/>
  <c r="Q69" i="3" s="1"/>
  <c r="Q68" i="3" s="1"/>
  <c r="Q67" i="3" s="1"/>
  <c r="O70" i="3"/>
  <c r="M70" i="3"/>
  <c r="M69" i="3" s="1"/>
  <c r="M68" i="3" s="1"/>
  <c r="M67" i="3" s="1"/>
  <c r="K70" i="3"/>
  <c r="K69" i="3" s="1"/>
  <c r="K68" i="3" s="1"/>
  <c r="K67" i="3" s="1"/>
  <c r="J70" i="3"/>
  <c r="W69" i="3"/>
  <c r="W68" i="3" s="1"/>
  <c r="W67" i="3" s="1"/>
  <c r="S69" i="3"/>
  <c r="S68" i="3" s="1"/>
  <c r="S67" i="3" s="1"/>
  <c r="O69" i="3"/>
  <c r="O68" i="3" s="1"/>
  <c r="O67" i="3" s="1"/>
  <c r="J69" i="3"/>
  <c r="J68" i="3" s="1"/>
  <c r="J67" i="3" s="1"/>
  <c r="J66" i="3"/>
  <c r="L66" i="3" s="1"/>
  <c r="N66" i="3" s="1"/>
  <c r="W65" i="3"/>
  <c r="U65" i="3"/>
  <c r="S65" i="3"/>
  <c r="Q65" i="3"/>
  <c r="O65" i="3"/>
  <c r="M65" i="3"/>
  <c r="K65" i="3"/>
  <c r="W64" i="3"/>
  <c r="W62" i="3" s="1"/>
  <c r="W61" i="3" s="1"/>
  <c r="W60" i="3" s="1"/>
  <c r="W59" i="3" s="1"/>
  <c r="W58" i="3" s="1"/>
  <c r="J64" i="3"/>
  <c r="J62" i="3" s="1"/>
  <c r="L63" i="3"/>
  <c r="N63" i="3" s="1"/>
  <c r="P63" i="3" s="1"/>
  <c r="R63" i="3" s="1"/>
  <c r="T63" i="3" s="1"/>
  <c r="V63" i="3" s="1"/>
  <c r="X63" i="3" s="1"/>
  <c r="U62" i="3"/>
  <c r="S62" i="3"/>
  <c r="S61" i="3" s="1"/>
  <c r="S60" i="3" s="1"/>
  <c r="S59" i="3" s="1"/>
  <c r="S58" i="3" s="1"/>
  <c r="Q62" i="3"/>
  <c r="O62" i="3"/>
  <c r="O61" i="3" s="1"/>
  <c r="O60" i="3" s="1"/>
  <c r="M62" i="3"/>
  <c r="K62" i="3"/>
  <c r="K61" i="3" s="1"/>
  <c r="K60" i="3" s="1"/>
  <c r="L57" i="3"/>
  <c r="W56" i="3"/>
  <c r="U56" i="3"/>
  <c r="U55" i="3" s="1"/>
  <c r="S56" i="3"/>
  <c r="Q56" i="3"/>
  <c r="O56" i="3"/>
  <c r="M56" i="3"/>
  <c r="K56" i="3"/>
  <c r="J56" i="3"/>
  <c r="J55" i="3" s="1"/>
  <c r="L55" i="3" s="1"/>
  <c r="N55" i="3" s="1"/>
  <c r="P55" i="3" s="1"/>
  <c r="R55" i="3" s="1"/>
  <c r="W55" i="3"/>
  <c r="W54" i="3"/>
  <c r="N54" i="3"/>
  <c r="L54" i="3"/>
  <c r="J54" i="3"/>
  <c r="W53" i="3"/>
  <c r="W52" i="3" s="1"/>
  <c r="U53" i="3"/>
  <c r="S53" i="3"/>
  <c r="S52" i="3" s="1"/>
  <c r="Q53" i="3"/>
  <c r="O53" i="3"/>
  <c r="O52" i="3" s="1"/>
  <c r="M53" i="3"/>
  <c r="L53" i="3"/>
  <c r="L52" i="3" s="1"/>
  <c r="K53" i="3"/>
  <c r="K52" i="3" s="1"/>
  <c r="J53" i="3"/>
  <c r="U52" i="3"/>
  <c r="Q52" i="3"/>
  <c r="M52" i="3"/>
  <c r="J52" i="3"/>
  <c r="L51" i="3"/>
  <c r="N51" i="3" s="1"/>
  <c r="W50" i="3"/>
  <c r="U50" i="3"/>
  <c r="U47" i="3" s="1"/>
  <c r="U46" i="3" s="1"/>
  <c r="U45" i="3" s="1"/>
  <c r="S50" i="3"/>
  <c r="Q50" i="3"/>
  <c r="O50" i="3"/>
  <c r="M50" i="3"/>
  <c r="L50" i="3"/>
  <c r="K50" i="3"/>
  <c r="J50" i="3"/>
  <c r="N49" i="3"/>
  <c r="P49" i="3" s="1"/>
  <c r="L49" i="3"/>
  <c r="L48" i="3" s="1"/>
  <c r="L47" i="3" s="1"/>
  <c r="L46" i="3" s="1"/>
  <c r="L45" i="3" s="1"/>
  <c r="W48" i="3"/>
  <c r="W47" i="3" s="1"/>
  <c r="W46" i="3" s="1"/>
  <c r="W45" i="3" s="1"/>
  <c r="U48" i="3"/>
  <c r="S48" i="3"/>
  <c r="S47" i="3" s="1"/>
  <c r="S46" i="3" s="1"/>
  <c r="S45" i="3" s="1"/>
  <c r="Q48" i="3"/>
  <c r="O48" i="3"/>
  <c r="O47" i="3" s="1"/>
  <c r="O46" i="3" s="1"/>
  <c r="O45" i="3" s="1"/>
  <c r="M48" i="3"/>
  <c r="M47" i="3" s="1"/>
  <c r="M46" i="3" s="1"/>
  <c r="M45" i="3" s="1"/>
  <c r="K48" i="3"/>
  <c r="K47" i="3" s="1"/>
  <c r="K46" i="3" s="1"/>
  <c r="J48" i="3"/>
  <c r="J47" i="3" s="1"/>
  <c r="J46" i="3" s="1"/>
  <c r="J45" i="3" s="1"/>
  <c r="Q47" i="3"/>
  <c r="Q46" i="3" s="1"/>
  <c r="Q45" i="3" s="1"/>
  <c r="K45" i="3"/>
  <c r="W44" i="3"/>
  <c r="W43" i="3" s="1"/>
  <c r="W42" i="3" s="1"/>
  <c r="N44" i="3"/>
  <c r="P44" i="3" s="1"/>
  <c r="L44" i="3"/>
  <c r="L43" i="3" s="1"/>
  <c r="L42" i="3" s="1"/>
  <c r="U43" i="3"/>
  <c r="S43" i="3"/>
  <c r="S42" i="3" s="1"/>
  <c r="Q43" i="3"/>
  <c r="O43" i="3"/>
  <c r="O42" i="3" s="1"/>
  <c r="M43" i="3"/>
  <c r="K43" i="3"/>
  <c r="K42" i="3" s="1"/>
  <c r="J43" i="3"/>
  <c r="J42" i="3" s="1"/>
  <c r="U42" i="3"/>
  <c r="Q42" i="3"/>
  <c r="M42" i="3"/>
  <c r="W41" i="3"/>
  <c r="T41" i="3"/>
  <c r="V41" i="3" s="1"/>
  <c r="W40" i="3"/>
  <c r="U40" i="3"/>
  <c r="U39" i="3" s="1"/>
  <c r="T40" i="3"/>
  <c r="S39" i="3"/>
  <c r="R39" i="3"/>
  <c r="W38" i="3"/>
  <c r="W37" i="3" s="1"/>
  <c r="U38" i="3"/>
  <c r="L38" i="3"/>
  <c r="U37" i="3"/>
  <c r="S37" i="3"/>
  <c r="Q37" i="3"/>
  <c r="Q36" i="3" s="1"/>
  <c r="O37" i="3"/>
  <c r="M37" i="3"/>
  <c r="M36" i="3" s="1"/>
  <c r="M35" i="3" s="1"/>
  <c r="K37" i="3"/>
  <c r="J37" i="3"/>
  <c r="J36" i="3" s="1"/>
  <c r="S36" i="3"/>
  <c r="S35" i="3" s="1"/>
  <c r="O36" i="3"/>
  <c r="K36" i="3"/>
  <c r="O35" i="3"/>
  <c r="K35" i="3"/>
  <c r="L33" i="3"/>
  <c r="N33" i="3" s="1"/>
  <c r="W32" i="3"/>
  <c r="W31" i="3" s="1"/>
  <c r="W27" i="3" s="1"/>
  <c r="W26" i="3" s="1"/>
  <c r="U32" i="3"/>
  <c r="U31" i="3" s="1"/>
  <c r="S32" i="3"/>
  <c r="Q32" i="3"/>
  <c r="Q31" i="3" s="1"/>
  <c r="O32" i="3"/>
  <c r="O31" i="3" s="1"/>
  <c r="M32" i="3"/>
  <c r="M31" i="3" s="1"/>
  <c r="L32" i="3"/>
  <c r="L31" i="3" s="1"/>
  <c r="K32" i="3"/>
  <c r="J32" i="3"/>
  <c r="J31" i="3" s="1"/>
  <c r="S31" i="3"/>
  <c r="K31" i="3"/>
  <c r="K27" i="3" s="1"/>
  <c r="K26" i="3" s="1"/>
  <c r="L30" i="3"/>
  <c r="W29" i="3"/>
  <c r="U29" i="3"/>
  <c r="U28" i="3" s="1"/>
  <c r="U27" i="3" s="1"/>
  <c r="U26" i="3" s="1"/>
  <c r="S29" i="3"/>
  <c r="Q29" i="3"/>
  <c r="O29" i="3"/>
  <c r="M29" i="3"/>
  <c r="M28" i="3" s="1"/>
  <c r="M27" i="3" s="1"/>
  <c r="M26" i="3" s="1"/>
  <c r="K29" i="3"/>
  <c r="J29" i="3"/>
  <c r="J28" i="3" s="1"/>
  <c r="W28" i="3"/>
  <c r="S28" i="3"/>
  <c r="Q28" i="3"/>
  <c r="Q27" i="3" s="1"/>
  <c r="Q26" i="3" s="1"/>
  <c r="O28" i="3"/>
  <c r="K28" i="3"/>
  <c r="L25" i="3"/>
  <c r="J25" i="3"/>
  <c r="W24" i="3"/>
  <c r="U24" i="3"/>
  <c r="U23" i="3" s="1"/>
  <c r="S24" i="3"/>
  <c r="Q24" i="3"/>
  <c r="Q23" i="3" s="1"/>
  <c r="O24" i="3"/>
  <c r="O23" i="3" s="1"/>
  <c r="M24" i="3"/>
  <c r="M23" i="3" s="1"/>
  <c r="K24" i="3"/>
  <c r="K23" i="3" s="1"/>
  <c r="J24" i="3"/>
  <c r="J23" i="3" s="1"/>
  <c r="W23" i="3"/>
  <c r="S23" i="3"/>
  <c r="W22" i="3"/>
  <c r="N22" i="3"/>
  <c r="P22" i="3" s="1"/>
  <c r="R22" i="3" s="1"/>
  <c r="T22" i="3" s="1"/>
  <c r="V22" i="3" s="1"/>
  <c r="X22" i="3" s="1"/>
  <c r="L22" i="3"/>
  <c r="L21" i="3"/>
  <c r="L20" i="3" s="1"/>
  <c r="W20" i="3"/>
  <c r="U20" i="3"/>
  <c r="S20" i="3"/>
  <c r="Q20" i="3"/>
  <c r="O20" i="3"/>
  <c r="M20" i="3"/>
  <c r="M15" i="3" s="1"/>
  <c r="K20" i="3"/>
  <c r="K15" i="3" s="1"/>
  <c r="J20" i="3"/>
  <c r="L19" i="3"/>
  <c r="J19" i="3"/>
  <c r="W18" i="3"/>
  <c r="U18" i="3"/>
  <c r="S18" i="3"/>
  <c r="Q18" i="3"/>
  <c r="O18" i="3"/>
  <c r="M18" i="3"/>
  <c r="K18" i="3"/>
  <c r="J18" i="3"/>
  <c r="W17" i="3"/>
  <c r="W16" i="3" s="1"/>
  <c r="J17" i="3"/>
  <c r="L17" i="3" s="1"/>
  <c r="U16" i="3"/>
  <c r="U15" i="3" s="1"/>
  <c r="S16" i="3"/>
  <c r="Q16" i="3"/>
  <c r="O16" i="3"/>
  <c r="M16" i="3"/>
  <c r="K16" i="3"/>
  <c r="J16" i="3"/>
  <c r="J15" i="3" s="1"/>
  <c r="J14" i="3" s="1"/>
  <c r="Q15" i="3"/>
  <c r="L538" i="2"/>
  <c r="N538" i="2" s="1"/>
  <c r="W537" i="2"/>
  <c r="W536" i="2" s="1"/>
  <c r="W535" i="2" s="1"/>
  <c r="W534" i="2" s="1"/>
  <c r="U537" i="2"/>
  <c r="U536" i="2" s="1"/>
  <c r="U535" i="2" s="1"/>
  <c r="U534" i="2" s="1"/>
  <c r="S537" i="2"/>
  <c r="S536" i="2" s="1"/>
  <c r="S535" i="2" s="1"/>
  <c r="S534" i="2" s="1"/>
  <c r="Q537" i="2"/>
  <c r="Q536" i="2" s="1"/>
  <c r="Q535" i="2" s="1"/>
  <c r="Q534" i="2" s="1"/>
  <c r="O537" i="2"/>
  <c r="O536" i="2" s="1"/>
  <c r="O535" i="2" s="1"/>
  <c r="O534" i="2" s="1"/>
  <c r="M537" i="2"/>
  <c r="M536" i="2" s="1"/>
  <c r="M535" i="2" s="1"/>
  <c r="M534" i="2" s="1"/>
  <c r="K537" i="2"/>
  <c r="K536" i="2" s="1"/>
  <c r="K535" i="2" s="1"/>
  <c r="K534" i="2" s="1"/>
  <c r="J537" i="2"/>
  <c r="J536" i="2"/>
  <c r="J535" i="2" s="1"/>
  <c r="J534" i="2" s="1"/>
  <c r="W533" i="2"/>
  <c r="W532" i="2" s="1"/>
  <c r="W531" i="2" s="1"/>
  <c r="W530" i="2" s="1"/>
  <c r="L533" i="2"/>
  <c r="N533" i="2" s="1"/>
  <c r="U532" i="2"/>
  <c r="U531" i="2" s="1"/>
  <c r="U530" i="2" s="1"/>
  <c r="S532" i="2"/>
  <c r="S531" i="2" s="1"/>
  <c r="S530" i="2" s="1"/>
  <c r="S529" i="2" s="1"/>
  <c r="Q532" i="2"/>
  <c r="Q531" i="2" s="1"/>
  <c r="Q530" i="2" s="1"/>
  <c r="Q529" i="2" s="1"/>
  <c r="O532" i="2"/>
  <c r="O531" i="2" s="1"/>
  <c r="O530" i="2" s="1"/>
  <c r="M532" i="2"/>
  <c r="M531" i="2" s="1"/>
  <c r="M530" i="2" s="1"/>
  <c r="K532" i="2"/>
  <c r="K531" i="2" s="1"/>
  <c r="K530" i="2" s="1"/>
  <c r="K529" i="2" s="1"/>
  <c r="J532" i="2"/>
  <c r="J531" i="2"/>
  <c r="J530" i="2" s="1"/>
  <c r="W528" i="2"/>
  <c r="W526" i="2" s="1"/>
  <c r="L528" i="2"/>
  <c r="N528" i="2" s="1"/>
  <c r="L527" i="2"/>
  <c r="N527" i="2" s="1"/>
  <c r="P527" i="2" s="1"/>
  <c r="U526" i="2"/>
  <c r="S526" i="2"/>
  <c r="Q526" i="2"/>
  <c r="O526" i="2"/>
  <c r="M526" i="2"/>
  <c r="L526" i="2"/>
  <c r="K526" i="2"/>
  <c r="J526" i="2"/>
  <c r="W525" i="2"/>
  <c r="W524" i="2" s="1"/>
  <c r="L525" i="2"/>
  <c r="L524" i="2" s="1"/>
  <c r="J525" i="2"/>
  <c r="U524" i="2"/>
  <c r="S524" i="2"/>
  <c r="Q524" i="2"/>
  <c r="O524" i="2"/>
  <c r="M524" i="2"/>
  <c r="K524" i="2"/>
  <c r="J524" i="2"/>
  <c r="W523" i="2"/>
  <c r="W522" i="2" s="1"/>
  <c r="L523" i="2"/>
  <c r="L522" i="2" s="1"/>
  <c r="J523" i="2"/>
  <c r="U522" i="2"/>
  <c r="S522" i="2"/>
  <c r="Q522" i="2"/>
  <c r="O522" i="2"/>
  <c r="M522" i="2"/>
  <c r="K522" i="2"/>
  <c r="J522" i="2"/>
  <c r="J521" i="2" s="1"/>
  <c r="J520" i="2" s="1"/>
  <c r="J519" i="2" s="1"/>
  <c r="U521" i="2"/>
  <c r="U520" i="2" s="1"/>
  <c r="U519" i="2" s="1"/>
  <c r="S521" i="2"/>
  <c r="S520" i="2" s="1"/>
  <c r="S519" i="2" s="1"/>
  <c r="S518" i="2" s="1"/>
  <c r="S517" i="2" s="1"/>
  <c r="Q521" i="2"/>
  <c r="Q520" i="2" s="1"/>
  <c r="Q519" i="2" s="1"/>
  <c r="Q518" i="2" s="1"/>
  <c r="Q517" i="2" s="1"/>
  <c r="O521" i="2"/>
  <c r="O520" i="2" s="1"/>
  <c r="O519" i="2" s="1"/>
  <c r="M521" i="2"/>
  <c r="M520" i="2" s="1"/>
  <c r="M519" i="2" s="1"/>
  <c r="K521" i="2"/>
  <c r="K520" i="2" s="1"/>
  <c r="K519" i="2" s="1"/>
  <c r="K518" i="2" s="1"/>
  <c r="K517" i="2" s="1"/>
  <c r="W516" i="2"/>
  <c r="W515" i="2" s="1"/>
  <c r="W514" i="2" s="1"/>
  <c r="W513" i="2" s="1"/>
  <c r="W512" i="2" s="1"/>
  <c r="W506" i="2" s="1"/>
  <c r="L516" i="2"/>
  <c r="N516" i="2" s="1"/>
  <c r="U515" i="2"/>
  <c r="S515" i="2"/>
  <c r="Q515" i="2"/>
  <c r="O515" i="2"/>
  <c r="M515" i="2"/>
  <c r="L515" i="2"/>
  <c r="K515" i="2"/>
  <c r="J515" i="2"/>
  <c r="U514" i="2"/>
  <c r="S514" i="2"/>
  <c r="Q514" i="2"/>
  <c r="O514" i="2"/>
  <c r="M514" i="2"/>
  <c r="L514" i="2"/>
  <c r="K514" i="2"/>
  <c r="J514" i="2"/>
  <c r="U513" i="2"/>
  <c r="S513" i="2"/>
  <c r="Q513" i="2"/>
  <c r="O513" i="2"/>
  <c r="M513" i="2"/>
  <c r="L513" i="2"/>
  <c r="K513" i="2"/>
  <c r="J513" i="2"/>
  <c r="U512" i="2"/>
  <c r="S512" i="2"/>
  <c r="Q512" i="2"/>
  <c r="O512" i="2"/>
  <c r="M512" i="2"/>
  <c r="L512" i="2"/>
  <c r="K512" i="2"/>
  <c r="J512" i="2"/>
  <c r="L511" i="2"/>
  <c r="N511" i="2" s="1"/>
  <c r="W510" i="2"/>
  <c r="U510" i="2"/>
  <c r="S510" i="2"/>
  <c r="Q510" i="2"/>
  <c r="O510" i="2"/>
  <c r="M510" i="2"/>
  <c r="L510" i="2"/>
  <c r="K510" i="2"/>
  <c r="J510" i="2"/>
  <c r="W509" i="2"/>
  <c r="U509" i="2"/>
  <c r="S509" i="2"/>
  <c r="Q509" i="2"/>
  <c r="O509" i="2"/>
  <c r="M509" i="2"/>
  <c r="L509" i="2"/>
  <c r="K509" i="2"/>
  <c r="J509" i="2"/>
  <c r="W508" i="2"/>
  <c r="U508" i="2"/>
  <c r="S508" i="2"/>
  <c r="Q508" i="2"/>
  <c r="O508" i="2"/>
  <c r="M508" i="2"/>
  <c r="L508" i="2"/>
  <c r="K508" i="2"/>
  <c r="J508" i="2"/>
  <c r="W507" i="2"/>
  <c r="U507" i="2"/>
  <c r="S507" i="2"/>
  <c r="Q507" i="2"/>
  <c r="O507" i="2"/>
  <c r="M507" i="2"/>
  <c r="L507" i="2"/>
  <c r="K507" i="2"/>
  <c r="J507" i="2"/>
  <c r="U506" i="2"/>
  <c r="S506" i="2"/>
  <c r="Q506" i="2"/>
  <c r="O506" i="2"/>
  <c r="M506" i="2"/>
  <c r="L506" i="2"/>
  <c r="K506" i="2"/>
  <c r="J506" i="2"/>
  <c r="L505" i="2"/>
  <c r="N505" i="2" s="1"/>
  <c r="W504" i="2"/>
  <c r="U504" i="2"/>
  <c r="U503" i="2" s="1"/>
  <c r="S504" i="2"/>
  <c r="Q504" i="2"/>
  <c r="Q503" i="2" s="1"/>
  <c r="O504" i="2"/>
  <c r="O503" i="2" s="1"/>
  <c r="O502" i="2" s="1"/>
  <c r="O501" i="2" s="1"/>
  <c r="M504" i="2"/>
  <c r="M503" i="2" s="1"/>
  <c r="K504" i="2"/>
  <c r="J504" i="2"/>
  <c r="W503" i="2"/>
  <c r="W502" i="2" s="1"/>
  <c r="W501" i="2" s="1"/>
  <c r="S503" i="2"/>
  <c r="S502" i="2" s="1"/>
  <c r="S501" i="2" s="1"/>
  <c r="K503" i="2"/>
  <c r="K502" i="2" s="1"/>
  <c r="K501" i="2" s="1"/>
  <c r="J503" i="2"/>
  <c r="J502" i="2" s="1"/>
  <c r="J501" i="2" s="1"/>
  <c r="J500" i="2" s="1"/>
  <c r="U502" i="2"/>
  <c r="U501" i="2" s="1"/>
  <c r="U500" i="2" s="1"/>
  <c r="U499" i="2" s="1"/>
  <c r="Q502" i="2"/>
  <c r="Q501" i="2" s="1"/>
  <c r="Q500" i="2" s="1"/>
  <c r="Q499" i="2" s="1"/>
  <c r="M502" i="2"/>
  <c r="M501" i="2" s="1"/>
  <c r="M500" i="2" s="1"/>
  <c r="M499" i="2" s="1"/>
  <c r="W500" i="2"/>
  <c r="S500" i="2"/>
  <c r="S499" i="2" s="1"/>
  <c r="O500" i="2"/>
  <c r="O499" i="2" s="1"/>
  <c r="K500" i="2"/>
  <c r="K499" i="2" s="1"/>
  <c r="J499" i="2"/>
  <c r="L498" i="2"/>
  <c r="N498" i="2" s="1"/>
  <c r="W497" i="2"/>
  <c r="U497" i="2"/>
  <c r="U496" i="2" s="1"/>
  <c r="U495" i="2" s="1"/>
  <c r="S497" i="2"/>
  <c r="Q497" i="2"/>
  <c r="Q496" i="2" s="1"/>
  <c r="Q495" i="2" s="1"/>
  <c r="O497" i="2"/>
  <c r="M497" i="2"/>
  <c r="M496" i="2" s="1"/>
  <c r="M495" i="2" s="1"/>
  <c r="L497" i="2"/>
  <c r="K497" i="2"/>
  <c r="J497" i="2"/>
  <c r="J496" i="2" s="1"/>
  <c r="W496" i="2"/>
  <c r="W495" i="2" s="1"/>
  <c r="S496" i="2"/>
  <c r="O496" i="2"/>
  <c r="L496" i="2"/>
  <c r="L495" i="2" s="1"/>
  <c r="K496" i="2"/>
  <c r="S495" i="2"/>
  <c r="O495" i="2"/>
  <c r="K495" i="2"/>
  <c r="J495" i="2"/>
  <c r="W494" i="2"/>
  <c r="W493" i="2" s="1"/>
  <c r="W492" i="2" s="1"/>
  <c r="L494" i="2"/>
  <c r="U493" i="2"/>
  <c r="S493" i="2"/>
  <c r="S492" i="2" s="1"/>
  <c r="Q493" i="2"/>
  <c r="Q492" i="2" s="1"/>
  <c r="O493" i="2"/>
  <c r="O492" i="2" s="1"/>
  <c r="M493" i="2"/>
  <c r="K493" i="2"/>
  <c r="K492" i="2" s="1"/>
  <c r="J493" i="2"/>
  <c r="J492" i="2" s="1"/>
  <c r="U492" i="2"/>
  <c r="M492" i="2"/>
  <c r="N491" i="2"/>
  <c r="L491" i="2"/>
  <c r="W490" i="2"/>
  <c r="U490" i="2"/>
  <c r="S490" i="2"/>
  <c r="Q490" i="2"/>
  <c r="O490" i="2"/>
  <c r="M490" i="2"/>
  <c r="L490" i="2"/>
  <c r="K490" i="2"/>
  <c r="J490" i="2"/>
  <c r="W489" i="2"/>
  <c r="U489" i="2"/>
  <c r="S489" i="2"/>
  <c r="Q489" i="2"/>
  <c r="Q488" i="2" s="1"/>
  <c r="Q487" i="2" s="1"/>
  <c r="Q486" i="2" s="1"/>
  <c r="Q481" i="2" s="1"/>
  <c r="O489" i="2"/>
  <c r="M489" i="2"/>
  <c r="M488" i="2" s="1"/>
  <c r="M487" i="2" s="1"/>
  <c r="M486" i="2" s="1"/>
  <c r="M481" i="2" s="1"/>
  <c r="L489" i="2"/>
  <c r="K489" i="2"/>
  <c r="J489" i="2"/>
  <c r="J488" i="2" s="1"/>
  <c r="J487" i="2" s="1"/>
  <c r="J486" i="2" s="1"/>
  <c r="J481" i="2" s="1"/>
  <c r="U488" i="2"/>
  <c r="U487" i="2" s="1"/>
  <c r="U486" i="2" s="1"/>
  <c r="U481" i="2" s="1"/>
  <c r="X485" i="2"/>
  <c r="X484" i="2" s="1"/>
  <c r="X483" i="2" s="1"/>
  <c r="W484" i="2"/>
  <c r="W483" i="2" s="1"/>
  <c r="W482" i="2" s="1"/>
  <c r="V484" i="2"/>
  <c r="V483" i="2" s="1"/>
  <c r="V482" i="2" s="1"/>
  <c r="X482" i="2"/>
  <c r="L480" i="2"/>
  <c r="L479" i="2" s="1"/>
  <c r="W479" i="2"/>
  <c r="U479" i="2"/>
  <c r="S479" i="2"/>
  <c r="Q479" i="2"/>
  <c r="O479" i="2"/>
  <c r="M479" i="2"/>
  <c r="M478" i="2" s="1"/>
  <c r="M477" i="2" s="1"/>
  <c r="M476" i="2" s="1"/>
  <c r="M475" i="2" s="1"/>
  <c r="M474" i="2" s="1"/>
  <c r="K479" i="2"/>
  <c r="J479" i="2"/>
  <c r="J478" i="2" s="1"/>
  <c r="J477" i="2" s="1"/>
  <c r="W478" i="2"/>
  <c r="U478" i="2"/>
  <c r="U477" i="2" s="1"/>
  <c r="U476" i="2" s="1"/>
  <c r="U475" i="2" s="1"/>
  <c r="S478" i="2"/>
  <c r="S477" i="2" s="1"/>
  <c r="S476" i="2" s="1"/>
  <c r="S475" i="2" s="1"/>
  <c r="S474" i="2" s="1"/>
  <c r="Q478" i="2"/>
  <c r="Q477" i="2" s="1"/>
  <c r="Q476" i="2" s="1"/>
  <c r="O478" i="2"/>
  <c r="L478" i="2"/>
  <c r="L477" i="2" s="1"/>
  <c r="L476" i="2" s="1"/>
  <c r="L475" i="2" s="1"/>
  <c r="L474" i="2" s="1"/>
  <c r="K478" i="2"/>
  <c r="W477" i="2"/>
  <c r="W476" i="2" s="1"/>
  <c r="W475" i="2" s="1"/>
  <c r="W474" i="2" s="1"/>
  <c r="O477" i="2"/>
  <c r="O476" i="2" s="1"/>
  <c r="O475" i="2" s="1"/>
  <c r="O474" i="2" s="1"/>
  <c r="K477" i="2"/>
  <c r="K476" i="2"/>
  <c r="K475" i="2" s="1"/>
  <c r="K474" i="2" s="1"/>
  <c r="J476" i="2"/>
  <c r="J475" i="2" s="1"/>
  <c r="Q475" i="2"/>
  <c r="Q474" i="2" s="1"/>
  <c r="U474" i="2"/>
  <c r="J474" i="2"/>
  <c r="N473" i="2"/>
  <c r="P473" i="2" s="1"/>
  <c r="L473" i="2"/>
  <c r="W472" i="2"/>
  <c r="W471" i="2" s="1"/>
  <c r="W470" i="2" s="1"/>
  <c r="W469" i="2" s="1"/>
  <c r="U472" i="2"/>
  <c r="S472" i="2"/>
  <c r="S471" i="2" s="1"/>
  <c r="S470" i="2" s="1"/>
  <c r="S469" i="2" s="1"/>
  <c r="S468" i="2" s="1"/>
  <c r="S467" i="2" s="1"/>
  <c r="Q472" i="2"/>
  <c r="O472" i="2"/>
  <c r="M472" i="2"/>
  <c r="L472" i="2"/>
  <c r="L471" i="2" s="1"/>
  <c r="L470" i="2" s="1"/>
  <c r="L469" i="2" s="1"/>
  <c r="L468" i="2" s="1"/>
  <c r="L467" i="2" s="1"/>
  <c r="K472" i="2"/>
  <c r="K471" i="2" s="1"/>
  <c r="K470" i="2" s="1"/>
  <c r="K469" i="2" s="1"/>
  <c r="K468" i="2" s="1"/>
  <c r="K467" i="2" s="1"/>
  <c r="J472" i="2"/>
  <c r="U471" i="2"/>
  <c r="U470" i="2" s="1"/>
  <c r="U469" i="2" s="1"/>
  <c r="U468" i="2" s="1"/>
  <c r="U467" i="2" s="1"/>
  <c r="Q471" i="2"/>
  <c r="Q470" i="2" s="1"/>
  <c r="Q469" i="2" s="1"/>
  <c r="Q468" i="2" s="1"/>
  <c r="O471" i="2"/>
  <c r="O470" i="2" s="1"/>
  <c r="O469" i="2" s="1"/>
  <c r="O468" i="2" s="1"/>
  <c r="O467" i="2" s="1"/>
  <c r="M471" i="2"/>
  <c r="M470" i="2" s="1"/>
  <c r="M469" i="2" s="1"/>
  <c r="M468" i="2" s="1"/>
  <c r="M467" i="2" s="1"/>
  <c r="J471" i="2"/>
  <c r="J470" i="2" s="1"/>
  <c r="J469" i="2" s="1"/>
  <c r="J468" i="2" s="1"/>
  <c r="J467" i="2" s="1"/>
  <c r="W468" i="2"/>
  <c r="W467" i="2" s="1"/>
  <c r="Q467" i="2"/>
  <c r="L466" i="2"/>
  <c r="N466" i="2" s="1"/>
  <c r="N465" i="2" s="1"/>
  <c r="N464" i="2" s="1"/>
  <c r="N463" i="2" s="1"/>
  <c r="N462" i="2" s="1"/>
  <c r="N461" i="2" s="1"/>
  <c r="W465" i="2"/>
  <c r="W464" i="2" s="1"/>
  <c r="W463" i="2" s="1"/>
  <c r="W462" i="2" s="1"/>
  <c r="W461" i="2" s="1"/>
  <c r="U465" i="2"/>
  <c r="U464" i="2" s="1"/>
  <c r="S465" i="2"/>
  <c r="Q465" i="2"/>
  <c r="Q464" i="2" s="1"/>
  <c r="Q463" i="2" s="1"/>
  <c r="Q462" i="2" s="1"/>
  <c r="Q461" i="2" s="1"/>
  <c r="O465" i="2"/>
  <c r="O464" i="2" s="1"/>
  <c r="O463" i="2" s="1"/>
  <c r="O462" i="2" s="1"/>
  <c r="O461" i="2" s="1"/>
  <c r="M465" i="2"/>
  <c r="M464" i="2" s="1"/>
  <c r="L465" i="2"/>
  <c r="L464" i="2" s="1"/>
  <c r="L463" i="2" s="1"/>
  <c r="L462" i="2" s="1"/>
  <c r="L461" i="2" s="1"/>
  <c r="K465" i="2"/>
  <c r="J465" i="2"/>
  <c r="S464" i="2"/>
  <c r="S463" i="2" s="1"/>
  <c r="S462" i="2" s="1"/>
  <c r="S461" i="2" s="1"/>
  <c r="S450" i="2" s="1"/>
  <c r="K464" i="2"/>
  <c r="J464" i="2"/>
  <c r="J463" i="2" s="1"/>
  <c r="J462" i="2" s="1"/>
  <c r="J461" i="2" s="1"/>
  <c r="U463" i="2"/>
  <c r="M463" i="2"/>
  <c r="M462" i="2" s="1"/>
  <c r="M461" i="2" s="1"/>
  <c r="K463" i="2"/>
  <c r="K462" i="2" s="1"/>
  <c r="K461" i="2" s="1"/>
  <c r="U462" i="2"/>
  <c r="U461" i="2" s="1"/>
  <c r="W460" i="2"/>
  <c r="X460" i="2" s="1"/>
  <c r="P460" i="2"/>
  <c r="R460" i="2" s="1"/>
  <c r="T460" i="2" s="1"/>
  <c r="V460" i="2" s="1"/>
  <c r="N460" i="2"/>
  <c r="L460" i="2"/>
  <c r="W459" i="2"/>
  <c r="W458" i="2" s="1"/>
  <c r="N459" i="2"/>
  <c r="P459" i="2" s="1"/>
  <c r="L459" i="2"/>
  <c r="U458" i="2"/>
  <c r="S458" i="2"/>
  <c r="Q458" i="2"/>
  <c r="O458" i="2"/>
  <c r="N458" i="2"/>
  <c r="M458" i="2"/>
  <c r="L458" i="2"/>
  <c r="K458" i="2"/>
  <c r="J458" i="2"/>
  <c r="W457" i="2"/>
  <c r="W456" i="2" s="1"/>
  <c r="P457" i="2"/>
  <c r="N457" i="2"/>
  <c r="N456" i="2" s="1"/>
  <c r="L457" i="2"/>
  <c r="L456" i="2" s="1"/>
  <c r="U456" i="2"/>
  <c r="S456" i="2"/>
  <c r="Q456" i="2"/>
  <c r="O456" i="2"/>
  <c r="M456" i="2"/>
  <c r="K456" i="2"/>
  <c r="K453" i="2" s="1"/>
  <c r="K452" i="2" s="1"/>
  <c r="K451" i="2" s="1"/>
  <c r="K450" i="2" s="1"/>
  <c r="J456" i="2"/>
  <c r="W455" i="2"/>
  <c r="W454" i="2" s="1"/>
  <c r="W453" i="2" s="1"/>
  <c r="W452" i="2" s="1"/>
  <c r="W451" i="2" s="1"/>
  <c r="L455" i="2"/>
  <c r="N455" i="2" s="1"/>
  <c r="J455" i="2"/>
  <c r="J454" i="2" s="1"/>
  <c r="J453" i="2" s="1"/>
  <c r="J452" i="2" s="1"/>
  <c r="J451" i="2" s="1"/>
  <c r="U454" i="2"/>
  <c r="U453" i="2" s="1"/>
  <c r="U452" i="2" s="1"/>
  <c r="S454" i="2"/>
  <c r="Q454" i="2"/>
  <c r="Q453" i="2" s="1"/>
  <c r="Q452" i="2" s="1"/>
  <c r="O454" i="2"/>
  <c r="M454" i="2"/>
  <c r="M453" i="2" s="1"/>
  <c r="M452" i="2" s="1"/>
  <c r="M451" i="2" s="1"/>
  <c r="K454" i="2"/>
  <c r="S453" i="2"/>
  <c r="S452" i="2" s="1"/>
  <c r="S451" i="2" s="1"/>
  <c r="O453" i="2"/>
  <c r="O452" i="2" s="1"/>
  <c r="O451" i="2" s="1"/>
  <c r="U451" i="2"/>
  <c r="U450" i="2" s="1"/>
  <c r="U449" i="2" s="1"/>
  <c r="Q451" i="2"/>
  <c r="W448" i="2"/>
  <c r="N448" i="2"/>
  <c r="P448" i="2" s="1"/>
  <c r="L448" i="2"/>
  <c r="J448" i="2"/>
  <c r="W447" i="2"/>
  <c r="U447" i="2"/>
  <c r="S447" i="2"/>
  <c r="Q447" i="2"/>
  <c r="O447" i="2"/>
  <c r="M447" i="2"/>
  <c r="K447" i="2"/>
  <c r="J447" i="2"/>
  <c r="W446" i="2"/>
  <c r="N446" i="2"/>
  <c r="P446" i="2" s="1"/>
  <c r="L446" i="2"/>
  <c r="J446" i="2"/>
  <c r="W445" i="2"/>
  <c r="U445" i="2"/>
  <c r="S445" i="2"/>
  <c r="S444" i="2" s="1"/>
  <c r="Q445" i="2"/>
  <c r="O445" i="2"/>
  <c r="N445" i="2"/>
  <c r="M445" i="2"/>
  <c r="K445" i="2"/>
  <c r="K444" i="2" s="1"/>
  <c r="K438" i="2" s="1"/>
  <c r="K437" i="2" s="1"/>
  <c r="K436" i="2" s="1"/>
  <c r="J445" i="2"/>
  <c r="U444" i="2"/>
  <c r="Q444" i="2"/>
  <c r="O444" i="2"/>
  <c r="O438" i="2" s="1"/>
  <c r="M444" i="2"/>
  <c r="J444" i="2"/>
  <c r="W443" i="2"/>
  <c r="W442" i="2" s="1"/>
  <c r="J443" i="2"/>
  <c r="U442" i="2"/>
  <c r="S442" i="2"/>
  <c r="Q442" i="2"/>
  <c r="O442" i="2"/>
  <c r="M442" i="2"/>
  <c r="K442" i="2"/>
  <c r="W441" i="2"/>
  <c r="W440" i="2" s="1"/>
  <c r="W439" i="2" s="1"/>
  <c r="R441" i="2"/>
  <c r="T441" i="2" s="1"/>
  <c r="N441" i="2"/>
  <c r="P441" i="2" s="1"/>
  <c r="P440" i="2" s="1"/>
  <c r="L441" i="2"/>
  <c r="J441" i="2"/>
  <c r="U440" i="2"/>
  <c r="S440" i="2"/>
  <c r="Q440" i="2"/>
  <c r="O440" i="2"/>
  <c r="O439" i="2" s="1"/>
  <c r="M440" i="2"/>
  <c r="M439" i="2" s="1"/>
  <c r="M438" i="2" s="1"/>
  <c r="M437" i="2" s="1"/>
  <c r="M436" i="2" s="1"/>
  <c r="K440" i="2"/>
  <c r="K439" i="2" s="1"/>
  <c r="J440" i="2"/>
  <c r="U439" i="2"/>
  <c r="Q439" i="2"/>
  <c r="Q438" i="2" s="1"/>
  <c r="Q437" i="2" s="1"/>
  <c r="Q436" i="2" s="1"/>
  <c r="U438" i="2"/>
  <c r="U437" i="2" s="1"/>
  <c r="U436" i="2" s="1"/>
  <c r="O437" i="2"/>
  <c r="O436" i="2" s="1"/>
  <c r="W435" i="2"/>
  <c r="R435" i="2"/>
  <c r="N435" i="2"/>
  <c r="P435" i="2" s="1"/>
  <c r="P434" i="2" s="1"/>
  <c r="P431" i="2" s="1"/>
  <c r="L435" i="2"/>
  <c r="L434" i="2" s="1"/>
  <c r="L431" i="2" s="1"/>
  <c r="W434" i="2"/>
  <c r="U434" i="2"/>
  <c r="S434" i="2"/>
  <c r="Q434" i="2"/>
  <c r="O434" i="2"/>
  <c r="N434" i="2"/>
  <c r="M434" i="2"/>
  <c r="K434" i="2"/>
  <c r="J434" i="2"/>
  <c r="J431" i="2" s="1"/>
  <c r="W433" i="2"/>
  <c r="W432" i="2" s="1"/>
  <c r="W431" i="2" s="1"/>
  <c r="T433" i="2"/>
  <c r="R433" i="2"/>
  <c r="R432" i="2" s="1"/>
  <c r="P433" i="2"/>
  <c r="L433" i="2"/>
  <c r="N433" i="2" s="1"/>
  <c r="N432" i="2" s="1"/>
  <c r="U432" i="2"/>
  <c r="U431" i="2" s="1"/>
  <c r="S432" i="2"/>
  <c r="Q432" i="2"/>
  <c r="Q431" i="2" s="1"/>
  <c r="P432" i="2"/>
  <c r="O432" i="2"/>
  <c r="M432" i="2"/>
  <c r="M431" i="2" s="1"/>
  <c r="L432" i="2"/>
  <c r="K432" i="2"/>
  <c r="J432" i="2"/>
  <c r="S431" i="2"/>
  <c r="S426" i="2" s="1"/>
  <c r="O431" i="2"/>
  <c r="N431" i="2"/>
  <c r="K431" i="2"/>
  <c r="W430" i="2"/>
  <c r="W428" i="2" s="1"/>
  <c r="W427" i="2" s="1"/>
  <c r="N430" i="2"/>
  <c r="P430" i="2" s="1"/>
  <c r="R430" i="2" s="1"/>
  <c r="T430" i="2" s="1"/>
  <c r="V430" i="2" s="1"/>
  <c r="L430" i="2"/>
  <c r="L428" i="2" s="1"/>
  <c r="L427" i="2" s="1"/>
  <c r="R429" i="2"/>
  <c r="T429" i="2" s="1"/>
  <c r="N429" i="2"/>
  <c r="P429" i="2" s="1"/>
  <c r="L429" i="2"/>
  <c r="U428" i="2"/>
  <c r="U427" i="2" s="1"/>
  <c r="U426" i="2" s="1"/>
  <c r="S428" i="2"/>
  <c r="R428" i="2"/>
  <c r="R427" i="2" s="1"/>
  <c r="Q428" i="2"/>
  <c r="Q427" i="2" s="1"/>
  <c r="Q426" i="2" s="1"/>
  <c r="O428" i="2"/>
  <c r="M428" i="2"/>
  <c r="K428" i="2"/>
  <c r="J428" i="2"/>
  <c r="J427" i="2" s="1"/>
  <c r="S427" i="2"/>
  <c r="O427" i="2"/>
  <c r="O426" i="2" s="1"/>
  <c r="M427" i="2"/>
  <c r="K427" i="2"/>
  <c r="K426" i="2"/>
  <c r="L425" i="2"/>
  <c r="W424" i="2"/>
  <c r="U424" i="2"/>
  <c r="U423" i="2" s="1"/>
  <c r="U422" i="2" s="1"/>
  <c r="S424" i="2"/>
  <c r="Q424" i="2"/>
  <c r="Q423" i="2" s="1"/>
  <c r="Q422" i="2" s="1"/>
  <c r="Q421" i="2" s="1"/>
  <c r="Q420" i="2" s="1"/>
  <c r="O424" i="2"/>
  <c r="M424" i="2"/>
  <c r="M423" i="2" s="1"/>
  <c r="M422" i="2" s="1"/>
  <c r="M421" i="2" s="1"/>
  <c r="K424" i="2"/>
  <c r="J424" i="2"/>
  <c r="J423" i="2" s="1"/>
  <c r="J422" i="2" s="1"/>
  <c r="J421" i="2" s="1"/>
  <c r="W423" i="2"/>
  <c r="S423" i="2"/>
  <c r="S422" i="2" s="1"/>
  <c r="S421" i="2" s="1"/>
  <c r="O423" i="2"/>
  <c r="K423" i="2"/>
  <c r="W422" i="2"/>
  <c r="W421" i="2" s="1"/>
  <c r="O422" i="2"/>
  <c r="O421" i="2" s="1"/>
  <c r="O420" i="2" s="1"/>
  <c r="K422" i="2"/>
  <c r="K421" i="2" s="1"/>
  <c r="K420" i="2" s="1"/>
  <c r="U421" i="2"/>
  <c r="U420" i="2"/>
  <c r="X419" i="2"/>
  <c r="X418" i="2" s="1"/>
  <c r="W418" i="2"/>
  <c r="V418" i="2"/>
  <c r="V417" i="2" s="1"/>
  <c r="X417" i="2"/>
  <c r="X416" i="2" s="1"/>
  <c r="X415" i="2" s="1"/>
  <c r="W417" i="2"/>
  <c r="W416" i="2"/>
  <c r="W415" i="2" s="1"/>
  <c r="V416" i="2"/>
  <c r="V415" i="2" s="1"/>
  <c r="L414" i="2"/>
  <c r="W413" i="2"/>
  <c r="U413" i="2"/>
  <c r="U412" i="2" s="1"/>
  <c r="S413" i="2"/>
  <c r="Q413" i="2"/>
  <c r="Q412" i="2" s="1"/>
  <c r="O413" i="2"/>
  <c r="M413" i="2"/>
  <c r="M412" i="2" s="1"/>
  <c r="K413" i="2"/>
  <c r="J413" i="2"/>
  <c r="W412" i="2"/>
  <c r="S412" i="2"/>
  <c r="O412" i="2"/>
  <c r="K412" i="2"/>
  <c r="J412" i="2"/>
  <c r="L411" i="2"/>
  <c r="L410" i="2" s="1"/>
  <c r="L409" i="2" s="1"/>
  <c r="L408" i="2" s="1"/>
  <c r="W410" i="2"/>
  <c r="U410" i="2"/>
  <c r="U409" i="2" s="1"/>
  <c r="U408" i="2" s="1"/>
  <c r="S410" i="2"/>
  <c r="Q410" i="2"/>
  <c r="Q409" i="2" s="1"/>
  <c r="Q408" i="2" s="1"/>
  <c r="O410" i="2"/>
  <c r="M410" i="2"/>
  <c r="M409" i="2" s="1"/>
  <c r="M408" i="2" s="1"/>
  <c r="K410" i="2"/>
  <c r="J410" i="2"/>
  <c r="J409" i="2" s="1"/>
  <c r="W409" i="2"/>
  <c r="S409" i="2"/>
  <c r="S408" i="2" s="1"/>
  <c r="S407" i="2" s="1"/>
  <c r="O409" i="2"/>
  <c r="O408" i="2" s="1"/>
  <c r="O407" i="2" s="1"/>
  <c r="K409" i="2"/>
  <c r="K408" i="2" s="1"/>
  <c r="K407" i="2" s="1"/>
  <c r="W408" i="2"/>
  <c r="W407" i="2" s="1"/>
  <c r="J408" i="2"/>
  <c r="J407" i="2" s="1"/>
  <c r="U407" i="2"/>
  <c r="U406" i="2" s="1"/>
  <c r="Q407" i="2"/>
  <c r="M407" i="2"/>
  <c r="L405" i="2"/>
  <c r="L404" i="2" s="1"/>
  <c r="L403" i="2" s="1"/>
  <c r="W404" i="2"/>
  <c r="W403" i="2" s="1"/>
  <c r="U404" i="2"/>
  <c r="S404" i="2"/>
  <c r="S403" i="2" s="1"/>
  <c r="Q404" i="2"/>
  <c r="Q403" i="2" s="1"/>
  <c r="O404" i="2"/>
  <c r="O403" i="2" s="1"/>
  <c r="M404" i="2"/>
  <c r="K404" i="2"/>
  <c r="K403" i="2" s="1"/>
  <c r="J404" i="2"/>
  <c r="J403" i="2" s="1"/>
  <c r="U403" i="2"/>
  <c r="M403" i="2"/>
  <c r="W402" i="2"/>
  <c r="W401" i="2" s="1"/>
  <c r="W400" i="2" s="1"/>
  <c r="L402" i="2"/>
  <c r="N402" i="2" s="1"/>
  <c r="U401" i="2"/>
  <c r="U400" i="2" s="1"/>
  <c r="S401" i="2"/>
  <c r="Q401" i="2"/>
  <c r="Q400" i="2" s="1"/>
  <c r="O401" i="2"/>
  <c r="M401" i="2"/>
  <c r="M400" i="2" s="1"/>
  <c r="K401" i="2"/>
  <c r="J401" i="2"/>
  <c r="S400" i="2"/>
  <c r="O400" i="2"/>
  <c r="K400" i="2"/>
  <c r="J400" i="2"/>
  <c r="N399" i="2"/>
  <c r="P399" i="2" s="1"/>
  <c r="L399" i="2"/>
  <c r="L398" i="2" s="1"/>
  <c r="W398" i="2"/>
  <c r="U398" i="2"/>
  <c r="U397" i="2" s="1"/>
  <c r="S398" i="2"/>
  <c r="S397" i="2" s="1"/>
  <c r="Q398" i="2"/>
  <c r="Q397" i="2" s="1"/>
  <c r="Q391" i="2" s="1"/>
  <c r="Q390" i="2" s="1"/>
  <c r="O398" i="2"/>
  <c r="M398" i="2"/>
  <c r="M397" i="2" s="1"/>
  <c r="M391" i="2" s="1"/>
  <c r="M390" i="2" s="1"/>
  <c r="K398" i="2"/>
  <c r="K397" i="2" s="1"/>
  <c r="J398" i="2"/>
  <c r="J397" i="2" s="1"/>
  <c r="W397" i="2"/>
  <c r="O397" i="2"/>
  <c r="L397" i="2"/>
  <c r="W396" i="2"/>
  <c r="P396" i="2"/>
  <c r="R396" i="2" s="1"/>
  <c r="N396" i="2"/>
  <c r="L396" i="2"/>
  <c r="W395" i="2"/>
  <c r="U395" i="2"/>
  <c r="S395" i="2"/>
  <c r="Q395" i="2"/>
  <c r="P395" i="2"/>
  <c r="O395" i="2"/>
  <c r="N395" i="2"/>
  <c r="M395" i="2"/>
  <c r="L395" i="2"/>
  <c r="K395" i="2"/>
  <c r="J395" i="2"/>
  <c r="W394" i="2"/>
  <c r="W393" i="2" s="1"/>
  <c r="W392" i="2" s="1"/>
  <c r="W391" i="2" s="1"/>
  <c r="W390" i="2" s="1"/>
  <c r="U394" i="2"/>
  <c r="U393" i="2" s="1"/>
  <c r="U392" i="2" s="1"/>
  <c r="P394" i="2"/>
  <c r="R394" i="2" s="1"/>
  <c r="N394" i="2"/>
  <c r="L394" i="2"/>
  <c r="S393" i="2"/>
  <c r="Q393" i="2"/>
  <c r="P393" i="2"/>
  <c r="O393" i="2"/>
  <c r="O392" i="2" s="1"/>
  <c r="N393" i="2"/>
  <c r="M393" i="2"/>
  <c r="L393" i="2"/>
  <c r="K393" i="2"/>
  <c r="K392" i="2" s="1"/>
  <c r="J393" i="2"/>
  <c r="S392" i="2"/>
  <c r="Q392" i="2"/>
  <c r="N392" i="2"/>
  <c r="M392" i="2"/>
  <c r="J392" i="2"/>
  <c r="J391" i="2" s="1"/>
  <c r="J390" i="2" s="1"/>
  <c r="L389" i="2"/>
  <c r="N389" i="2" s="1"/>
  <c r="P389" i="2" s="1"/>
  <c r="R389" i="2" s="1"/>
  <c r="T389" i="2" s="1"/>
  <c r="V389" i="2" s="1"/>
  <c r="X389" i="2" s="1"/>
  <c r="W388" i="2"/>
  <c r="W387" i="2" s="1"/>
  <c r="L388" i="2"/>
  <c r="U387" i="2"/>
  <c r="S387" i="2"/>
  <c r="S382" i="2" s="1"/>
  <c r="Q387" i="2"/>
  <c r="O387" i="2"/>
  <c r="M387" i="2"/>
  <c r="K387" i="2"/>
  <c r="K382" i="2" s="1"/>
  <c r="J387" i="2"/>
  <c r="W386" i="2"/>
  <c r="L386" i="2"/>
  <c r="L385" i="2" s="1"/>
  <c r="W385" i="2"/>
  <c r="U385" i="2"/>
  <c r="S385" i="2"/>
  <c r="Q385" i="2"/>
  <c r="Q382" i="2" s="1"/>
  <c r="O385" i="2"/>
  <c r="M385" i="2"/>
  <c r="K385" i="2"/>
  <c r="J385" i="2"/>
  <c r="W384" i="2"/>
  <c r="W383" i="2" s="1"/>
  <c r="U384" i="2"/>
  <c r="U383" i="2" s="1"/>
  <c r="U382" i="2" s="1"/>
  <c r="L384" i="2"/>
  <c r="N384" i="2" s="1"/>
  <c r="S383" i="2"/>
  <c r="Q383" i="2"/>
  <c r="O383" i="2"/>
  <c r="M383" i="2"/>
  <c r="L383" i="2"/>
  <c r="K383" i="2"/>
  <c r="J383" i="2"/>
  <c r="J382" i="2" s="1"/>
  <c r="O382" i="2"/>
  <c r="W381" i="2"/>
  <c r="P381" i="2"/>
  <c r="R381" i="2" s="1"/>
  <c r="N381" i="2"/>
  <c r="L381" i="2"/>
  <c r="W380" i="2"/>
  <c r="W379" i="2" s="1"/>
  <c r="U380" i="2"/>
  <c r="S380" i="2"/>
  <c r="S379" i="2" s="1"/>
  <c r="S378" i="2" s="1"/>
  <c r="S377" i="2" s="1"/>
  <c r="Q380" i="2"/>
  <c r="O380" i="2"/>
  <c r="N380" i="2"/>
  <c r="M380" i="2"/>
  <c r="L380" i="2"/>
  <c r="L379" i="2" s="1"/>
  <c r="K380" i="2"/>
  <c r="K379" i="2" s="1"/>
  <c r="J380" i="2"/>
  <c r="U379" i="2"/>
  <c r="U378" i="2" s="1"/>
  <c r="U377" i="2" s="1"/>
  <c r="Q379" i="2"/>
  <c r="O379" i="2"/>
  <c r="O378" i="2" s="1"/>
  <c r="O377" i="2" s="1"/>
  <c r="N379" i="2"/>
  <c r="M379" i="2"/>
  <c r="J379" i="2"/>
  <c r="J378" i="2" s="1"/>
  <c r="J377" i="2" s="1"/>
  <c r="W376" i="2"/>
  <c r="W375" i="2" s="1"/>
  <c r="W374" i="2" s="1"/>
  <c r="W373" i="2" s="1"/>
  <c r="W372" i="2" s="1"/>
  <c r="N376" i="2"/>
  <c r="P376" i="2" s="1"/>
  <c r="L376" i="2"/>
  <c r="U375" i="2"/>
  <c r="S375" i="2"/>
  <c r="Q375" i="2"/>
  <c r="O375" i="2"/>
  <c r="N375" i="2"/>
  <c r="M375" i="2"/>
  <c r="L375" i="2"/>
  <c r="L374" i="2" s="1"/>
  <c r="L373" i="2" s="1"/>
  <c r="L372" i="2" s="1"/>
  <c r="K375" i="2"/>
  <c r="K374" i="2" s="1"/>
  <c r="K373" i="2" s="1"/>
  <c r="K372" i="2" s="1"/>
  <c r="J375" i="2"/>
  <c r="J374" i="2" s="1"/>
  <c r="J373" i="2" s="1"/>
  <c r="J372" i="2" s="1"/>
  <c r="U374" i="2"/>
  <c r="U373" i="2" s="1"/>
  <c r="U372" i="2" s="1"/>
  <c r="S374" i="2"/>
  <c r="S373" i="2" s="1"/>
  <c r="S372" i="2" s="1"/>
  <c r="Q374" i="2"/>
  <c r="Q373" i="2" s="1"/>
  <c r="Q372" i="2" s="1"/>
  <c r="O374" i="2"/>
  <c r="O373" i="2" s="1"/>
  <c r="O372" i="2" s="1"/>
  <c r="N374" i="2"/>
  <c r="N373" i="2" s="1"/>
  <c r="N372" i="2" s="1"/>
  <c r="M374" i="2"/>
  <c r="M373" i="2"/>
  <c r="M372" i="2" s="1"/>
  <c r="L371" i="2"/>
  <c r="L370" i="2" s="1"/>
  <c r="L369" i="2" s="1"/>
  <c r="L368" i="2" s="1"/>
  <c r="W370" i="2"/>
  <c r="W369" i="2" s="1"/>
  <c r="W368" i="2" s="1"/>
  <c r="U370" i="2"/>
  <c r="S370" i="2"/>
  <c r="S369" i="2" s="1"/>
  <c r="S368" i="2" s="1"/>
  <c r="Q370" i="2"/>
  <c r="Q369" i="2" s="1"/>
  <c r="Q368" i="2" s="1"/>
  <c r="O370" i="2"/>
  <c r="O369" i="2" s="1"/>
  <c r="O368" i="2" s="1"/>
  <c r="M370" i="2"/>
  <c r="M369" i="2" s="1"/>
  <c r="M368" i="2" s="1"/>
  <c r="K370" i="2"/>
  <c r="K369" i="2" s="1"/>
  <c r="K368" i="2" s="1"/>
  <c r="J370" i="2"/>
  <c r="J369" i="2" s="1"/>
  <c r="J368" i="2" s="1"/>
  <c r="U369" i="2"/>
  <c r="U368" i="2" s="1"/>
  <c r="L367" i="2"/>
  <c r="L366" i="2" s="1"/>
  <c r="L365" i="2" s="1"/>
  <c r="L362" i="2" s="1"/>
  <c r="L361" i="2" s="1"/>
  <c r="W366" i="2"/>
  <c r="W365" i="2" s="1"/>
  <c r="U366" i="2"/>
  <c r="U365" i="2" s="1"/>
  <c r="U362" i="2" s="1"/>
  <c r="U361" i="2" s="1"/>
  <c r="S366" i="2"/>
  <c r="S365" i="2" s="1"/>
  <c r="S362" i="2" s="1"/>
  <c r="S361" i="2" s="1"/>
  <c r="Q366" i="2"/>
  <c r="Q365" i="2" s="1"/>
  <c r="Q362" i="2" s="1"/>
  <c r="Q361" i="2" s="1"/>
  <c r="O366" i="2"/>
  <c r="O365" i="2" s="1"/>
  <c r="O362" i="2" s="1"/>
  <c r="O361" i="2" s="1"/>
  <c r="M366" i="2"/>
  <c r="M365" i="2" s="1"/>
  <c r="M362" i="2" s="1"/>
  <c r="M361" i="2" s="1"/>
  <c r="K366" i="2"/>
  <c r="K365" i="2" s="1"/>
  <c r="K362" i="2" s="1"/>
  <c r="K361" i="2" s="1"/>
  <c r="J366" i="2"/>
  <c r="J365" i="2" s="1"/>
  <c r="J362" i="2" s="1"/>
  <c r="J361" i="2" s="1"/>
  <c r="W364" i="2"/>
  <c r="W363" i="2" s="1"/>
  <c r="L364" i="2"/>
  <c r="N364" i="2" s="1"/>
  <c r="U363" i="2"/>
  <c r="S363" i="2"/>
  <c r="Q363" i="2"/>
  <c r="O363" i="2"/>
  <c r="M363" i="2"/>
  <c r="L363" i="2"/>
  <c r="K363" i="2"/>
  <c r="J363" i="2"/>
  <c r="W359" i="2"/>
  <c r="W358" i="2" s="1"/>
  <c r="W357" i="2" s="1"/>
  <c r="W356" i="2" s="1"/>
  <c r="L359" i="2"/>
  <c r="N359" i="2" s="1"/>
  <c r="U358" i="2"/>
  <c r="U357" i="2" s="1"/>
  <c r="U356" i="2" s="1"/>
  <c r="S358" i="2"/>
  <c r="S357" i="2" s="1"/>
  <c r="S356" i="2" s="1"/>
  <c r="Q358" i="2"/>
  <c r="Q357" i="2" s="1"/>
  <c r="Q356" i="2" s="1"/>
  <c r="O358" i="2"/>
  <c r="O357" i="2" s="1"/>
  <c r="O356" i="2" s="1"/>
  <c r="M358" i="2"/>
  <c r="M357" i="2" s="1"/>
  <c r="M356" i="2" s="1"/>
  <c r="L358" i="2"/>
  <c r="L357" i="2" s="1"/>
  <c r="L356" i="2" s="1"/>
  <c r="K358" i="2"/>
  <c r="K357" i="2" s="1"/>
  <c r="K356" i="2" s="1"/>
  <c r="J358" i="2"/>
  <c r="J357" i="2"/>
  <c r="J356" i="2" s="1"/>
  <c r="W355" i="2"/>
  <c r="W354" i="2" s="1"/>
  <c r="W353" i="2" s="1"/>
  <c r="U355" i="2"/>
  <c r="U354" i="2" s="1"/>
  <c r="U353" i="2" s="1"/>
  <c r="N355" i="2"/>
  <c r="P355" i="2" s="1"/>
  <c r="S354" i="2"/>
  <c r="Q354" i="2"/>
  <c r="Q353" i="2" s="1"/>
  <c r="O354" i="2"/>
  <c r="M354" i="2"/>
  <c r="M353" i="2" s="1"/>
  <c r="L354" i="2"/>
  <c r="L353" i="2" s="1"/>
  <c r="K354" i="2"/>
  <c r="J354" i="2"/>
  <c r="J353" i="2" s="1"/>
  <c r="S353" i="2"/>
  <c r="O353" i="2"/>
  <c r="K353" i="2"/>
  <c r="W352" i="2"/>
  <c r="W351" i="2" s="1"/>
  <c r="W350" i="2" s="1"/>
  <c r="U352" i="2"/>
  <c r="M352" i="2"/>
  <c r="N352" i="2" s="1"/>
  <c r="U351" i="2"/>
  <c r="U350" i="2" s="1"/>
  <c r="S351" i="2"/>
  <c r="S350" i="2" s="1"/>
  <c r="Q351" i="2"/>
  <c r="Q350" i="2" s="1"/>
  <c r="O351" i="2"/>
  <c r="O350" i="2" s="1"/>
  <c r="M351" i="2"/>
  <c r="M350" i="2" s="1"/>
  <c r="L351" i="2"/>
  <c r="L350" i="2" s="1"/>
  <c r="K351" i="2"/>
  <c r="K350" i="2" s="1"/>
  <c r="J351" i="2"/>
  <c r="J350" i="2"/>
  <c r="K349" i="2"/>
  <c r="K348" i="2" s="1"/>
  <c r="W348" i="2"/>
  <c r="U348" i="2"/>
  <c r="S348" i="2"/>
  <c r="Q348" i="2"/>
  <c r="O348" i="2"/>
  <c r="M348" i="2"/>
  <c r="J348" i="2"/>
  <c r="L347" i="2"/>
  <c r="N347" i="2" s="1"/>
  <c r="W346" i="2"/>
  <c r="W345" i="2" s="1"/>
  <c r="U346" i="2"/>
  <c r="U345" i="2" s="1"/>
  <c r="S346" i="2"/>
  <c r="S345" i="2" s="1"/>
  <c r="Q346" i="2"/>
  <c r="Q345" i="2" s="1"/>
  <c r="O346" i="2"/>
  <c r="O345" i="2" s="1"/>
  <c r="M346" i="2"/>
  <c r="M345" i="2" s="1"/>
  <c r="K346" i="2"/>
  <c r="K345" i="2" s="1"/>
  <c r="J346" i="2"/>
  <c r="J345" i="2" s="1"/>
  <c r="W344" i="2"/>
  <c r="U344" i="2"/>
  <c r="U343" i="2" s="1"/>
  <c r="K344" i="2"/>
  <c r="L344" i="2" s="1"/>
  <c r="L343" i="2" s="1"/>
  <c r="W343" i="2"/>
  <c r="S343" i="2"/>
  <c r="Q343" i="2"/>
  <c r="O343" i="2"/>
  <c r="M343" i="2"/>
  <c r="K343" i="2"/>
  <c r="J343" i="2"/>
  <c r="L342" i="2"/>
  <c r="W341" i="2"/>
  <c r="W340" i="2" s="1"/>
  <c r="U341" i="2"/>
  <c r="U340" i="2" s="1"/>
  <c r="S341" i="2"/>
  <c r="S340" i="2" s="1"/>
  <c r="Q341" i="2"/>
  <c r="Q340" i="2" s="1"/>
  <c r="O341" i="2"/>
  <c r="M341" i="2"/>
  <c r="M340" i="2" s="1"/>
  <c r="K341" i="2"/>
  <c r="K340" i="2" s="1"/>
  <c r="J341" i="2"/>
  <c r="J340" i="2" s="1"/>
  <c r="L339" i="2"/>
  <c r="N339" i="2" s="1"/>
  <c r="W338" i="2"/>
  <c r="W337" i="2" s="1"/>
  <c r="U338" i="2"/>
  <c r="S338" i="2"/>
  <c r="S337" i="2" s="1"/>
  <c r="S336" i="2" s="1"/>
  <c r="Q338" i="2"/>
  <c r="O338" i="2"/>
  <c r="O337" i="2" s="1"/>
  <c r="M338" i="2"/>
  <c r="M337" i="2" s="1"/>
  <c r="M336" i="2" s="1"/>
  <c r="M335" i="2" s="1"/>
  <c r="L338" i="2"/>
  <c r="L337" i="2" s="1"/>
  <c r="K338" i="2"/>
  <c r="K337" i="2" s="1"/>
  <c r="J338" i="2"/>
  <c r="J337" i="2" s="1"/>
  <c r="U337" i="2"/>
  <c r="Q337" i="2"/>
  <c r="Q336" i="2" s="1"/>
  <c r="Q335" i="2" s="1"/>
  <c r="U336" i="2"/>
  <c r="U335" i="2" s="1"/>
  <c r="S335" i="2"/>
  <c r="W334" i="2"/>
  <c r="W333" i="2" s="1"/>
  <c r="W332" i="2" s="1"/>
  <c r="W331" i="2" s="1"/>
  <c r="U334" i="2"/>
  <c r="U333" i="2" s="1"/>
  <c r="U332" i="2" s="1"/>
  <c r="U331" i="2" s="1"/>
  <c r="L334" i="2"/>
  <c r="N334" i="2" s="1"/>
  <c r="N333" i="2" s="1"/>
  <c r="S333" i="2"/>
  <c r="S332" i="2" s="1"/>
  <c r="S331" i="2" s="1"/>
  <c r="Q333" i="2"/>
  <c r="Q332" i="2" s="1"/>
  <c r="Q331" i="2" s="1"/>
  <c r="O333" i="2"/>
  <c r="M333" i="2"/>
  <c r="M332" i="2" s="1"/>
  <c r="L333" i="2"/>
  <c r="L332" i="2" s="1"/>
  <c r="L331" i="2" s="1"/>
  <c r="K333" i="2"/>
  <c r="J333" i="2"/>
  <c r="O332" i="2"/>
  <c r="O331" i="2" s="1"/>
  <c r="N332" i="2"/>
  <c r="N331" i="2" s="1"/>
  <c r="K332" i="2"/>
  <c r="K331" i="2" s="1"/>
  <c r="J332" i="2"/>
  <c r="J331" i="2" s="1"/>
  <c r="M331" i="2"/>
  <c r="R330" i="2"/>
  <c r="T330" i="2" s="1"/>
  <c r="L330" i="2"/>
  <c r="W329" i="2"/>
  <c r="U329" i="2"/>
  <c r="U328" i="2" s="1"/>
  <c r="S329" i="2"/>
  <c r="Q329" i="2"/>
  <c r="Q328" i="2" s="1"/>
  <c r="P329" i="2"/>
  <c r="L329" i="2"/>
  <c r="W328" i="2"/>
  <c r="S328" i="2"/>
  <c r="P328" i="2"/>
  <c r="L328" i="2"/>
  <c r="R327" i="2"/>
  <c r="R326" i="2" s="1"/>
  <c r="R325" i="2" s="1"/>
  <c r="L327" i="2"/>
  <c r="W326" i="2"/>
  <c r="W325" i="2" s="1"/>
  <c r="U326" i="2"/>
  <c r="S326" i="2"/>
  <c r="S325" i="2" s="1"/>
  <c r="Q326" i="2"/>
  <c r="P326" i="2"/>
  <c r="L326" i="2"/>
  <c r="U325" i="2"/>
  <c r="Q325" i="2"/>
  <c r="P325" i="2"/>
  <c r="L325" i="2"/>
  <c r="T324" i="2"/>
  <c r="V324" i="2" s="1"/>
  <c r="R324" i="2"/>
  <c r="L324" i="2"/>
  <c r="W323" i="2"/>
  <c r="W322" i="2" s="1"/>
  <c r="U323" i="2"/>
  <c r="S323" i="2"/>
  <c r="S322" i="2" s="1"/>
  <c r="S321" i="2" s="1"/>
  <c r="R323" i="2"/>
  <c r="R322" i="2" s="1"/>
  <c r="Q323" i="2"/>
  <c r="P323" i="2"/>
  <c r="P322" i="2" s="1"/>
  <c r="P321" i="2" s="1"/>
  <c r="L323" i="2"/>
  <c r="U322" i="2"/>
  <c r="U321" i="2" s="1"/>
  <c r="Q322" i="2"/>
  <c r="L322" i="2"/>
  <c r="W321" i="2"/>
  <c r="L321" i="2"/>
  <c r="R320" i="2"/>
  <c r="T320" i="2" s="1"/>
  <c r="L320" i="2"/>
  <c r="W319" i="2"/>
  <c r="U319" i="2"/>
  <c r="U318" i="2" s="1"/>
  <c r="S319" i="2"/>
  <c r="S318" i="2" s="1"/>
  <c r="Q319" i="2"/>
  <c r="Q318" i="2" s="1"/>
  <c r="P319" i="2"/>
  <c r="L319" i="2"/>
  <c r="W318" i="2"/>
  <c r="P318" i="2"/>
  <c r="P311" i="2" s="1"/>
  <c r="L318" i="2"/>
  <c r="L311" i="2" s="1"/>
  <c r="X317" i="2"/>
  <c r="X316" i="2"/>
  <c r="X315" i="2" s="1"/>
  <c r="W316" i="2"/>
  <c r="W315" i="2" s="1"/>
  <c r="V316" i="2"/>
  <c r="V315" i="2" s="1"/>
  <c r="T314" i="2"/>
  <c r="V314" i="2" s="1"/>
  <c r="L314" i="2"/>
  <c r="W313" i="2"/>
  <c r="U313" i="2"/>
  <c r="U312" i="2" s="1"/>
  <c r="T313" i="2"/>
  <c r="T312" i="2" s="1"/>
  <c r="S313" i="2"/>
  <c r="R313" i="2"/>
  <c r="Q313" i="2"/>
  <c r="P313" i="2"/>
  <c r="L313" i="2"/>
  <c r="W312" i="2"/>
  <c r="W311" i="2" s="1"/>
  <c r="S312" i="2"/>
  <c r="R312" i="2"/>
  <c r="O311" i="2"/>
  <c r="N311" i="2"/>
  <c r="M311" i="2"/>
  <c r="K311" i="2"/>
  <c r="J311" i="2"/>
  <c r="W310" i="2"/>
  <c r="W309" i="2" s="1"/>
  <c r="W308" i="2" s="1"/>
  <c r="U310" i="2"/>
  <c r="V310" i="2" s="1"/>
  <c r="T309" i="2"/>
  <c r="T308" i="2" s="1"/>
  <c r="W307" i="2"/>
  <c r="J307" i="2"/>
  <c r="L307" i="2" s="1"/>
  <c r="W306" i="2"/>
  <c r="U306" i="2"/>
  <c r="S306" i="2"/>
  <c r="Q306" i="2"/>
  <c r="O306" i="2"/>
  <c r="M306" i="2"/>
  <c r="K306" i="2"/>
  <c r="W305" i="2"/>
  <c r="U305" i="2"/>
  <c r="S305" i="2"/>
  <c r="Q305" i="2"/>
  <c r="O305" i="2"/>
  <c r="M305" i="2"/>
  <c r="K305" i="2"/>
  <c r="J305" i="2"/>
  <c r="J304" i="2"/>
  <c r="L304" i="2" s="1"/>
  <c r="W303" i="2"/>
  <c r="U303" i="2"/>
  <c r="U302" i="2" s="1"/>
  <c r="S303" i="2"/>
  <c r="Q303" i="2"/>
  <c r="Q302" i="2" s="1"/>
  <c r="O303" i="2"/>
  <c r="M303" i="2"/>
  <c r="M302" i="2" s="1"/>
  <c r="K303" i="2"/>
  <c r="W302" i="2"/>
  <c r="S302" i="2"/>
  <c r="O302" i="2"/>
  <c r="K302" i="2"/>
  <c r="J301" i="2"/>
  <c r="L301" i="2" s="1"/>
  <c r="W300" i="2"/>
  <c r="W299" i="2" s="1"/>
  <c r="U300" i="2"/>
  <c r="U299" i="2" s="1"/>
  <c r="S300" i="2"/>
  <c r="S299" i="2" s="1"/>
  <c r="S298" i="2" s="1"/>
  <c r="S297" i="2" s="1"/>
  <c r="Q300" i="2"/>
  <c r="O300" i="2"/>
  <c r="O299" i="2" s="1"/>
  <c r="M300" i="2"/>
  <c r="M299" i="2" s="1"/>
  <c r="K300" i="2"/>
  <c r="K299" i="2" s="1"/>
  <c r="K298" i="2" s="1"/>
  <c r="K297" i="2" s="1"/>
  <c r="J300" i="2"/>
  <c r="Q299" i="2"/>
  <c r="J299" i="2"/>
  <c r="W296" i="2"/>
  <c r="W295" i="2" s="1"/>
  <c r="W294" i="2" s="1"/>
  <c r="U296" i="2"/>
  <c r="V296" i="2" s="1"/>
  <c r="T295" i="2"/>
  <c r="T294" i="2" s="1"/>
  <c r="W293" i="2"/>
  <c r="W292" i="2" s="1"/>
  <c r="W291" i="2" s="1"/>
  <c r="L293" i="2"/>
  <c r="J293" i="2"/>
  <c r="U292" i="2"/>
  <c r="S292" i="2"/>
  <c r="S291" i="2" s="1"/>
  <c r="Q292" i="2"/>
  <c r="O292" i="2"/>
  <c r="O291" i="2" s="1"/>
  <c r="M292" i="2"/>
  <c r="K292" i="2"/>
  <c r="K291" i="2" s="1"/>
  <c r="J292" i="2"/>
  <c r="J291" i="2" s="1"/>
  <c r="U291" i="2"/>
  <c r="Q291" i="2"/>
  <c r="M291" i="2"/>
  <c r="W290" i="2"/>
  <c r="W289" i="2" s="1"/>
  <c r="W288" i="2" s="1"/>
  <c r="J290" i="2"/>
  <c r="U289" i="2"/>
  <c r="U288" i="2" s="1"/>
  <c r="S289" i="2"/>
  <c r="Q289" i="2"/>
  <c r="Q288" i="2" s="1"/>
  <c r="O289" i="2"/>
  <c r="M289" i="2"/>
  <c r="M288" i="2" s="1"/>
  <c r="K289" i="2"/>
  <c r="S288" i="2"/>
  <c r="O288" i="2"/>
  <c r="K288" i="2"/>
  <c r="W287" i="2"/>
  <c r="W286" i="2" s="1"/>
  <c r="W285" i="2" s="1"/>
  <c r="P287" i="2"/>
  <c r="R287" i="2" s="1"/>
  <c r="J287" i="2"/>
  <c r="L287" i="2" s="1"/>
  <c r="N287" i="2" s="1"/>
  <c r="N286" i="2" s="1"/>
  <c r="N285" i="2" s="1"/>
  <c r="U286" i="2"/>
  <c r="U285" i="2" s="1"/>
  <c r="S286" i="2"/>
  <c r="Q286" i="2"/>
  <c r="Q285" i="2" s="1"/>
  <c r="P286" i="2"/>
  <c r="P285" i="2" s="1"/>
  <c r="O286" i="2"/>
  <c r="M286" i="2"/>
  <c r="M285" i="2" s="1"/>
  <c r="L286" i="2"/>
  <c r="L285" i="2" s="1"/>
  <c r="K286" i="2"/>
  <c r="S285" i="2"/>
  <c r="O285" i="2"/>
  <c r="K285" i="2"/>
  <c r="L284" i="2"/>
  <c r="J284" i="2"/>
  <c r="W283" i="2"/>
  <c r="W282" i="2" s="1"/>
  <c r="U283" i="2"/>
  <c r="S283" i="2"/>
  <c r="S282" i="2" s="1"/>
  <c r="Q283" i="2"/>
  <c r="O283" i="2"/>
  <c r="O282" i="2" s="1"/>
  <c r="M283" i="2"/>
  <c r="K283" i="2"/>
  <c r="K282" i="2" s="1"/>
  <c r="J283" i="2"/>
  <c r="J282" i="2" s="1"/>
  <c r="U282" i="2"/>
  <c r="Q282" i="2"/>
  <c r="M282" i="2"/>
  <c r="W281" i="2"/>
  <c r="W280" i="2" s="1"/>
  <c r="W279" i="2" s="1"/>
  <c r="J281" i="2"/>
  <c r="U280" i="2"/>
  <c r="U279" i="2" s="1"/>
  <c r="S280" i="2"/>
  <c r="Q280" i="2"/>
  <c r="Q279" i="2" s="1"/>
  <c r="O280" i="2"/>
  <c r="M280" i="2"/>
  <c r="M279" i="2" s="1"/>
  <c r="K280" i="2"/>
  <c r="S279" i="2"/>
  <c r="O279" i="2"/>
  <c r="K279" i="2"/>
  <c r="W278" i="2"/>
  <c r="W277" i="2" s="1"/>
  <c r="W276" i="2" s="1"/>
  <c r="P278" i="2"/>
  <c r="R278" i="2" s="1"/>
  <c r="J278" i="2"/>
  <c r="L278" i="2" s="1"/>
  <c r="N278" i="2" s="1"/>
  <c r="N277" i="2" s="1"/>
  <c r="N276" i="2" s="1"/>
  <c r="U277" i="2"/>
  <c r="U276" i="2" s="1"/>
  <c r="S277" i="2"/>
  <c r="Q277" i="2"/>
  <c r="Q276" i="2" s="1"/>
  <c r="P277" i="2"/>
  <c r="P276" i="2" s="1"/>
  <c r="O277" i="2"/>
  <c r="M277" i="2"/>
  <c r="M276" i="2" s="1"/>
  <c r="K277" i="2"/>
  <c r="S276" i="2"/>
  <c r="O276" i="2"/>
  <c r="K276" i="2"/>
  <c r="W275" i="2"/>
  <c r="N275" i="2"/>
  <c r="L275" i="2"/>
  <c r="J275" i="2"/>
  <c r="W274" i="2"/>
  <c r="W273" i="2" s="1"/>
  <c r="U274" i="2"/>
  <c r="S274" i="2"/>
  <c r="S273" i="2" s="1"/>
  <c r="Q274" i="2"/>
  <c r="O274" i="2"/>
  <c r="O273" i="2" s="1"/>
  <c r="M274" i="2"/>
  <c r="L274" i="2"/>
  <c r="L273" i="2" s="1"/>
  <c r="K274" i="2"/>
  <c r="K273" i="2" s="1"/>
  <c r="J274" i="2"/>
  <c r="U273" i="2"/>
  <c r="Q273" i="2"/>
  <c r="M273" i="2"/>
  <c r="J273" i="2"/>
  <c r="W272" i="2"/>
  <c r="L272" i="2"/>
  <c r="J272" i="2"/>
  <c r="W271" i="2"/>
  <c r="W270" i="2" s="1"/>
  <c r="U271" i="2"/>
  <c r="S271" i="2"/>
  <c r="S270" i="2" s="1"/>
  <c r="Q271" i="2"/>
  <c r="O271" i="2"/>
  <c r="O270" i="2" s="1"/>
  <c r="O269" i="2" s="1"/>
  <c r="O268" i="2" s="1"/>
  <c r="M271" i="2"/>
  <c r="K271" i="2"/>
  <c r="K270" i="2" s="1"/>
  <c r="J271" i="2"/>
  <c r="J270" i="2" s="1"/>
  <c r="U270" i="2"/>
  <c r="Q270" i="2"/>
  <c r="M270" i="2"/>
  <c r="M269" i="2" s="1"/>
  <c r="M268" i="2" s="1"/>
  <c r="W266" i="2"/>
  <c r="W265" i="2" s="1"/>
  <c r="W264" i="2" s="1"/>
  <c r="U266" i="2"/>
  <c r="U265" i="2" s="1"/>
  <c r="U264" i="2" s="1"/>
  <c r="N266" i="2"/>
  <c r="P266" i="2" s="1"/>
  <c r="S265" i="2"/>
  <c r="Q265" i="2"/>
  <c r="Q264" i="2" s="1"/>
  <c r="O265" i="2"/>
  <c r="M265" i="2"/>
  <c r="L265" i="2"/>
  <c r="K265" i="2"/>
  <c r="J265" i="2"/>
  <c r="J264" i="2" s="1"/>
  <c r="S264" i="2"/>
  <c r="O264" i="2"/>
  <c r="M264" i="2"/>
  <c r="L264" i="2"/>
  <c r="K264" i="2"/>
  <c r="W263" i="2"/>
  <c r="W262" i="2" s="1"/>
  <c r="W261" i="2" s="1"/>
  <c r="U263" i="2"/>
  <c r="U262" i="2" s="1"/>
  <c r="U261" i="2" s="1"/>
  <c r="N263" i="2"/>
  <c r="P263" i="2" s="1"/>
  <c r="R263" i="2" s="1"/>
  <c r="S262" i="2"/>
  <c r="Q262" i="2"/>
  <c r="O262" i="2"/>
  <c r="N262" i="2"/>
  <c r="M262" i="2"/>
  <c r="L262" i="2"/>
  <c r="L261" i="2" s="1"/>
  <c r="K262" i="2"/>
  <c r="K261" i="2" s="1"/>
  <c r="J262" i="2"/>
  <c r="S261" i="2"/>
  <c r="Q261" i="2"/>
  <c r="O261" i="2"/>
  <c r="N261" i="2"/>
  <c r="M261" i="2"/>
  <c r="J261" i="2"/>
  <c r="K260" i="2"/>
  <c r="K259" i="2" s="1"/>
  <c r="W259" i="2"/>
  <c r="U259" i="2"/>
  <c r="S259" i="2"/>
  <c r="Q259" i="2"/>
  <c r="O259" i="2"/>
  <c r="M259" i="2"/>
  <c r="J259" i="2"/>
  <c r="P258" i="2"/>
  <c r="P257" i="2" s="1"/>
  <c r="L258" i="2"/>
  <c r="N258" i="2" s="1"/>
  <c r="N257" i="2" s="1"/>
  <c r="W257" i="2"/>
  <c r="U257" i="2"/>
  <c r="S257" i="2"/>
  <c r="Q257" i="2"/>
  <c r="O257" i="2"/>
  <c r="M257" i="2"/>
  <c r="L257" i="2"/>
  <c r="K257" i="2"/>
  <c r="J257" i="2"/>
  <c r="J256" i="2" s="1"/>
  <c r="J250" i="2" s="1"/>
  <c r="J249" i="2" s="1"/>
  <c r="J237" i="2" s="1"/>
  <c r="S256" i="2"/>
  <c r="W255" i="2"/>
  <c r="N255" i="2"/>
  <c r="P255" i="2" s="1"/>
  <c r="L255" i="2"/>
  <c r="L254" i="2" s="1"/>
  <c r="K255" i="2"/>
  <c r="W254" i="2"/>
  <c r="U254" i="2"/>
  <c r="S254" i="2"/>
  <c r="S251" i="2" s="1"/>
  <c r="S250" i="2" s="1"/>
  <c r="S249" i="2" s="1"/>
  <c r="S237" i="2" s="1"/>
  <c r="Q254" i="2"/>
  <c r="O254" i="2"/>
  <c r="N254" i="2"/>
  <c r="M254" i="2"/>
  <c r="K254" i="2"/>
  <c r="J254" i="2"/>
  <c r="J251" i="2" s="1"/>
  <c r="L253" i="2"/>
  <c r="N253" i="2" s="1"/>
  <c r="W252" i="2"/>
  <c r="U252" i="2"/>
  <c r="U251" i="2" s="1"/>
  <c r="S252" i="2"/>
  <c r="Q252" i="2"/>
  <c r="Q251" i="2" s="1"/>
  <c r="O252" i="2"/>
  <c r="M252" i="2"/>
  <c r="M251" i="2" s="1"/>
  <c r="L252" i="2"/>
  <c r="L251" i="2" s="1"/>
  <c r="K252" i="2"/>
  <c r="J252" i="2"/>
  <c r="W251" i="2"/>
  <c r="O251" i="2"/>
  <c r="K251" i="2"/>
  <c r="W248" i="2"/>
  <c r="W247" i="2" s="1"/>
  <c r="W246" i="2" s="1"/>
  <c r="U248" i="2"/>
  <c r="V248" i="2" s="1"/>
  <c r="V247" i="2" s="1"/>
  <c r="V246" i="2" s="1"/>
  <c r="T247" i="2"/>
  <c r="T246" i="2" s="1"/>
  <c r="W245" i="2"/>
  <c r="W243" i="2" s="1"/>
  <c r="P245" i="2"/>
  <c r="N245" i="2"/>
  <c r="L245" i="2"/>
  <c r="L244" i="2" s="1"/>
  <c r="U244" i="2"/>
  <c r="S244" i="2"/>
  <c r="Q244" i="2"/>
  <c r="O244" i="2"/>
  <c r="N244" i="2"/>
  <c r="M244" i="2"/>
  <c r="K244" i="2"/>
  <c r="J244" i="2"/>
  <c r="U243" i="2"/>
  <c r="S243" i="2"/>
  <c r="Q243" i="2"/>
  <c r="O243" i="2"/>
  <c r="N243" i="2"/>
  <c r="M243" i="2"/>
  <c r="L243" i="2"/>
  <c r="K243" i="2"/>
  <c r="J243" i="2"/>
  <c r="W242" i="2"/>
  <c r="L242" i="2"/>
  <c r="N242" i="2" s="1"/>
  <c r="W241" i="2"/>
  <c r="W240" i="2" s="1"/>
  <c r="W239" i="2" s="1"/>
  <c r="W238" i="2" s="1"/>
  <c r="U241" i="2"/>
  <c r="U240" i="2" s="1"/>
  <c r="S241" i="2"/>
  <c r="Q241" i="2"/>
  <c r="Q240" i="2" s="1"/>
  <c r="O241" i="2"/>
  <c r="M241" i="2"/>
  <c r="M240" i="2" s="1"/>
  <c r="L241" i="2"/>
  <c r="L240" i="2" s="1"/>
  <c r="L239" i="2" s="1"/>
  <c r="L238" i="2" s="1"/>
  <c r="K241" i="2"/>
  <c r="J241" i="2"/>
  <c r="S240" i="2"/>
  <c r="O240" i="2"/>
  <c r="O239" i="2" s="1"/>
  <c r="O238" i="2" s="1"/>
  <c r="K240" i="2"/>
  <c r="J240" i="2"/>
  <c r="S239" i="2"/>
  <c r="S238" i="2" s="1"/>
  <c r="Q239" i="2"/>
  <c r="Q238" i="2" s="1"/>
  <c r="M239" i="2"/>
  <c r="K239" i="2"/>
  <c r="J239" i="2"/>
  <c r="M238" i="2"/>
  <c r="K238" i="2"/>
  <c r="J238" i="2"/>
  <c r="T235" i="2"/>
  <c r="T234" i="2" s="1"/>
  <c r="T233" i="2" s="1"/>
  <c r="T232" i="2" s="1"/>
  <c r="T231" i="2" s="1"/>
  <c r="T230" i="2" s="1"/>
  <c r="W234" i="2"/>
  <c r="W233" i="2" s="1"/>
  <c r="W232" i="2" s="1"/>
  <c r="W231" i="2" s="1"/>
  <c r="W230" i="2" s="1"/>
  <c r="U234" i="2"/>
  <c r="S234" i="2"/>
  <c r="S233" i="2" s="1"/>
  <c r="S232" i="2" s="1"/>
  <c r="S231" i="2" s="1"/>
  <c r="S230" i="2" s="1"/>
  <c r="R234" i="2"/>
  <c r="U233" i="2"/>
  <c r="R233" i="2"/>
  <c r="R232" i="2" s="1"/>
  <c r="R231" i="2" s="1"/>
  <c r="R230" i="2" s="1"/>
  <c r="U232" i="2"/>
  <c r="U231" i="2" s="1"/>
  <c r="U230" i="2" s="1"/>
  <c r="Q230" i="2"/>
  <c r="P230" i="2"/>
  <c r="O230" i="2"/>
  <c r="N230" i="2"/>
  <c r="M230" i="2"/>
  <c r="L230" i="2"/>
  <c r="K230" i="2"/>
  <c r="J230" i="2"/>
  <c r="W228" i="2"/>
  <c r="W227" i="2" s="1"/>
  <c r="W226" i="2" s="1"/>
  <c r="W225" i="2" s="1"/>
  <c r="W224" i="2" s="1"/>
  <c r="W223" i="2" s="1"/>
  <c r="L228" i="2"/>
  <c r="N228" i="2" s="1"/>
  <c r="U227" i="2"/>
  <c r="U226" i="2" s="1"/>
  <c r="U225" i="2" s="1"/>
  <c r="U224" i="2" s="1"/>
  <c r="U223" i="2" s="1"/>
  <c r="S227" i="2"/>
  <c r="Q227" i="2"/>
  <c r="Q226" i="2" s="1"/>
  <c r="Q225" i="2" s="1"/>
  <c r="Q224" i="2" s="1"/>
  <c r="Q223" i="2" s="1"/>
  <c r="O227" i="2"/>
  <c r="M227" i="2"/>
  <c r="M226" i="2" s="1"/>
  <c r="M225" i="2" s="1"/>
  <c r="M224" i="2" s="1"/>
  <c r="M223" i="2" s="1"/>
  <c r="K227" i="2"/>
  <c r="J227" i="2"/>
  <c r="S226" i="2"/>
  <c r="O226" i="2"/>
  <c r="K226" i="2"/>
  <c r="J226" i="2"/>
  <c r="S225" i="2"/>
  <c r="S224" i="2" s="1"/>
  <c r="S223" i="2" s="1"/>
  <c r="O225" i="2"/>
  <c r="O224" i="2" s="1"/>
  <c r="O223" i="2" s="1"/>
  <c r="K225" i="2"/>
  <c r="K224" i="2" s="1"/>
  <c r="K223" i="2" s="1"/>
  <c r="J225" i="2"/>
  <c r="J224" i="2"/>
  <c r="J223" i="2" s="1"/>
  <c r="W222" i="2"/>
  <c r="R222" i="2"/>
  <c r="T222" i="2" s="1"/>
  <c r="P222" i="2"/>
  <c r="N222" i="2"/>
  <c r="L222" i="2"/>
  <c r="W221" i="2"/>
  <c r="U221" i="2"/>
  <c r="S221" i="2"/>
  <c r="Q221" i="2"/>
  <c r="P221" i="2"/>
  <c r="O221" i="2"/>
  <c r="N221" i="2"/>
  <c r="M221" i="2"/>
  <c r="L221" i="2"/>
  <c r="K221" i="2"/>
  <c r="J221" i="2"/>
  <c r="W220" i="2"/>
  <c r="P220" i="2"/>
  <c r="R220" i="2" s="1"/>
  <c r="N220" i="2"/>
  <c r="L220" i="2"/>
  <c r="L219" i="2" s="1"/>
  <c r="L218" i="2" s="1"/>
  <c r="L217" i="2" s="1"/>
  <c r="W219" i="2"/>
  <c r="U219" i="2"/>
  <c r="S219" i="2"/>
  <c r="S218" i="2" s="1"/>
  <c r="S217" i="2" s="1"/>
  <c r="Q219" i="2"/>
  <c r="O219" i="2"/>
  <c r="O218" i="2" s="1"/>
  <c r="O217" i="2" s="1"/>
  <c r="N219" i="2"/>
  <c r="M219" i="2"/>
  <c r="K219" i="2"/>
  <c r="K218" i="2" s="1"/>
  <c r="K217" i="2" s="1"/>
  <c r="J219" i="2"/>
  <c r="U218" i="2"/>
  <c r="Q218" i="2"/>
  <c r="N218" i="2"/>
  <c r="N217" i="2" s="1"/>
  <c r="M218" i="2"/>
  <c r="J218" i="2"/>
  <c r="J217" i="2" s="1"/>
  <c r="U217" i="2"/>
  <c r="Q217" i="2"/>
  <c r="M217" i="2"/>
  <c r="W216" i="2"/>
  <c r="R216" i="2"/>
  <c r="T216" i="2" s="1"/>
  <c r="P216" i="2"/>
  <c r="P215" i="2" s="1"/>
  <c r="P214" i="2" s="1"/>
  <c r="N216" i="2"/>
  <c r="W215" i="2"/>
  <c r="W214" i="2" s="1"/>
  <c r="U215" i="2"/>
  <c r="U214" i="2" s="1"/>
  <c r="S215" i="2"/>
  <c r="S214" i="2" s="1"/>
  <c r="Q215" i="2"/>
  <c r="Q214" i="2" s="1"/>
  <c r="O215" i="2"/>
  <c r="O214" i="2" s="1"/>
  <c r="N215" i="2"/>
  <c r="N214" i="2" s="1"/>
  <c r="M215" i="2"/>
  <c r="M214" i="2" s="1"/>
  <c r="L215" i="2"/>
  <c r="L214" i="2"/>
  <c r="P213" i="2"/>
  <c r="R213" i="2" s="1"/>
  <c r="T213" i="2" s="1"/>
  <c r="N213" i="2"/>
  <c r="L213" i="2"/>
  <c r="W212" i="2"/>
  <c r="W211" i="2" s="1"/>
  <c r="W210" i="2" s="1"/>
  <c r="W209" i="2" s="1"/>
  <c r="U212" i="2"/>
  <c r="S212" i="2"/>
  <c r="Q212" i="2"/>
  <c r="O212" i="2"/>
  <c r="O211" i="2" s="1"/>
  <c r="O210" i="2" s="1"/>
  <c r="O209" i="2" s="1"/>
  <c r="N212" i="2"/>
  <c r="M212" i="2"/>
  <c r="L212" i="2"/>
  <c r="L211" i="2" s="1"/>
  <c r="L210" i="2" s="1"/>
  <c r="L209" i="2" s="1"/>
  <c r="K212" i="2"/>
  <c r="K211" i="2" s="1"/>
  <c r="K210" i="2" s="1"/>
  <c r="J212" i="2"/>
  <c r="U211" i="2"/>
  <c r="S211" i="2"/>
  <c r="S210" i="2" s="1"/>
  <c r="S209" i="2" s="1"/>
  <c r="Q211" i="2"/>
  <c r="N211" i="2"/>
  <c r="M211" i="2"/>
  <c r="J211" i="2"/>
  <c r="J209" i="2" s="1"/>
  <c r="J210" i="2"/>
  <c r="W208" i="2"/>
  <c r="W207" i="2" s="1"/>
  <c r="W206" i="2" s="1"/>
  <c r="R208" i="2"/>
  <c r="T208" i="2" s="1"/>
  <c r="P208" i="2"/>
  <c r="N208" i="2"/>
  <c r="L208" i="2"/>
  <c r="U207" i="2"/>
  <c r="S207" i="2"/>
  <c r="Q207" i="2"/>
  <c r="P207" i="2"/>
  <c r="P206" i="2" s="1"/>
  <c r="O207" i="2"/>
  <c r="N207" i="2"/>
  <c r="M207" i="2"/>
  <c r="L207" i="2"/>
  <c r="L206" i="2" s="1"/>
  <c r="K207" i="2"/>
  <c r="J207" i="2"/>
  <c r="U206" i="2"/>
  <c r="S206" i="2"/>
  <c r="Q206" i="2"/>
  <c r="O206" i="2"/>
  <c r="N206" i="2"/>
  <c r="M206" i="2"/>
  <c r="K206" i="2"/>
  <c r="J206" i="2"/>
  <c r="N205" i="2"/>
  <c r="P205" i="2" s="1"/>
  <c r="W204" i="2"/>
  <c r="W203" i="2" s="1"/>
  <c r="W202" i="2" s="1"/>
  <c r="U204" i="2"/>
  <c r="S204" i="2"/>
  <c r="S203" i="2" s="1"/>
  <c r="S202" i="2" s="1"/>
  <c r="S201" i="2" s="1"/>
  <c r="Q204" i="2"/>
  <c r="Q203" i="2" s="1"/>
  <c r="Q202" i="2" s="1"/>
  <c r="Q201" i="2" s="1"/>
  <c r="O204" i="2"/>
  <c r="O203" i="2" s="1"/>
  <c r="O202" i="2" s="1"/>
  <c r="O201" i="2" s="1"/>
  <c r="N204" i="2"/>
  <c r="N203" i="2" s="1"/>
  <c r="N202" i="2" s="1"/>
  <c r="N201" i="2" s="1"/>
  <c r="M204" i="2"/>
  <c r="L204" i="2"/>
  <c r="L203" i="2" s="1"/>
  <c r="L202" i="2" s="1"/>
  <c r="L201" i="2" s="1"/>
  <c r="U203" i="2"/>
  <c r="U202" i="2" s="1"/>
  <c r="U201" i="2" s="1"/>
  <c r="M203" i="2"/>
  <c r="M202" i="2" s="1"/>
  <c r="M201" i="2" s="1"/>
  <c r="K201" i="2"/>
  <c r="J201" i="2"/>
  <c r="W200" i="2"/>
  <c r="W199" i="2" s="1"/>
  <c r="W198" i="2" s="1"/>
  <c r="W197" i="2" s="1"/>
  <c r="W196" i="2" s="1"/>
  <c r="W195" i="2" s="1"/>
  <c r="N200" i="2"/>
  <c r="P200" i="2" s="1"/>
  <c r="L200" i="2"/>
  <c r="L199" i="2" s="1"/>
  <c r="L198" i="2" s="1"/>
  <c r="L197" i="2" s="1"/>
  <c r="L196" i="2" s="1"/>
  <c r="L195" i="2" s="1"/>
  <c r="L194" i="2" s="1"/>
  <c r="U199" i="2"/>
  <c r="S199" i="2"/>
  <c r="Q199" i="2"/>
  <c r="O199" i="2"/>
  <c r="N199" i="2"/>
  <c r="N198" i="2" s="1"/>
  <c r="N197" i="2" s="1"/>
  <c r="N196" i="2" s="1"/>
  <c r="N195" i="2" s="1"/>
  <c r="M199" i="2"/>
  <c r="K199" i="2"/>
  <c r="J199" i="2"/>
  <c r="J198" i="2" s="1"/>
  <c r="J197" i="2" s="1"/>
  <c r="J196" i="2" s="1"/>
  <c r="J195" i="2" s="1"/>
  <c r="U198" i="2"/>
  <c r="U197" i="2" s="1"/>
  <c r="U196" i="2" s="1"/>
  <c r="U195" i="2" s="1"/>
  <c r="S198" i="2"/>
  <c r="Q198" i="2"/>
  <c r="Q197" i="2" s="1"/>
  <c r="Q196" i="2" s="1"/>
  <c r="Q195" i="2" s="1"/>
  <c r="O198" i="2"/>
  <c r="M198" i="2"/>
  <c r="M197" i="2" s="1"/>
  <c r="M196" i="2" s="1"/>
  <c r="M195" i="2" s="1"/>
  <c r="K198" i="2"/>
  <c r="S197" i="2"/>
  <c r="O197" i="2"/>
  <c r="K197" i="2"/>
  <c r="S196" i="2"/>
  <c r="S195" i="2" s="1"/>
  <c r="O196" i="2"/>
  <c r="O195" i="2" s="1"/>
  <c r="K196" i="2"/>
  <c r="K195" i="2" s="1"/>
  <c r="L193" i="2"/>
  <c r="N193" i="2" s="1"/>
  <c r="W192" i="2"/>
  <c r="W191" i="2" s="1"/>
  <c r="W190" i="2" s="1"/>
  <c r="U192" i="2"/>
  <c r="U191" i="2" s="1"/>
  <c r="U190" i="2" s="1"/>
  <c r="S192" i="2"/>
  <c r="S191" i="2" s="1"/>
  <c r="S190" i="2" s="1"/>
  <c r="Q192" i="2"/>
  <c r="O192" i="2"/>
  <c r="O191" i="2" s="1"/>
  <c r="O190" i="2" s="1"/>
  <c r="M192" i="2"/>
  <c r="L192" i="2"/>
  <c r="L191" i="2" s="1"/>
  <c r="L190" i="2" s="1"/>
  <c r="K192" i="2"/>
  <c r="K191" i="2" s="1"/>
  <c r="K190" i="2" s="1"/>
  <c r="J192" i="2"/>
  <c r="J191" i="2" s="1"/>
  <c r="J190" i="2" s="1"/>
  <c r="Q191" i="2"/>
  <c r="M191" i="2"/>
  <c r="M190" i="2" s="1"/>
  <c r="Q190" i="2"/>
  <c r="W189" i="2"/>
  <c r="W188" i="2" s="1"/>
  <c r="W187" i="2" s="1"/>
  <c r="L189" i="2"/>
  <c r="N189" i="2" s="1"/>
  <c r="U188" i="2"/>
  <c r="S188" i="2"/>
  <c r="Q188" i="2"/>
  <c r="O188" i="2"/>
  <c r="M188" i="2"/>
  <c r="L188" i="2"/>
  <c r="L187" i="2" s="1"/>
  <c r="K188" i="2"/>
  <c r="J188" i="2"/>
  <c r="U187" i="2"/>
  <c r="S187" i="2"/>
  <c r="Q187" i="2"/>
  <c r="O187" i="2"/>
  <c r="M187" i="2"/>
  <c r="K187" i="2"/>
  <c r="J187" i="2"/>
  <c r="L186" i="2"/>
  <c r="N186" i="2" s="1"/>
  <c r="W185" i="2"/>
  <c r="U185" i="2"/>
  <c r="U184" i="2" s="1"/>
  <c r="S185" i="2"/>
  <c r="Q185" i="2"/>
  <c r="Q184" i="2" s="1"/>
  <c r="O185" i="2"/>
  <c r="M185" i="2"/>
  <c r="M184" i="2" s="1"/>
  <c r="K185" i="2"/>
  <c r="K184" i="2" s="1"/>
  <c r="J185" i="2"/>
  <c r="W184" i="2"/>
  <c r="S184" i="2"/>
  <c r="O184" i="2"/>
  <c r="J184" i="2"/>
  <c r="W183" i="2"/>
  <c r="P183" i="2"/>
  <c r="R183" i="2" s="1"/>
  <c r="N183" i="2"/>
  <c r="L183" i="2"/>
  <c r="W182" i="2"/>
  <c r="U182" i="2"/>
  <c r="S182" i="2"/>
  <c r="Q182" i="2"/>
  <c r="O182" i="2"/>
  <c r="N182" i="2"/>
  <c r="M182" i="2"/>
  <c r="L182" i="2"/>
  <c r="K182" i="2"/>
  <c r="J182" i="2"/>
  <c r="J179" i="2" s="1"/>
  <c r="J178" i="2" s="1"/>
  <c r="J177" i="2" s="1"/>
  <c r="L181" i="2"/>
  <c r="N181" i="2" s="1"/>
  <c r="W180" i="2"/>
  <c r="U180" i="2"/>
  <c r="U179" i="2" s="1"/>
  <c r="U178" i="2" s="1"/>
  <c r="U177" i="2" s="1"/>
  <c r="S180" i="2"/>
  <c r="Q180" i="2"/>
  <c r="Q179" i="2" s="1"/>
  <c r="Q178" i="2" s="1"/>
  <c r="Q177" i="2" s="1"/>
  <c r="O180" i="2"/>
  <c r="M180" i="2"/>
  <c r="M179" i="2" s="1"/>
  <c r="M178" i="2" s="1"/>
  <c r="M177" i="2" s="1"/>
  <c r="L180" i="2"/>
  <c r="K180" i="2"/>
  <c r="J180" i="2"/>
  <c r="W179" i="2"/>
  <c r="W178" i="2" s="1"/>
  <c r="W177" i="2" s="1"/>
  <c r="S179" i="2"/>
  <c r="O179" i="2"/>
  <c r="L179" i="2"/>
  <c r="L178" i="2" s="1"/>
  <c r="L177" i="2" s="1"/>
  <c r="K179" i="2"/>
  <c r="S178" i="2"/>
  <c r="S177" i="2" s="1"/>
  <c r="O178" i="2"/>
  <c r="O177" i="2" s="1"/>
  <c r="K178" i="2"/>
  <c r="K177" i="2" s="1"/>
  <c r="W176" i="2"/>
  <c r="W175" i="2" s="1"/>
  <c r="W172" i="2" s="1"/>
  <c r="W171" i="2" s="1"/>
  <c r="W170" i="2" s="1"/>
  <c r="K176" i="2"/>
  <c r="K175" i="2" s="1"/>
  <c r="K172" i="2" s="1"/>
  <c r="K171" i="2" s="1"/>
  <c r="K170" i="2" s="1"/>
  <c r="U175" i="2"/>
  <c r="U172" i="2" s="1"/>
  <c r="U171" i="2" s="1"/>
  <c r="U170" i="2" s="1"/>
  <c r="S175" i="2"/>
  <c r="Q175" i="2"/>
  <c r="Q172" i="2" s="1"/>
  <c r="Q171" i="2" s="1"/>
  <c r="Q170" i="2" s="1"/>
  <c r="O175" i="2"/>
  <c r="M175" i="2"/>
  <c r="M172" i="2" s="1"/>
  <c r="M171" i="2" s="1"/>
  <c r="M170" i="2" s="1"/>
  <c r="J175" i="2"/>
  <c r="P174" i="2"/>
  <c r="N174" i="2"/>
  <c r="L174" i="2"/>
  <c r="W173" i="2"/>
  <c r="U173" i="2"/>
  <c r="S173" i="2"/>
  <c r="Q173" i="2"/>
  <c r="O173" i="2"/>
  <c r="N173" i="2"/>
  <c r="M173" i="2"/>
  <c r="L173" i="2"/>
  <c r="K173" i="2"/>
  <c r="J173" i="2"/>
  <c r="S172" i="2"/>
  <c r="S171" i="2" s="1"/>
  <c r="S170" i="2" s="1"/>
  <c r="O172" i="2"/>
  <c r="O171" i="2" s="1"/>
  <c r="O170" i="2" s="1"/>
  <c r="J172" i="2"/>
  <c r="J171" i="2"/>
  <c r="J170" i="2" s="1"/>
  <c r="W169" i="2"/>
  <c r="W168" i="2" s="1"/>
  <c r="U169" i="2"/>
  <c r="L169" i="2"/>
  <c r="N169" i="2" s="1"/>
  <c r="U168" i="2"/>
  <c r="U167" i="2" s="1"/>
  <c r="S168" i="2"/>
  <c r="Q168" i="2"/>
  <c r="Q167" i="2" s="1"/>
  <c r="O168" i="2"/>
  <c r="M168" i="2"/>
  <c r="M167" i="2" s="1"/>
  <c r="L168" i="2"/>
  <c r="L167" i="2" s="1"/>
  <c r="K168" i="2"/>
  <c r="J168" i="2"/>
  <c r="W167" i="2"/>
  <c r="S167" i="2"/>
  <c r="O167" i="2"/>
  <c r="K167" i="2"/>
  <c r="J167" i="2"/>
  <c r="N166" i="2"/>
  <c r="P166" i="2" s="1"/>
  <c r="L166" i="2"/>
  <c r="L165" i="2" s="1"/>
  <c r="W165" i="2"/>
  <c r="U165" i="2"/>
  <c r="S165" i="2"/>
  <c r="Q165" i="2"/>
  <c r="O165" i="2"/>
  <c r="M165" i="2"/>
  <c r="K165" i="2"/>
  <c r="J165" i="2"/>
  <c r="W164" i="2"/>
  <c r="W163" i="2" s="1"/>
  <c r="W162" i="2" s="1"/>
  <c r="W161" i="2" s="1"/>
  <c r="W160" i="2" s="1"/>
  <c r="U164" i="2"/>
  <c r="U163" i="2" s="1"/>
  <c r="U162" i="2" s="1"/>
  <c r="U161" i="2" s="1"/>
  <c r="U160" i="2" s="1"/>
  <c r="L164" i="2"/>
  <c r="L163" i="2" s="1"/>
  <c r="L162" i="2" s="1"/>
  <c r="L161" i="2" s="1"/>
  <c r="L160" i="2" s="1"/>
  <c r="S163" i="2"/>
  <c r="Q163" i="2"/>
  <c r="O163" i="2"/>
  <c r="M163" i="2"/>
  <c r="K163" i="2"/>
  <c r="J163" i="2"/>
  <c r="S162" i="2"/>
  <c r="Q162" i="2"/>
  <c r="Q161" i="2" s="1"/>
  <c r="Q160" i="2" s="1"/>
  <c r="O162" i="2"/>
  <c r="M162" i="2"/>
  <c r="M161" i="2" s="1"/>
  <c r="M160" i="2" s="1"/>
  <c r="K162" i="2"/>
  <c r="S161" i="2"/>
  <c r="S160" i="2" s="1"/>
  <c r="O161" i="2"/>
  <c r="O160" i="2" s="1"/>
  <c r="K161" i="2"/>
  <c r="K160" i="2" s="1"/>
  <c r="W159" i="2"/>
  <c r="L159" i="2"/>
  <c r="N159" i="2" s="1"/>
  <c r="W158" i="2"/>
  <c r="U158" i="2"/>
  <c r="U157" i="2" s="1"/>
  <c r="S158" i="2"/>
  <c r="Q158" i="2"/>
  <c r="Q157" i="2" s="1"/>
  <c r="O158" i="2"/>
  <c r="M158" i="2"/>
  <c r="M157" i="2" s="1"/>
  <c r="K158" i="2"/>
  <c r="J158" i="2"/>
  <c r="W157" i="2"/>
  <c r="S157" i="2"/>
  <c r="O157" i="2"/>
  <c r="K157" i="2"/>
  <c r="J157" i="2"/>
  <c r="W156" i="2"/>
  <c r="W155" i="2" s="1"/>
  <c r="W154" i="2" s="1"/>
  <c r="U156" i="2"/>
  <c r="U155" i="2" s="1"/>
  <c r="U154" i="2" s="1"/>
  <c r="P156" i="2"/>
  <c r="R156" i="2" s="1"/>
  <c r="T156" i="2" s="1"/>
  <c r="N156" i="2"/>
  <c r="N155" i="2" s="1"/>
  <c r="N154" i="2" s="1"/>
  <c r="L156" i="2"/>
  <c r="S155" i="2"/>
  <c r="Q155" i="2"/>
  <c r="Q154" i="2" s="1"/>
  <c r="O155" i="2"/>
  <c r="M155" i="2"/>
  <c r="L155" i="2"/>
  <c r="L154" i="2" s="1"/>
  <c r="K155" i="2"/>
  <c r="J155" i="2"/>
  <c r="S154" i="2"/>
  <c r="S153" i="2" s="1"/>
  <c r="S152" i="2" s="1"/>
  <c r="S151" i="2" s="1"/>
  <c r="S150" i="2" s="1"/>
  <c r="O154" i="2"/>
  <c r="O153" i="2" s="1"/>
  <c r="O152" i="2" s="1"/>
  <c r="M154" i="2"/>
  <c r="K154" i="2"/>
  <c r="K153" i="2" s="1"/>
  <c r="K152" i="2" s="1"/>
  <c r="J154" i="2"/>
  <c r="J153" i="2"/>
  <c r="J152" i="2" s="1"/>
  <c r="L149" i="2"/>
  <c r="N149" i="2" s="1"/>
  <c r="J149" i="2"/>
  <c r="W148" i="2"/>
  <c r="W147" i="2" s="1"/>
  <c r="W146" i="2" s="1"/>
  <c r="U148" i="2"/>
  <c r="S148" i="2"/>
  <c r="M148" i="2"/>
  <c r="L148" i="2"/>
  <c r="N148" i="2" s="1"/>
  <c r="P148" i="2" s="1"/>
  <c r="R148" i="2" s="1"/>
  <c r="T148" i="2" s="1"/>
  <c r="V148" i="2" s="1"/>
  <c r="X148" i="2" s="1"/>
  <c r="K148" i="2"/>
  <c r="K147" i="2" s="1"/>
  <c r="K146" i="2" s="1"/>
  <c r="U147" i="2"/>
  <c r="U146" i="2" s="1"/>
  <c r="S147" i="2"/>
  <c r="S146" i="2" s="1"/>
  <c r="Q147" i="2"/>
  <c r="O147" i="2"/>
  <c r="O146" i="2" s="1"/>
  <c r="M147" i="2"/>
  <c r="J147" i="2"/>
  <c r="J146" i="2" s="1"/>
  <c r="Q146" i="2"/>
  <c r="M146" i="2"/>
  <c r="L145" i="2"/>
  <c r="L143" i="2" s="1"/>
  <c r="L142" i="2" s="1"/>
  <c r="W144" i="2"/>
  <c r="U144" i="2"/>
  <c r="S144" i="2"/>
  <c r="Q144" i="2"/>
  <c r="O144" i="2"/>
  <c r="M144" i="2"/>
  <c r="L144" i="2"/>
  <c r="K144" i="2"/>
  <c r="J144" i="2"/>
  <c r="W143" i="2"/>
  <c r="W142" i="2" s="1"/>
  <c r="U143" i="2"/>
  <c r="U142" i="2" s="1"/>
  <c r="S143" i="2"/>
  <c r="Q143" i="2"/>
  <c r="O143" i="2"/>
  <c r="O142" i="2" s="1"/>
  <c r="M143" i="2"/>
  <c r="K143" i="2"/>
  <c r="J143" i="2"/>
  <c r="J142" i="2" s="1"/>
  <c r="S142" i="2"/>
  <c r="Q142" i="2"/>
  <c r="M142" i="2"/>
  <c r="M141" i="2" s="1"/>
  <c r="K142" i="2"/>
  <c r="L140" i="2"/>
  <c r="N140" i="2" s="1"/>
  <c r="P140" i="2" s="1"/>
  <c r="L139" i="2"/>
  <c r="N139" i="2" s="1"/>
  <c r="P139" i="2" s="1"/>
  <c r="R139" i="2" s="1"/>
  <c r="T139" i="2" s="1"/>
  <c r="V139" i="2" s="1"/>
  <c r="X139" i="2" s="1"/>
  <c r="W138" i="2"/>
  <c r="U138" i="2"/>
  <c r="U137" i="2" s="1"/>
  <c r="S138" i="2"/>
  <c r="S137" i="2" s="1"/>
  <c r="Q138" i="2"/>
  <c r="Q137" i="2" s="1"/>
  <c r="O138" i="2"/>
  <c r="M138" i="2"/>
  <c r="M137" i="2" s="1"/>
  <c r="K138" i="2"/>
  <c r="J138" i="2"/>
  <c r="J137" i="2" s="1"/>
  <c r="W137" i="2"/>
  <c r="O137" i="2"/>
  <c r="K137" i="2"/>
  <c r="L136" i="2"/>
  <c r="L135" i="2" s="1"/>
  <c r="L134" i="2" s="1"/>
  <c r="W135" i="2"/>
  <c r="W134" i="2" s="1"/>
  <c r="U135" i="2"/>
  <c r="U134" i="2" s="1"/>
  <c r="S135" i="2"/>
  <c r="Q135" i="2"/>
  <c r="O135" i="2"/>
  <c r="O134" i="2" s="1"/>
  <c r="O129" i="2" s="1"/>
  <c r="M135" i="2"/>
  <c r="K135" i="2"/>
  <c r="J135" i="2"/>
  <c r="J134" i="2" s="1"/>
  <c r="S134" i="2"/>
  <c r="S129" i="2" s="1"/>
  <c r="Q134" i="2"/>
  <c r="Q129" i="2" s="1"/>
  <c r="M134" i="2"/>
  <c r="M129" i="2" s="1"/>
  <c r="K134" i="2"/>
  <c r="X133" i="2"/>
  <c r="X132" i="2" s="1"/>
  <c r="X131" i="2" s="1"/>
  <c r="X130" i="2" s="1"/>
  <c r="V133" i="2"/>
  <c r="L133" i="2"/>
  <c r="N133" i="2" s="1"/>
  <c r="W132" i="2"/>
  <c r="W131" i="2" s="1"/>
  <c r="W130" i="2" s="1"/>
  <c r="W129" i="2" s="1"/>
  <c r="V132" i="2"/>
  <c r="V131" i="2" s="1"/>
  <c r="V130" i="2" s="1"/>
  <c r="U132" i="2"/>
  <c r="T132" i="2"/>
  <c r="S132" i="2"/>
  <c r="Q132" i="2"/>
  <c r="O132" i="2"/>
  <c r="M132" i="2"/>
  <c r="K132" i="2"/>
  <c r="J132" i="2"/>
  <c r="U131" i="2"/>
  <c r="U130" i="2" s="1"/>
  <c r="T131" i="2"/>
  <c r="T130" i="2" s="1"/>
  <c r="K129" i="2"/>
  <c r="L127" i="2"/>
  <c r="N127" i="2" s="1"/>
  <c r="W126" i="2"/>
  <c r="U126" i="2"/>
  <c r="S126" i="2"/>
  <c r="Q126" i="2"/>
  <c r="O126" i="2"/>
  <c r="M126" i="2"/>
  <c r="K126" i="2"/>
  <c r="J126" i="2"/>
  <c r="W125" i="2"/>
  <c r="U125" i="2"/>
  <c r="S125" i="2"/>
  <c r="S120" i="2" s="1"/>
  <c r="Q125" i="2"/>
  <c r="O125" i="2"/>
  <c r="M125" i="2"/>
  <c r="L125" i="2"/>
  <c r="K125" i="2"/>
  <c r="J125" i="2"/>
  <c r="W124" i="2"/>
  <c r="W123" i="2" s="1"/>
  <c r="W122" i="2" s="1"/>
  <c r="W121" i="2" s="1"/>
  <c r="W120" i="2" s="1"/>
  <c r="N124" i="2"/>
  <c r="P124" i="2" s="1"/>
  <c r="L124" i="2"/>
  <c r="L123" i="2" s="1"/>
  <c r="L122" i="2" s="1"/>
  <c r="L121" i="2" s="1"/>
  <c r="U123" i="2"/>
  <c r="S123" i="2"/>
  <c r="Q123" i="2"/>
  <c r="O123" i="2"/>
  <c r="N123" i="2"/>
  <c r="N122" i="2" s="1"/>
  <c r="N121" i="2" s="1"/>
  <c r="M123" i="2"/>
  <c r="K123" i="2"/>
  <c r="J123" i="2"/>
  <c r="J122" i="2" s="1"/>
  <c r="J121" i="2" s="1"/>
  <c r="J120" i="2" s="1"/>
  <c r="J111" i="2" s="1"/>
  <c r="J102" i="2" s="1"/>
  <c r="U122" i="2"/>
  <c r="U121" i="2" s="1"/>
  <c r="U120" i="2" s="1"/>
  <c r="S122" i="2"/>
  <c r="Q122" i="2"/>
  <c r="Q121" i="2" s="1"/>
  <c r="Q120" i="2" s="1"/>
  <c r="Q111" i="2" s="1"/>
  <c r="Q102" i="2" s="1"/>
  <c r="O122" i="2"/>
  <c r="M122" i="2"/>
  <c r="M121" i="2" s="1"/>
  <c r="M120" i="2" s="1"/>
  <c r="M111" i="2" s="1"/>
  <c r="M102" i="2" s="1"/>
  <c r="K122" i="2"/>
  <c r="S121" i="2"/>
  <c r="O121" i="2"/>
  <c r="K121" i="2"/>
  <c r="O120" i="2"/>
  <c r="O111" i="2" s="1"/>
  <c r="O102" i="2" s="1"/>
  <c r="K120" i="2"/>
  <c r="K111" i="2" s="1"/>
  <c r="K102" i="2" s="1"/>
  <c r="W119" i="2"/>
  <c r="W118" i="2" s="1"/>
  <c r="W117" i="2" s="1"/>
  <c r="T116" i="2"/>
  <c r="V116" i="2" s="1"/>
  <c r="N116" i="2"/>
  <c r="P116" i="2" s="1"/>
  <c r="P115" i="2" s="1"/>
  <c r="L116" i="2"/>
  <c r="W115" i="2"/>
  <c r="U115" i="2"/>
  <c r="U114" i="2" s="1"/>
  <c r="U113" i="2" s="1"/>
  <c r="U112" i="2" s="1"/>
  <c r="T115" i="2"/>
  <c r="S115" i="2"/>
  <c r="R115" i="2"/>
  <c r="R114" i="2" s="1"/>
  <c r="R113" i="2" s="1"/>
  <c r="R112" i="2" s="1"/>
  <c r="Q115" i="2"/>
  <c r="O115" i="2"/>
  <c r="M115" i="2"/>
  <c r="K115" i="2"/>
  <c r="J115" i="2"/>
  <c r="W114" i="2"/>
  <c r="T114" i="2"/>
  <c r="T113" i="2" s="1"/>
  <c r="T112" i="2" s="1"/>
  <c r="S114" i="2"/>
  <c r="W113" i="2"/>
  <c r="S113" i="2"/>
  <c r="S112" i="2" s="1"/>
  <c r="W112" i="2"/>
  <c r="W110" i="2"/>
  <c r="X110" i="2" s="1"/>
  <c r="X109" i="2" s="1"/>
  <c r="X108" i="2" s="1"/>
  <c r="V110" i="2"/>
  <c r="R110" i="2"/>
  <c r="R109" i="2" s="1"/>
  <c r="P110" i="2"/>
  <c r="N110" i="2"/>
  <c r="L110" i="2"/>
  <c r="V109" i="2"/>
  <c r="U109" i="2"/>
  <c r="T109" i="2"/>
  <c r="S109" i="2"/>
  <c r="Q109" i="2"/>
  <c r="P109" i="2"/>
  <c r="O109" i="2"/>
  <c r="N109" i="2"/>
  <c r="M109" i="2"/>
  <c r="L109" i="2"/>
  <c r="K109" i="2"/>
  <c r="J109" i="2"/>
  <c r="V108" i="2"/>
  <c r="U108" i="2"/>
  <c r="B108" i="2"/>
  <c r="V107" i="2"/>
  <c r="X107" i="2" s="1"/>
  <c r="X106" i="2" s="1"/>
  <c r="X105" i="2" s="1"/>
  <c r="X104" i="2" s="1"/>
  <c r="L107" i="2"/>
  <c r="N107" i="2" s="1"/>
  <c r="W106" i="2"/>
  <c r="W105" i="2" s="1"/>
  <c r="W104" i="2" s="1"/>
  <c r="V106" i="2"/>
  <c r="V105" i="2" s="1"/>
  <c r="V104" i="2" s="1"/>
  <c r="V103" i="2" s="1"/>
  <c r="U106" i="2"/>
  <c r="T106" i="2"/>
  <c r="S106" i="2"/>
  <c r="Q106" i="2"/>
  <c r="O106" i="2"/>
  <c r="M106" i="2"/>
  <c r="K106" i="2"/>
  <c r="J106" i="2"/>
  <c r="U105" i="2"/>
  <c r="U104" i="2"/>
  <c r="U103" i="2" s="1"/>
  <c r="X101" i="2"/>
  <c r="X100" i="2" s="1"/>
  <c r="X99" i="2" s="1"/>
  <c r="X98" i="2" s="1"/>
  <c r="W100" i="2"/>
  <c r="V100" i="2"/>
  <c r="V99" i="2" s="1"/>
  <c r="V98" i="2" s="1"/>
  <c r="W99" i="2"/>
  <c r="W98" i="2"/>
  <c r="L97" i="2"/>
  <c r="N97" i="2" s="1"/>
  <c r="W96" i="2"/>
  <c r="U96" i="2"/>
  <c r="U95" i="2" s="1"/>
  <c r="U94" i="2" s="1"/>
  <c r="S96" i="2"/>
  <c r="Q96" i="2"/>
  <c r="Q95" i="2" s="1"/>
  <c r="Q94" i="2" s="1"/>
  <c r="O96" i="2"/>
  <c r="M96" i="2"/>
  <c r="M95" i="2" s="1"/>
  <c r="M94" i="2" s="1"/>
  <c r="K96" i="2"/>
  <c r="J96" i="2"/>
  <c r="J95" i="2" s="1"/>
  <c r="J94" i="2" s="1"/>
  <c r="W95" i="2"/>
  <c r="S95" i="2"/>
  <c r="O95" i="2"/>
  <c r="K95" i="2"/>
  <c r="W94" i="2"/>
  <c r="S94" i="2"/>
  <c r="O94" i="2"/>
  <c r="K94" i="2"/>
  <c r="W93" i="2"/>
  <c r="N93" i="2"/>
  <c r="P93" i="2" s="1"/>
  <c r="L93" i="2"/>
  <c r="L92" i="2" s="1"/>
  <c r="J93" i="2"/>
  <c r="W92" i="2"/>
  <c r="U92" i="2"/>
  <c r="S92" i="2"/>
  <c r="Q92" i="2"/>
  <c r="O92" i="2"/>
  <c r="M92" i="2"/>
  <c r="K92" i="2"/>
  <c r="J92" i="2"/>
  <c r="W91" i="2"/>
  <c r="N91" i="2"/>
  <c r="P91" i="2" s="1"/>
  <c r="L91" i="2"/>
  <c r="L90" i="2" s="1"/>
  <c r="L89" i="2" s="1"/>
  <c r="L88" i="2" s="1"/>
  <c r="L87" i="2" s="1"/>
  <c r="J91" i="2"/>
  <c r="W90" i="2"/>
  <c r="W89" i="2" s="1"/>
  <c r="W88" i="2" s="1"/>
  <c r="W87" i="2" s="1"/>
  <c r="U90" i="2"/>
  <c r="S90" i="2"/>
  <c r="S89" i="2" s="1"/>
  <c r="S88" i="2" s="1"/>
  <c r="S87" i="2" s="1"/>
  <c r="S82" i="2" s="1"/>
  <c r="Q90" i="2"/>
  <c r="O90" i="2"/>
  <c r="O89" i="2" s="1"/>
  <c r="O88" i="2" s="1"/>
  <c r="O87" i="2" s="1"/>
  <c r="O82" i="2" s="1"/>
  <c r="M90" i="2"/>
  <c r="K90" i="2"/>
  <c r="K89" i="2" s="1"/>
  <c r="K88" i="2" s="1"/>
  <c r="K87" i="2" s="1"/>
  <c r="K82" i="2" s="1"/>
  <c r="J90" i="2"/>
  <c r="U89" i="2"/>
  <c r="Q89" i="2"/>
  <c r="M89" i="2"/>
  <c r="J89" i="2"/>
  <c r="J88" i="2" s="1"/>
  <c r="J87" i="2" s="1"/>
  <c r="J82" i="2" s="1"/>
  <c r="U88" i="2"/>
  <c r="U87" i="2" s="1"/>
  <c r="U82" i="2" s="1"/>
  <c r="Q88" i="2"/>
  <c r="Q87" i="2" s="1"/>
  <c r="M88" i="2"/>
  <c r="M87" i="2" s="1"/>
  <c r="M82" i="2" s="1"/>
  <c r="X86" i="2"/>
  <c r="X85" i="2"/>
  <c r="X84" i="2" s="1"/>
  <c r="X83" i="2" s="1"/>
  <c r="W85" i="2"/>
  <c r="V85" i="2"/>
  <c r="W84" i="2"/>
  <c r="W83" i="2" s="1"/>
  <c r="V84" i="2"/>
  <c r="V83" i="2"/>
  <c r="P81" i="2"/>
  <c r="R81" i="2" s="1"/>
  <c r="N81" i="2"/>
  <c r="L81" i="2"/>
  <c r="W80" i="2"/>
  <c r="W79" i="2" s="1"/>
  <c r="U80" i="2"/>
  <c r="U79" i="2" s="1"/>
  <c r="S80" i="2"/>
  <c r="S79" i="2" s="1"/>
  <c r="Q80" i="2"/>
  <c r="O80" i="2"/>
  <c r="O79" i="2" s="1"/>
  <c r="N80" i="2"/>
  <c r="N79" i="2" s="1"/>
  <c r="M80" i="2"/>
  <c r="L80" i="2"/>
  <c r="K80" i="2"/>
  <c r="K79" i="2" s="1"/>
  <c r="J80" i="2"/>
  <c r="J79" i="2" s="1"/>
  <c r="J75" i="2" s="1"/>
  <c r="J74" i="2" s="1"/>
  <c r="Q79" i="2"/>
  <c r="M79" i="2"/>
  <c r="L79" i="2"/>
  <c r="L78" i="2"/>
  <c r="N78" i="2" s="1"/>
  <c r="W77" i="2"/>
  <c r="W76" i="2" s="1"/>
  <c r="W75" i="2" s="1"/>
  <c r="U77" i="2"/>
  <c r="U76" i="2" s="1"/>
  <c r="S77" i="2"/>
  <c r="Q77" i="2"/>
  <c r="O77" i="2"/>
  <c r="O76" i="2" s="1"/>
  <c r="O75" i="2" s="1"/>
  <c r="M77" i="2"/>
  <c r="M76" i="2" s="1"/>
  <c r="M75" i="2" s="1"/>
  <c r="K77" i="2"/>
  <c r="J77" i="2"/>
  <c r="S76" i="2"/>
  <c r="Q76" i="2"/>
  <c r="Q75" i="2" s="1"/>
  <c r="K76" i="2"/>
  <c r="K75" i="2" s="1"/>
  <c r="J76" i="2"/>
  <c r="L73" i="2"/>
  <c r="N73" i="2" s="1"/>
  <c r="W72" i="2"/>
  <c r="W71" i="2" s="1"/>
  <c r="W70" i="2" s="1"/>
  <c r="W69" i="2" s="1"/>
  <c r="U72" i="2"/>
  <c r="S72" i="2"/>
  <c r="S71" i="2" s="1"/>
  <c r="S70" i="2" s="1"/>
  <c r="S69" i="2" s="1"/>
  <c r="Q72" i="2"/>
  <c r="O72" i="2"/>
  <c r="O71" i="2" s="1"/>
  <c r="O70" i="2" s="1"/>
  <c r="O69" i="2" s="1"/>
  <c r="M72" i="2"/>
  <c r="L72" i="2"/>
  <c r="K72" i="2"/>
  <c r="K71" i="2" s="1"/>
  <c r="K70" i="2" s="1"/>
  <c r="K69" i="2" s="1"/>
  <c r="J72" i="2"/>
  <c r="J71" i="2" s="1"/>
  <c r="J70" i="2" s="1"/>
  <c r="J69" i="2" s="1"/>
  <c r="U71" i="2"/>
  <c r="Q71" i="2"/>
  <c r="M71" i="2"/>
  <c r="M70" i="2" s="1"/>
  <c r="M69" i="2" s="1"/>
  <c r="L71" i="2"/>
  <c r="L70" i="2" s="1"/>
  <c r="L69" i="2" s="1"/>
  <c r="U70" i="2"/>
  <c r="U69" i="2" s="1"/>
  <c r="Q70" i="2"/>
  <c r="Q69" i="2" s="1"/>
  <c r="L68" i="2"/>
  <c r="L67" i="2" s="1"/>
  <c r="J68" i="2"/>
  <c r="W67" i="2"/>
  <c r="U67" i="2"/>
  <c r="S67" i="2"/>
  <c r="S63" i="2" s="1"/>
  <c r="S62" i="2" s="1"/>
  <c r="S61" i="2" s="1"/>
  <c r="S60" i="2" s="1"/>
  <c r="Q67" i="2"/>
  <c r="O67" i="2"/>
  <c r="O63" i="2" s="1"/>
  <c r="O62" i="2" s="1"/>
  <c r="O61" i="2" s="1"/>
  <c r="O60" i="2" s="1"/>
  <c r="M67" i="2"/>
  <c r="K67" i="2"/>
  <c r="K63" i="2" s="1"/>
  <c r="K62" i="2" s="1"/>
  <c r="K61" i="2" s="1"/>
  <c r="K60" i="2" s="1"/>
  <c r="J67" i="2"/>
  <c r="W66" i="2"/>
  <c r="N66" i="2"/>
  <c r="P66" i="2" s="1"/>
  <c r="L66" i="2"/>
  <c r="L64" i="2" s="1"/>
  <c r="L63" i="2" s="1"/>
  <c r="L62" i="2" s="1"/>
  <c r="J66" i="2"/>
  <c r="N65" i="2"/>
  <c r="P65" i="2" s="1"/>
  <c r="R65" i="2" s="1"/>
  <c r="T65" i="2" s="1"/>
  <c r="V65" i="2" s="1"/>
  <c r="X65" i="2" s="1"/>
  <c r="L65" i="2"/>
  <c r="W64" i="2"/>
  <c r="U64" i="2"/>
  <c r="S64" i="2"/>
  <c r="Q64" i="2"/>
  <c r="O64" i="2"/>
  <c r="N64" i="2"/>
  <c r="M64" i="2"/>
  <c r="K64" i="2"/>
  <c r="J64" i="2"/>
  <c r="J63" i="2" s="1"/>
  <c r="J62" i="2" s="1"/>
  <c r="U63" i="2"/>
  <c r="U62" i="2" s="1"/>
  <c r="Q63" i="2"/>
  <c r="Q62" i="2" s="1"/>
  <c r="Q61" i="2" s="1"/>
  <c r="Q60" i="2" s="1"/>
  <c r="M63" i="2"/>
  <c r="M62" i="2" s="1"/>
  <c r="W59" i="2"/>
  <c r="W58" i="2" s="1"/>
  <c r="W57" i="2" s="1"/>
  <c r="U59" i="2"/>
  <c r="U58" i="2" s="1"/>
  <c r="U57" i="2" s="1"/>
  <c r="L59" i="2"/>
  <c r="L58" i="2" s="1"/>
  <c r="L57" i="2" s="1"/>
  <c r="S58" i="2"/>
  <c r="Q58" i="2"/>
  <c r="O58" i="2"/>
  <c r="O57" i="2" s="1"/>
  <c r="M58" i="2"/>
  <c r="K58" i="2"/>
  <c r="J58" i="2"/>
  <c r="J57" i="2" s="1"/>
  <c r="S57" i="2"/>
  <c r="Q57" i="2"/>
  <c r="M57" i="2"/>
  <c r="K57" i="2"/>
  <c r="W56" i="2"/>
  <c r="W55" i="2" s="1"/>
  <c r="W54" i="2" s="1"/>
  <c r="J56" i="2"/>
  <c r="L56" i="2" s="1"/>
  <c r="U55" i="2"/>
  <c r="U54" i="2" s="1"/>
  <c r="S55" i="2"/>
  <c r="Q55" i="2"/>
  <c r="Q54" i="2" s="1"/>
  <c r="O55" i="2"/>
  <c r="M55" i="2"/>
  <c r="M54" i="2" s="1"/>
  <c r="K55" i="2"/>
  <c r="S54" i="2"/>
  <c r="O54" i="2"/>
  <c r="K54" i="2"/>
  <c r="W53" i="2"/>
  <c r="W52" i="2" s="1"/>
  <c r="U53" i="2"/>
  <c r="U52" i="2" s="1"/>
  <c r="L53" i="2"/>
  <c r="N53" i="2" s="1"/>
  <c r="S52" i="2"/>
  <c r="Q52" i="2"/>
  <c r="O52" i="2"/>
  <c r="M52" i="2"/>
  <c r="K52" i="2"/>
  <c r="J52" i="2"/>
  <c r="W51" i="2"/>
  <c r="W50" i="2" s="1"/>
  <c r="U51" i="2"/>
  <c r="U50" i="2" s="1"/>
  <c r="L51" i="2"/>
  <c r="N51" i="2" s="1"/>
  <c r="S50" i="2"/>
  <c r="S49" i="2" s="1"/>
  <c r="S48" i="2" s="1"/>
  <c r="S47" i="2" s="1"/>
  <c r="Q50" i="2"/>
  <c r="O50" i="2"/>
  <c r="M50" i="2"/>
  <c r="L50" i="2"/>
  <c r="K50" i="2"/>
  <c r="J50" i="2"/>
  <c r="J49" i="2" s="1"/>
  <c r="J48" i="2" s="1"/>
  <c r="J47" i="2" s="1"/>
  <c r="Q49" i="2"/>
  <c r="O49" i="2"/>
  <c r="O48" i="2" s="1"/>
  <c r="O47" i="2" s="1"/>
  <c r="M49" i="2"/>
  <c r="K49" i="2"/>
  <c r="K48" i="2" s="1"/>
  <c r="K47" i="2" s="1"/>
  <c r="Q48" i="2"/>
  <c r="M48" i="2"/>
  <c r="M47" i="2" s="1"/>
  <c r="Q47" i="2"/>
  <c r="W46" i="2"/>
  <c r="W45" i="2" s="1"/>
  <c r="W44" i="2" s="1"/>
  <c r="R46" i="2"/>
  <c r="T46" i="2" s="1"/>
  <c r="P46" i="2"/>
  <c r="N46" i="2"/>
  <c r="L46" i="2"/>
  <c r="U45" i="2"/>
  <c r="S45" i="2"/>
  <c r="Q45" i="2"/>
  <c r="P45" i="2"/>
  <c r="P44" i="2" s="1"/>
  <c r="O45" i="2"/>
  <c r="N45" i="2"/>
  <c r="M45" i="2"/>
  <c r="L45" i="2"/>
  <c r="L44" i="2" s="1"/>
  <c r="K45" i="2"/>
  <c r="J45" i="2"/>
  <c r="U44" i="2"/>
  <c r="S44" i="2"/>
  <c r="Q44" i="2"/>
  <c r="O44" i="2"/>
  <c r="N44" i="2"/>
  <c r="M44" i="2"/>
  <c r="K44" i="2"/>
  <c r="J44" i="2"/>
  <c r="W43" i="2"/>
  <c r="V43" i="2"/>
  <c r="X43" i="2" s="1"/>
  <c r="T43" i="2"/>
  <c r="W42" i="2"/>
  <c r="U42" i="2"/>
  <c r="U41" i="2" s="1"/>
  <c r="T42" i="2"/>
  <c r="T41" i="2" s="1"/>
  <c r="W41" i="2"/>
  <c r="S41" i="2"/>
  <c r="R41" i="2"/>
  <c r="W40" i="2"/>
  <c r="U40" i="2"/>
  <c r="U39" i="2" s="1"/>
  <c r="P40" i="2"/>
  <c r="R40" i="2" s="1"/>
  <c r="N40" i="2"/>
  <c r="L40" i="2"/>
  <c r="L39" i="2" s="1"/>
  <c r="L38" i="2" s="1"/>
  <c r="W39" i="2"/>
  <c r="W38" i="2" s="1"/>
  <c r="S39" i="2"/>
  <c r="S38" i="2" s="1"/>
  <c r="S37" i="2" s="1"/>
  <c r="Q39" i="2"/>
  <c r="O39" i="2"/>
  <c r="O38" i="2" s="1"/>
  <c r="O37" i="2" s="1"/>
  <c r="N39" i="2"/>
  <c r="M39" i="2"/>
  <c r="K39" i="2"/>
  <c r="K38" i="2" s="1"/>
  <c r="K37" i="2" s="1"/>
  <c r="K36" i="2" s="1"/>
  <c r="J39" i="2"/>
  <c r="Q38" i="2"/>
  <c r="N38" i="2"/>
  <c r="N37" i="2" s="1"/>
  <c r="M38" i="2"/>
  <c r="J38" i="2"/>
  <c r="J37" i="2" s="1"/>
  <c r="Q37" i="2"/>
  <c r="Q36" i="2" s="1"/>
  <c r="M37" i="2"/>
  <c r="L35" i="2"/>
  <c r="L34" i="2" s="1"/>
  <c r="L33" i="2" s="1"/>
  <c r="L32" i="2" s="1"/>
  <c r="L31" i="2" s="1"/>
  <c r="W34" i="2"/>
  <c r="U34" i="2"/>
  <c r="S34" i="2"/>
  <c r="Q34" i="2"/>
  <c r="O34" i="2"/>
  <c r="M34" i="2"/>
  <c r="K34" i="2"/>
  <c r="J34" i="2"/>
  <c r="J33" i="2" s="1"/>
  <c r="J32" i="2" s="1"/>
  <c r="J31" i="2" s="1"/>
  <c r="W33" i="2"/>
  <c r="U33" i="2"/>
  <c r="U32" i="2" s="1"/>
  <c r="U31" i="2" s="1"/>
  <c r="S33" i="2"/>
  <c r="S32" i="2" s="1"/>
  <c r="S31" i="2" s="1"/>
  <c r="Q33" i="2"/>
  <c r="Q32" i="2" s="1"/>
  <c r="Q31" i="2" s="1"/>
  <c r="O33" i="2"/>
  <c r="M33" i="2"/>
  <c r="M32" i="2" s="1"/>
  <c r="M31" i="2" s="1"/>
  <c r="K33" i="2"/>
  <c r="W32" i="2"/>
  <c r="O32" i="2"/>
  <c r="K32" i="2"/>
  <c r="W31" i="2"/>
  <c r="O31" i="2"/>
  <c r="K31" i="2"/>
  <c r="L30" i="2"/>
  <c r="N30" i="2" s="1"/>
  <c r="W29" i="2"/>
  <c r="U29" i="2"/>
  <c r="U28" i="2" s="1"/>
  <c r="S29" i="2"/>
  <c r="Q29" i="2"/>
  <c r="Q28" i="2" s="1"/>
  <c r="O29" i="2"/>
  <c r="M29" i="2"/>
  <c r="M28" i="2" s="1"/>
  <c r="K29" i="2"/>
  <c r="J29" i="2"/>
  <c r="J28" i="2" s="1"/>
  <c r="W28" i="2"/>
  <c r="S28" i="2"/>
  <c r="O28" i="2"/>
  <c r="K28" i="2"/>
  <c r="N27" i="2"/>
  <c r="P27" i="2" s="1"/>
  <c r="L27" i="2"/>
  <c r="L26" i="2" s="1"/>
  <c r="L25" i="2" s="1"/>
  <c r="W26" i="2"/>
  <c r="W25" i="2" s="1"/>
  <c r="W24" i="2" s="1"/>
  <c r="W23" i="2" s="1"/>
  <c r="U26" i="2"/>
  <c r="S26" i="2"/>
  <c r="S25" i="2" s="1"/>
  <c r="S24" i="2" s="1"/>
  <c r="S23" i="2" s="1"/>
  <c r="Q26" i="2"/>
  <c r="O26" i="2"/>
  <c r="O25" i="2" s="1"/>
  <c r="O24" i="2" s="1"/>
  <c r="O23" i="2" s="1"/>
  <c r="M26" i="2"/>
  <c r="K26" i="2"/>
  <c r="J26" i="2"/>
  <c r="J25" i="2" s="1"/>
  <c r="U25" i="2"/>
  <c r="U24" i="2" s="1"/>
  <c r="U23" i="2" s="1"/>
  <c r="Q25" i="2"/>
  <c r="Q24" i="2" s="1"/>
  <c r="Q23" i="2" s="1"/>
  <c r="M25" i="2"/>
  <c r="M24" i="2" s="1"/>
  <c r="M23" i="2" s="1"/>
  <c r="K25" i="2"/>
  <c r="K24" i="2"/>
  <c r="K23" i="2"/>
  <c r="L22" i="2"/>
  <c r="N22" i="2" s="1"/>
  <c r="P22" i="2" s="1"/>
  <c r="J22" i="2"/>
  <c r="W21" i="2"/>
  <c r="U21" i="2"/>
  <c r="S21" i="2"/>
  <c r="Q21" i="2"/>
  <c r="O21" i="2"/>
  <c r="M21" i="2"/>
  <c r="M20" i="2" s="1"/>
  <c r="K21" i="2"/>
  <c r="K20" i="2" s="1"/>
  <c r="J21" i="2"/>
  <c r="J20" i="2" s="1"/>
  <c r="W20" i="2"/>
  <c r="U20" i="2"/>
  <c r="S20" i="2"/>
  <c r="Q20" i="2"/>
  <c r="O20" i="2"/>
  <c r="W19" i="2"/>
  <c r="N19" i="2"/>
  <c r="P19" i="2" s="1"/>
  <c r="R19" i="2" s="1"/>
  <c r="T19" i="2" s="1"/>
  <c r="V19" i="2" s="1"/>
  <c r="L19" i="2"/>
  <c r="W18" i="2"/>
  <c r="U18" i="2"/>
  <c r="U17" i="2" s="1"/>
  <c r="L18" i="2"/>
  <c r="N18" i="2" s="1"/>
  <c r="S17" i="2"/>
  <c r="Q17" i="2"/>
  <c r="O17" i="2"/>
  <c r="M17" i="2"/>
  <c r="K17" i="2"/>
  <c r="J17" i="2"/>
  <c r="J12" i="2" s="1"/>
  <c r="J11" i="2" s="1"/>
  <c r="L16" i="2"/>
  <c r="N16" i="2" s="1"/>
  <c r="N15" i="2" s="1"/>
  <c r="J16" i="2"/>
  <c r="W15" i="2"/>
  <c r="U15" i="2"/>
  <c r="S15" i="2"/>
  <c r="Q15" i="2"/>
  <c r="O15" i="2"/>
  <c r="M15" i="2"/>
  <c r="L15" i="2"/>
  <c r="K15" i="2"/>
  <c r="J15" i="2"/>
  <c r="W14" i="2"/>
  <c r="W13" i="2" s="1"/>
  <c r="U14" i="2"/>
  <c r="N14" i="2"/>
  <c r="P14" i="2" s="1"/>
  <c r="J14" i="2"/>
  <c r="L14" i="2" s="1"/>
  <c r="U13" i="2"/>
  <c r="S13" i="2"/>
  <c r="S12" i="2" s="1"/>
  <c r="Q13" i="2"/>
  <c r="Q12" i="2" s="1"/>
  <c r="Q11" i="2" s="1"/>
  <c r="Q10" i="2" s="1"/>
  <c r="O13" i="2"/>
  <c r="O12" i="2" s="1"/>
  <c r="O11" i="2" s="1"/>
  <c r="M13" i="2"/>
  <c r="M12" i="2" s="1"/>
  <c r="M11" i="2" s="1"/>
  <c r="M10" i="2" s="1"/>
  <c r="L13" i="2"/>
  <c r="K13" i="2"/>
  <c r="K12" i="2" s="1"/>
  <c r="J13" i="2"/>
  <c r="L513" i="1"/>
  <c r="N513" i="1" s="1"/>
  <c r="P513" i="1" s="1"/>
  <c r="R513" i="1" s="1"/>
  <c r="T513" i="1" s="1"/>
  <c r="V513" i="1" s="1"/>
  <c r="X513" i="1" s="1"/>
  <c r="W512" i="1"/>
  <c r="W511" i="1" s="1"/>
  <c r="W510" i="1" s="1"/>
  <c r="W509" i="1" s="1"/>
  <c r="U512" i="1"/>
  <c r="U511" i="1" s="1"/>
  <c r="U510" i="1" s="1"/>
  <c r="U509" i="1" s="1"/>
  <c r="S512" i="1"/>
  <c r="S511" i="1" s="1"/>
  <c r="S510" i="1" s="1"/>
  <c r="S509" i="1" s="1"/>
  <c r="Q512" i="1"/>
  <c r="Q511" i="1" s="1"/>
  <c r="Q510" i="1" s="1"/>
  <c r="Q509" i="1" s="1"/>
  <c r="O512" i="1"/>
  <c r="O511" i="1" s="1"/>
  <c r="O510" i="1" s="1"/>
  <c r="O509" i="1" s="1"/>
  <c r="M512" i="1"/>
  <c r="M511" i="1" s="1"/>
  <c r="M510" i="1" s="1"/>
  <c r="M509" i="1" s="1"/>
  <c r="K512" i="1"/>
  <c r="K511" i="1" s="1"/>
  <c r="J512" i="1"/>
  <c r="L512" i="1" s="1"/>
  <c r="N508" i="1"/>
  <c r="P508" i="1" s="1"/>
  <c r="L508" i="1"/>
  <c r="W507" i="1"/>
  <c r="W506" i="1" s="1"/>
  <c r="W505" i="1" s="1"/>
  <c r="W504" i="1" s="1"/>
  <c r="W503" i="1" s="1"/>
  <c r="U507" i="1"/>
  <c r="S507" i="1"/>
  <c r="S506" i="1" s="1"/>
  <c r="S505" i="1" s="1"/>
  <c r="S504" i="1" s="1"/>
  <c r="S503" i="1" s="1"/>
  <c r="Q507" i="1"/>
  <c r="O507" i="1"/>
  <c r="O506" i="1" s="1"/>
  <c r="O505" i="1" s="1"/>
  <c r="O504" i="1" s="1"/>
  <c r="O503" i="1" s="1"/>
  <c r="M507" i="1"/>
  <c r="M506" i="1" s="1"/>
  <c r="M505" i="1" s="1"/>
  <c r="M504" i="1" s="1"/>
  <c r="K507" i="1"/>
  <c r="J507" i="1"/>
  <c r="U506" i="1"/>
  <c r="U505" i="1" s="1"/>
  <c r="U504" i="1" s="1"/>
  <c r="Q506" i="1"/>
  <c r="Q505" i="1" s="1"/>
  <c r="Q504" i="1" s="1"/>
  <c r="K506" i="1"/>
  <c r="K505" i="1" s="1"/>
  <c r="K504" i="1" s="1"/>
  <c r="L502" i="1"/>
  <c r="N502" i="1" s="1"/>
  <c r="W501" i="1"/>
  <c r="U501" i="1"/>
  <c r="S501" i="1"/>
  <c r="Q501" i="1"/>
  <c r="O501" i="1"/>
  <c r="M501" i="1"/>
  <c r="K501" i="1"/>
  <c r="J501" i="1"/>
  <c r="W500" i="1"/>
  <c r="U500" i="1"/>
  <c r="S500" i="1"/>
  <c r="Q500" i="1"/>
  <c r="O500" i="1"/>
  <c r="M500" i="1"/>
  <c r="K500" i="1"/>
  <c r="J500" i="1"/>
  <c r="W499" i="1"/>
  <c r="U499" i="1"/>
  <c r="S499" i="1"/>
  <c r="Q499" i="1"/>
  <c r="O499" i="1"/>
  <c r="M499" i="1"/>
  <c r="K499" i="1"/>
  <c r="J499" i="1"/>
  <c r="L499" i="1" s="1"/>
  <c r="W498" i="1"/>
  <c r="U498" i="1"/>
  <c r="S498" i="1"/>
  <c r="Q498" i="1"/>
  <c r="O498" i="1"/>
  <c r="M498" i="1"/>
  <c r="K498" i="1"/>
  <c r="J498" i="1"/>
  <c r="L498" i="1" s="1"/>
  <c r="W497" i="1"/>
  <c r="U497" i="1"/>
  <c r="S497" i="1"/>
  <c r="Q497" i="1"/>
  <c r="O497" i="1"/>
  <c r="M497" i="1"/>
  <c r="K497" i="1"/>
  <c r="J497" i="1"/>
  <c r="L497" i="1" s="1"/>
  <c r="W495" i="1"/>
  <c r="L495" i="1"/>
  <c r="N495" i="1" s="1"/>
  <c r="W494" i="1"/>
  <c r="U494" i="1"/>
  <c r="S494" i="1"/>
  <c r="Q494" i="1"/>
  <c r="O494" i="1"/>
  <c r="M494" i="1"/>
  <c r="K494" i="1"/>
  <c r="J494" i="1"/>
  <c r="L494" i="1" s="1"/>
  <c r="W493" i="1"/>
  <c r="U493" i="1"/>
  <c r="S493" i="1"/>
  <c r="Q493" i="1"/>
  <c r="O493" i="1"/>
  <c r="M493" i="1"/>
  <c r="K493" i="1"/>
  <c r="J493" i="1"/>
  <c r="L493" i="1" s="1"/>
  <c r="W492" i="1"/>
  <c r="U492" i="1"/>
  <c r="S492" i="1"/>
  <c r="Q492" i="1"/>
  <c r="O492" i="1"/>
  <c r="M492" i="1"/>
  <c r="K492" i="1"/>
  <c r="J492" i="1"/>
  <c r="L492" i="1" s="1"/>
  <c r="W491" i="1"/>
  <c r="U491" i="1"/>
  <c r="U490" i="1" s="1"/>
  <c r="S491" i="1"/>
  <c r="Q491" i="1"/>
  <c r="Q490" i="1" s="1"/>
  <c r="O491" i="1"/>
  <c r="M491" i="1"/>
  <c r="M490" i="1" s="1"/>
  <c r="K491" i="1"/>
  <c r="W490" i="1"/>
  <c r="S490" i="1"/>
  <c r="O490" i="1"/>
  <c r="K490" i="1"/>
  <c r="W489" i="1"/>
  <c r="L489" i="1"/>
  <c r="N489" i="1" s="1"/>
  <c r="W488" i="1"/>
  <c r="W485" i="1" s="1"/>
  <c r="U488" i="1"/>
  <c r="S488" i="1"/>
  <c r="Q488" i="1"/>
  <c r="O488" i="1"/>
  <c r="O485" i="1" s="1"/>
  <c r="M488" i="1"/>
  <c r="K488" i="1"/>
  <c r="J488" i="1"/>
  <c r="W487" i="1"/>
  <c r="L487" i="1"/>
  <c r="N487" i="1" s="1"/>
  <c r="W486" i="1"/>
  <c r="U486" i="1"/>
  <c r="S486" i="1"/>
  <c r="Q486" i="1"/>
  <c r="O486" i="1"/>
  <c r="M486" i="1"/>
  <c r="K486" i="1"/>
  <c r="J486" i="1"/>
  <c r="U485" i="1"/>
  <c r="S485" i="1"/>
  <c r="Q485" i="1"/>
  <c r="M485" i="1"/>
  <c r="K485" i="1"/>
  <c r="J485" i="1"/>
  <c r="L484" i="1"/>
  <c r="N484" i="1" s="1"/>
  <c r="J484" i="1"/>
  <c r="W483" i="1"/>
  <c r="U483" i="1"/>
  <c r="S483" i="1"/>
  <c r="Q483" i="1"/>
  <c r="O483" i="1"/>
  <c r="M483" i="1"/>
  <c r="K483" i="1"/>
  <c r="J483" i="1"/>
  <c r="J482" i="1"/>
  <c r="L482" i="1" s="1"/>
  <c r="N482" i="1" s="1"/>
  <c r="W481" i="1"/>
  <c r="U481" i="1"/>
  <c r="S481" i="1"/>
  <c r="S480" i="1" s="1"/>
  <c r="Q481" i="1"/>
  <c r="Q480" i="1" s="1"/>
  <c r="O481" i="1"/>
  <c r="M481" i="1"/>
  <c r="K481" i="1"/>
  <c r="K480" i="1" s="1"/>
  <c r="J481" i="1"/>
  <c r="L481" i="1" s="1"/>
  <c r="U480" i="1"/>
  <c r="M480" i="1"/>
  <c r="J480" i="1"/>
  <c r="J479" i="1"/>
  <c r="L479" i="1" s="1"/>
  <c r="N479" i="1" s="1"/>
  <c r="W478" i="1"/>
  <c r="U478" i="1"/>
  <c r="S478" i="1"/>
  <c r="S475" i="1" s="1"/>
  <c r="S474" i="1" s="1"/>
  <c r="S473" i="1" s="1"/>
  <c r="S472" i="1" s="1"/>
  <c r="Q478" i="1"/>
  <c r="O478" i="1"/>
  <c r="M478" i="1"/>
  <c r="K478" i="1"/>
  <c r="K475" i="1" s="1"/>
  <c r="K474" i="1" s="1"/>
  <c r="K473" i="1" s="1"/>
  <c r="K472" i="1" s="1"/>
  <c r="N477" i="1"/>
  <c r="P477" i="1" s="1"/>
  <c r="L477" i="1"/>
  <c r="J477" i="1"/>
  <c r="W476" i="1"/>
  <c r="W475" i="1" s="1"/>
  <c r="U476" i="1"/>
  <c r="S476" i="1"/>
  <c r="Q476" i="1"/>
  <c r="O476" i="1"/>
  <c r="O475" i="1" s="1"/>
  <c r="N476" i="1"/>
  <c r="M476" i="1"/>
  <c r="K476" i="1"/>
  <c r="J476" i="1"/>
  <c r="L476" i="1" s="1"/>
  <c r="U475" i="1"/>
  <c r="Q475" i="1"/>
  <c r="M475" i="1"/>
  <c r="U474" i="1"/>
  <c r="U473" i="1" s="1"/>
  <c r="U472" i="1" s="1"/>
  <c r="M474" i="1"/>
  <c r="M473" i="1" s="1"/>
  <c r="M472" i="1" s="1"/>
  <c r="L471" i="1"/>
  <c r="N471" i="1" s="1"/>
  <c r="W470" i="1"/>
  <c r="U470" i="1"/>
  <c r="S470" i="1"/>
  <c r="Q470" i="1"/>
  <c r="O470" i="1"/>
  <c r="M470" i="1"/>
  <c r="K470" i="1"/>
  <c r="J470" i="1"/>
  <c r="L470" i="1" s="1"/>
  <c r="L469" i="1"/>
  <c r="N469" i="1" s="1"/>
  <c r="W468" i="1"/>
  <c r="U468" i="1"/>
  <c r="S468" i="1"/>
  <c r="S467" i="1" s="1"/>
  <c r="Q468" i="1"/>
  <c r="O468" i="1"/>
  <c r="M468" i="1"/>
  <c r="K468" i="1"/>
  <c r="J468" i="1"/>
  <c r="J467" i="1"/>
  <c r="L466" i="1"/>
  <c r="N466" i="1" s="1"/>
  <c r="L465" i="1"/>
  <c r="N465" i="1" s="1"/>
  <c r="P465" i="1" s="1"/>
  <c r="R465" i="1" s="1"/>
  <c r="W464" i="1"/>
  <c r="W463" i="1" s="1"/>
  <c r="U464" i="1"/>
  <c r="S464" i="1"/>
  <c r="S463" i="1" s="1"/>
  <c r="S462" i="1" s="1"/>
  <c r="Q464" i="1"/>
  <c r="Q463" i="1" s="1"/>
  <c r="O464" i="1"/>
  <c r="O463" i="1" s="1"/>
  <c r="M464" i="1"/>
  <c r="K464" i="1"/>
  <c r="J464" i="1"/>
  <c r="U463" i="1"/>
  <c r="M463" i="1"/>
  <c r="J463" i="1"/>
  <c r="J462" i="1" s="1"/>
  <c r="L461" i="1"/>
  <c r="N461" i="1" s="1"/>
  <c r="W460" i="1"/>
  <c r="W459" i="1" s="1"/>
  <c r="U460" i="1"/>
  <c r="S460" i="1"/>
  <c r="S459" i="1" s="1"/>
  <c r="Q460" i="1"/>
  <c r="Q459" i="1" s="1"/>
  <c r="O460" i="1"/>
  <c r="O459" i="1" s="1"/>
  <c r="M460" i="1"/>
  <c r="L460" i="1"/>
  <c r="U459" i="1"/>
  <c r="M459" i="1"/>
  <c r="L459" i="1"/>
  <c r="L458" i="1"/>
  <c r="N458" i="1" s="1"/>
  <c r="W457" i="1"/>
  <c r="U457" i="1"/>
  <c r="S457" i="1"/>
  <c r="S456" i="1" s="1"/>
  <c r="Q457" i="1"/>
  <c r="O457" i="1"/>
  <c r="M457" i="1"/>
  <c r="K457" i="1"/>
  <c r="J457" i="1"/>
  <c r="L457" i="1" s="1"/>
  <c r="W456" i="1"/>
  <c r="U456" i="1"/>
  <c r="Q456" i="1"/>
  <c r="O456" i="1"/>
  <c r="M456" i="1"/>
  <c r="K456" i="1"/>
  <c r="J456" i="1"/>
  <c r="L455" i="1"/>
  <c r="N455" i="1" s="1"/>
  <c r="W454" i="1"/>
  <c r="W453" i="1" s="1"/>
  <c r="W452" i="1" s="1"/>
  <c r="U454" i="1"/>
  <c r="U453" i="1" s="1"/>
  <c r="U452" i="1" s="1"/>
  <c r="S454" i="1"/>
  <c r="Q454" i="1"/>
  <c r="Q453" i="1" s="1"/>
  <c r="Q452" i="1" s="1"/>
  <c r="O454" i="1"/>
  <c r="O453" i="1" s="1"/>
  <c r="O452" i="1" s="1"/>
  <c r="O451" i="1" s="1"/>
  <c r="M454" i="1"/>
  <c r="M453" i="1" s="1"/>
  <c r="M452" i="1" s="1"/>
  <c r="K454" i="1"/>
  <c r="J454" i="1"/>
  <c r="L454" i="1" s="1"/>
  <c r="S453" i="1"/>
  <c r="S452" i="1" s="1"/>
  <c r="K453" i="1"/>
  <c r="K452" i="1" s="1"/>
  <c r="X449" i="1"/>
  <c r="X448" i="1" s="1"/>
  <c r="X447" i="1" s="1"/>
  <c r="X446" i="1" s="1"/>
  <c r="X445" i="1" s="1"/>
  <c r="W448" i="1"/>
  <c r="W447" i="1" s="1"/>
  <c r="W446" i="1" s="1"/>
  <c r="W445" i="1" s="1"/>
  <c r="V448" i="1"/>
  <c r="V447" i="1"/>
  <c r="V446" i="1" s="1"/>
  <c r="V445" i="1" s="1"/>
  <c r="L444" i="1"/>
  <c r="N444" i="1" s="1"/>
  <c r="W443" i="1"/>
  <c r="W442" i="1" s="1"/>
  <c r="U443" i="1"/>
  <c r="S443" i="1"/>
  <c r="Q443" i="1"/>
  <c r="Q442" i="1" s="1"/>
  <c r="O443" i="1"/>
  <c r="O442" i="1" s="1"/>
  <c r="M443" i="1"/>
  <c r="K443" i="1"/>
  <c r="L443" i="1" s="1"/>
  <c r="J443" i="1"/>
  <c r="U442" i="1"/>
  <c r="S442" i="1"/>
  <c r="M442" i="1"/>
  <c r="K442" i="1"/>
  <c r="J442" i="1"/>
  <c r="L441" i="1"/>
  <c r="N441" i="1" s="1"/>
  <c r="W440" i="1"/>
  <c r="U440" i="1"/>
  <c r="U439" i="1" s="1"/>
  <c r="S440" i="1"/>
  <c r="Q440" i="1"/>
  <c r="Q439" i="1" s="1"/>
  <c r="O440" i="1"/>
  <c r="O439" i="1" s="1"/>
  <c r="M440" i="1"/>
  <c r="M439" i="1" s="1"/>
  <c r="K440" i="1"/>
  <c r="J440" i="1"/>
  <c r="L440" i="1" s="1"/>
  <c r="W439" i="1"/>
  <c r="S439" i="1"/>
  <c r="K439" i="1"/>
  <c r="L438" i="1"/>
  <c r="N438" i="1" s="1"/>
  <c r="W437" i="1"/>
  <c r="W436" i="1" s="1"/>
  <c r="W435" i="1" s="1"/>
  <c r="U437" i="1"/>
  <c r="U436" i="1" s="1"/>
  <c r="U435" i="1" s="1"/>
  <c r="U430" i="1" s="1"/>
  <c r="S437" i="1"/>
  <c r="Q437" i="1"/>
  <c r="Q436" i="1" s="1"/>
  <c r="Q435" i="1" s="1"/>
  <c r="Q430" i="1" s="1"/>
  <c r="O437" i="1"/>
  <c r="O436" i="1" s="1"/>
  <c r="O435" i="1" s="1"/>
  <c r="M437" i="1"/>
  <c r="M436" i="1" s="1"/>
  <c r="M435" i="1" s="1"/>
  <c r="K437" i="1"/>
  <c r="J437" i="1"/>
  <c r="S436" i="1"/>
  <c r="S435" i="1" s="1"/>
  <c r="K436" i="1"/>
  <c r="K435" i="1"/>
  <c r="L434" i="1"/>
  <c r="N434" i="1" s="1"/>
  <c r="P434" i="1" s="1"/>
  <c r="W433" i="1"/>
  <c r="U433" i="1"/>
  <c r="U432" i="1" s="1"/>
  <c r="U431" i="1" s="1"/>
  <c r="S433" i="1"/>
  <c r="S432" i="1" s="1"/>
  <c r="S431" i="1" s="1"/>
  <c r="S430" i="1" s="1"/>
  <c r="Q433" i="1"/>
  <c r="Q432" i="1" s="1"/>
  <c r="Q431" i="1" s="1"/>
  <c r="O433" i="1"/>
  <c r="M433" i="1"/>
  <c r="M432" i="1" s="1"/>
  <c r="M431" i="1" s="1"/>
  <c r="L433" i="1"/>
  <c r="W432" i="1"/>
  <c r="W431" i="1" s="1"/>
  <c r="O432" i="1"/>
  <c r="O431" i="1" s="1"/>
  <c r="O430" i="1" s="1"/>
  <c r="L432" i="1"/>
  <c r="L431" i="1"/>
  <c r="P429" i="1"/>
  <c r="R429" i="1" s="1"/>
  <c r="N429" i="1"/>
  <c r="N428" i="1" s="1"/>
  <c r="N427" i="1" s="1"/>
  <c r="L429" i="1"/>
  <c r="J429" i="1"/>
  <c r="W428" i="1"/>
  <c r="W427" i="1" s="1"/>
  <c r="W426" i="1" s="1"/>
  <c r="W425" i="1" s="1"/>
  <c r="W424" i="1" s="1"/>
  <c r="U428" i="1"/>
  <c r="S428" i="1"/>
  <c r="Q428" i="1"/>
  <c r="P428" i="1"/>
  <c r="P427" i="1" s="1"/>
  <c r="P426" i="1" s="1"/>
  <c r="P425" i="1" s="1"/>
  <c r="P424" i="1" s="1"/>
  <c r="O428" i="1"/>
  <c r="O427" i="1" s="1"/>
  <c r="O426" i="1" s="1"/>
  <c r="O425" i="1" s="1"/>
  <c r="O424" i="1" s="1"/>
  <c r="M428" i="1"/>
  <c r="K428" i="1"/>
  <c r="J428" i="1"/>
  <c r="L428" i="1" s="1"/>
  <c r="U427" i="1"/>
  <c r="U426" i="1" s="1"/>
  <c r="U425" i="1" s="1"/>
  <c r="U424" i="1" s="1"/>
  <c r="S427" i="1"/>
  <c r="S426" i="1" s="1"/>
  <c r="S425" i="1" s="1"/>
  <c r="S424" i="1" s="1"/>
  <c r="Q427" i="1"/>
  <c r="M427" i="1"/>
  <c r="K427" i="1"/>
  <c r="K426" i="1" s="1"/>
  <c r="K425" i="1" s="1"/>
  <c r="K424" i="1" s="1"/>
  <c r="J427" i="1"/>
  <c r="J426" i="1" s="1"/>
  <c r="Q426" i="1"/>
  <c r="N426" i="1"/>
  <c r="N425" i="1" s="1"/>
  <c r="N424" i="1" s="1"/>
  <c r="M426" i="1"/>
  <c r="Q425" i="1"/>
  <c r="Q424" i="1" s="1"/>
  <c r="M425" i="1"/>
  <c r="M424" i="1" s="1"/>
  <c r="L422" i="1"/>
  <c r="N422" i="1" s="1"/>
  <c r="W421" i="1"/>
  <c r="U421" i="1"/>
  <c r="U420" i="1" s="1"/>
  <c r="S421" i="1"/>
  <c r="Q421" i="1"/>
  <c r="Q420" i="1" s="1"/>
  <c r="O421" i="1"/>
  <c r="O420" i="1" s="1"/>
  <c r="M421" i="1"/>
  <c r="M420" i="1" s="1"/>
  <c r="K421" i="1"/>
  <c r="J421" i="1"/>
  <c r="L421" i="1" s="1"/>
  <c r="W420" i="1"/>
  <c r="S420" i="1"/>
  <c r="K420" i="1"/>
  <c r="J420" i="1"/>
  <c r="L420" i="1" s="1"/>
  <c r="L419" i="1"/>
  <c r="N419" i="1" s="1"/>
  <c r="J419" i="1"/>
  <c r="W418" i="1"/>
  <c r="W417" i="1" s="1"/>
  <c r="W416" i="1" s="1"/>
  <c r="U418" i="1"/>
  <c r="S418" i="1"/>
  <c r="S417" i="1" s="1"/>
  <c r="S416" i="1" s="1"/>
  <c r="Q418" i="1"/>
  <c r="Q417" i="1" s="1"/>
  <c r="Q416" i="1" s="1"/>
  <c r="O418" i="1"/>
  <c r="O417" i="1" s="1"/>
  <c r="O416" i="1" s="1"/>
  <c r="M418" i="1"/>
  <c r="K418" i="1"/>
  <c r="K417" i="1" s="1"/>
  <c r="K416" i="1" s="1"/>
  <c r="J418" i="1"/>
  <c r="U417" i="1"/>
  <c r="U416" i="1" s="1"/>
  <c r="M417" i="1"/>
  <c r="J417" i="1"/>
  <c r="M416" i="1"/>
  <c r="P415" i="1"/>
  <c r="N415" i="1"/>
  <c r="L415" i="1"/>
  <c r="W414" i="1"/>
  <c r="W413" i="1" s="1"/>
  <c r="U414" i="1"/>
  <c r="S414" i="1"/>
  <c r="S413" i="1" s="1"/>
  <c r="Q414" i="1"/>
  <c r="O414" i="1"/>
  <c r="O413" i="1" s="1"/>
  <c r="N414" i="1"/>
  <c r="N413" i="1" s="1"/>
  <c r="M414" i="1"/>
  <c r="K414" i="1"/>
  <c r="K413" i="1" s="1"/>
  <c r="J414" i="1"/>
  <c r="U413" i="1"/>
  <c r="U409" i="1" s="1"/>
  <c r="Q413" i="1"/>
  <c r="M413" i="1"/>
  <c r="J413" i="1"/>
  <c r="L413" i="1" s="1"/>
  <c r="L412" i="1"/>
  <c r="N412" i="1" s="1"/>
  <c r="W411" i="1"/>
  <c r="U411" i="1"/>
  <c r="S411" i="1"/>
  <c r="Q411" i="1"/>
  <c r="O411" i="1"/>
  <c r="M411" i="1"/>
  <c r="K411" i="1"/>
  <c r="J411" i="1"/>
  <c r="L411" i="1" s="1"/>
  <c r="W410" i="1"/>
  <c r="U410" i="1"/>
  <c r="S410" i="1"/>
  <c r="Q410" i="1"/>
  <c r="Q409" i="1" s="1"/>
  <c r="O410" i="1"/>
  <c r="O409" i="1" s="1"/>
  <c r="M410" i="1"/>
  <c r="K410" i="1"/>
  <c r="K409" i="1" s="1"/>
  <c r="K408" i="1" s="1"/>
  <c r="J410" i="1"/>
  <c r="J409" i="1" s="1"/>
  <c r="M409" i="1"/>
  <c r="W406" i="1"/>
  <c r="W405" i="1" s="1"/>
  <c r="W404" i="1" s="1"/>
  <c r="L406" i="1"/>
  <c r="N406" i="1" s="1"/>
  <c r="U405" i="1"/>
  <c r="S405" i="1"/>
  <c r="S404" i="1" s="1"/>
  <c r="Q405" i="1"/>
  <c r="O405" i="1"/>
  <c r="O404" i="1" s="1"/>
  <c r="M405" i="1"/>
  <c r="K405" i="1"/>
  <c r="K404" i="1" s="1"/>
  <c r="J405" i="1"/>
  <c r="U404" i="1"/>
  <c r="Q404" i="1"/>
  <c r="M404" i="1"/>
  <c r="J404" i="1"/>
  <c r="L404" i="1" s="1"/>
  <c r="L403" i="1"/>
  <c r="N403" i="1" s="1"/>
  <c r="W402" i="1"/>
  <c r="U402" i="1"/>
  <c r="S402" i="1"/>
  <c r="S401" i="1" s="1"/>
  <c r="Q402" i="1"/>
  <c r="Q401" i="1" s="1"/>
  <c r="O402" i="1"/>
  <c r="M402" i="1"/>
  <c r="M401" i="1" s="1"/>
  <c r="K402" i="1"/>
  <c r="K401" i="1" s="1"/>
  <c r="J402" i="1"/>
  <c r="L402" i="1" s="1"/>
  <c r="W401" i="1"/>
  <c r="U401" i="1"/>
  <c r="O401" i="1"/>
  <c r="J401" i="1"/>
  <c r="X400" i="1"/>
  <c r="X399" i="1" s="1"/>
  <c r="X398" i="1" s="1"/>
  <c r="W399" i="1"/>
  <c r="W398" i="1" s="1"/>
  <c r="V399" i="1"/>
  <c r="V398" i="1" s="1"/>
  <c r="K397" i="1"/>
  <c r="W396" i="1"/>
  <c r="U396" i="1"/>
  <c r="S396" i="1"/>
  <c r="Q396" i="1"/>
  <c r="O396" i="1"/>
  <c r="M396" i="1"/>
  <c r="J396" i="1"/>
  <c r="L395" i="1"/>
  <c r="N395" i="1" s="1"/>
  <c r="N394" i="1" s="1"/>
  <c r="W394" i="1"/>
  <c r="U394" i="1"/>
  <c r="U393" i="1" s="1"/>
  <c r="U392" i="1" s="1"/>
  <c r="U391" i="1" s="1"/>
  <c r="S394" i="1"/>
  <c r="S393" i="1" s="1"/>
  <c r="S392" i="1" s="1"/>
  <c r="S391" i="1" s="1"/>
  <c r="Q394" i="1"/>
  <c r="O394" i="1"/>
  <c r="M394" i="1"/>
  <c r="K394" i="1"/>
  <c r="J394" i="1"/>
  <c r="M393" i="1"/>
  <c r="M392" i="1" s="1"/>
  <c r="M391" i="1" s="1"/>
  <c r="J393" i="1"/>
  <c r="L390" i="1"/>
  <c r="N390" i="1" s="1"/>
  <c r="K390" i="1"/>
  <c r="W389" i="1"/>
  <c r="U389" i="1"/>
  <c r="S389" i="1"/>
  <c r="Q389" i="1"/>
  <c r="O389" i="1"/>
  <c r="M389" i="1"/>
  <c r="K389" i="1"/>
  <c r="J389" i="1"/>
  <c r="L388" i="1"/>
  <c r="N388" i="1" s="1"/>
  <c r="W387" i="1"/>
  <c r="U387" i="1"/>
  <c r="U386" i="1" s="1"/>
  <c r="U385" i="1" s="1"/>
  <c r="S387" i="1"/>
  <c r="Q387" i="1"/>
  <c r="O387" i="1"/>
  <c r="M387" i="1"/>
  <c r="M386" i="1" s="1"/>
  <c r="M385" i="1" s="1"/>
  <c r="M384" i="1" s="1"/>
  <c r="K387" i="1"/>
  <c r="J387" i="1"/>
  <c r="L387" i="1" s="1"/>
  <c r="W386" i="1"/>
  <c r="W385" i="1" s="1"/>
  <c r="W384" i="1" s="1"/>
  <c r="K386" i="1"/>
  <c r="K385" i="1" s="1"/>
  <c r="K384" i="1" s="1"/>
  <c r="U384" i="1"/>
  <c r="L383" i="1"/>
  <c r="N383" i="1" s="1"/>
  <c r="W382" i="1"/>
  <c r="W381" i="1" s="1"/>
  <c r="U382" i="1"/>
  <c r="S382" i="1"/>
  <c r="Q382" i="1"/>
  <c r="Q381" i="1" s="1"/>
  <c r="O382" i="1"/>
  <c r="O381" i="1" s="1"/>
  <c r="M382" i="1"/>
  <c r="K382" i="1"/>
  <c r="K381" i="1" s="1"/>
  <c r="J382" i="1"/>
  <c r="U381" i="1"/>
  <c r="S381" i="1"/>
  <c r="M381" i="1"/>
  <c r="J381" i="1"/>
  <c r="L380" i="1"/>
  <c r="N380" i="1" s="1"/>
  <c r="W379" i="1"/>
  <c r="W376" i="1" s="1"/>
  <c r="W375" i="1" s="1"/>
  <c r="W374" i="1" s="1"/>
  <c r="U379" i="1"/>
  <c r="S379" i="1"/>
  <c r="Q379" i="1"/>
  <c r="O379" i="1"/>
  <c r="M379" i="1"/>
  <c r="K379" i="1"/>
  <c r="J379" i="1"/>
  <c r="J376" i="1" s="1"/>
  <c r="J375" i="1" s="1"/>
  <c r="L378" i="1"/>
  <c r="N378" i="1" s="1"/>
  <c r="J378" i="1"/>
  <c r="W377" i="1"/>
  <c r="U377" i="1"/>
  <c r="S377" i="1"/>
  <c r="S376" i="1" s="1"/>
  <c r="Q377" i="1"/>
  <c r="O377" i="1"/>
  <c r="M377" i="1"/>
  <c r="K377" i="1"/>
  <c r="L377" i="1" s="1"/>
  <c r="J377" i="1"/>
  <c r="M376" i="1"/>
  <c r="K376" i="1"/>
  <c r="L373" i="1"/>
  <c r="N373" i="1" s="1"/>
  <c r="W372" i="1"/>
  <c r="U372" i="1"/>
  <c r="U371" i="1" s="1"/>
  <c r="S372" i="1"/>
  <c r="Q372" i="1"/>
  <c r="O372" i="1"/>
  <c r="M372" i="1"/>
  <c r="K372" i="1"/>
  <c r="J372" i="1"/>
  <c r="W371" i="1"/>
  <c r="S371" i="1"/>
  <c r="Q371" i="1"/>
  <c r="O371" i="1"/>
  <c r="M371" i="1"/>
  <c r="K371" i="1"/>
  <c r="L370" i="1"/>
  <c r="N370" i="1" s="1"/>
  <c r="P370" i="1" s="1"/>
  <c r="W369" i="1"/>
  <c r="W368" i="1" s="1"/>
  <c r="U369" i="1"/>
  <c r="S369" i="1"/>
  <c r="S368" i="1" s="1"/>
  <c r="S367" i="1" s="1"/>
  <c r="S366" i="1" s="1"/>
  <c r="Q369" i="1"/>
  <c r="O369" i="1"/>
  <c r="O368" i="1" s="1"/>
  <c r="M369" i="1"/>
  <c r="M368" i="1" s="1"/>
  <c r="M367" i="1" s="1"/>
  <c r="M366" i="1" s="1"/>
  <c r="K369" i="1"/>
  <c r="K368" i="1" s="1"/>
  <c r="K367" i="1" s="1"/>
  <c r="K366" i="1" s="1"/>
  <c r="J369" i="1"/>
  <c r="U368" i="1"/>
  <c r="Q368" i="1"/>
  <c r="J368" i="1"/>
  <c r="L363" i="1"/>
  <c r="N363" i="1" s="1"/>
  <c r="P363" i="1" s="1"/>
  <c r="R363" i="1" s="1"/>
  <c r="W362" i="1"/>
  <c r="U362" i="1"/>
  <c r="S362" i="1"/>
  <c r="S361" i="1" s="1"/>
  <c r="Q362" i="1"/>
  <c r="O362" i="1"/>
  <c r="M362" i="1"/>
  <c r="M361" i="1" s="1"/>
  <c r="K362" i="1"/>
  <c r="K361" i="1" s="1"/>
  <c r="J362" i="1"/>
  <c r="W361" i="1"/>
  <c r="U361" i="1"/>
  <c r="Q361" i="1"/>
  <c r="O361" i="1"/>
  <c r="J361" i="1"/>
  <c r="W360" i="1"/>
  <c r="L360" i="1"/>
  <c r="N360" i="1" s="1"/>
  <c r="W359" i="1"/>
  <c r="U359" i="1"/>
  <c r="S359" i="1"/>
  <c r="Q359" i="1"/>
  <c r="O359" i="1"/>
  <c r="M359" i="1"/>
  <c r="M358" i="1" s="1"/>
  <c r="K359" i="1"/>
  <c r="J359" i="1"/>
  <c r="W358" i="1"/>
  <c r="U358" i="1"/>
  <c r="S358" i="1"/>
  <c r="Q358" i="1"/>
  <c r="O358" i="1"/>
  <c r="K358" i="1"/>
  <c r="N357" i="1"/>
  <c r="N356" i="1" s="1"/>
  <c r="N355" i="1" s="1"/>
  <c r="L357" i="1"/>
  <c r="W356" i="1"/>
  <c r="W355" i="1" s="1"/>
  <c r="U356" i="1"/>
  <c r="S356" i="1"/>
  <c r="S355" i="1" s="1"/>
  <c r="Q356" i="1"/>
  <c r="Q355" i="1" s="1"/>
  <c r="O356" i="1"/>
  <c r="O355" i="1" s="1"/>
  <c r="M356" i="1"/>
  <c r="K356" i="1"/>
  <c r="K355" i="1" s="1"/>
  <c r="J356" i="1"/>
  <c r="U355" i="1"/>
  <c r="M355" i="1"/>
  <c r="J355" i="1"/>
  <c r="K354" i="1"/>
  <c r="W353" i="1"/>
  <c r="U353" i="1"/>
  <c r="S353" i="1"/>
  <c r="Q353" i="1"/>
  <c r="Q350" i="1" s="1"/>
  <c r="Q349" i="1" s="1"/>
  <c r="Q348" i="1" s="1"/>
  <c r="O353" i="1"/>
  <c r="M353" i="1"/>
  <c r="J353" i="1"/>
  <c r="N352" i="1"/>
  <c r="N351" i="1" s="1"/>
  <c r="L352" i="1"/>
  <c r="K352" i="1"/>
  <c r="W351" i="1"/>
  <c r="W350" i="1" s="1"/>
  <c r="U351" i="1"/>
  <c r="S351" i="1"/>
  <c r="Q351" i="1"/>
  <c r="O351" i="1"/>
  <c r="O350" i="1" s="1"/>
  <c r="M351" i="1"/>
  <c r="K351" i="1"/>
  <c r="J351" i="1"/>
  <c r="S350" i="1"/>
  <c r="S349" i="1" s="1"/>
  <c r="S348" i="1" s="1"/>
  <c r="J350" i="1"/>
  <c r="L347" i="1"/>
  <c r="N347" i="1" s="1"/>
  <c r="P347" i="1" s="1"/>
  <c r="R347" i="1" s="1"/>
  <c r="T347" i="1" s="1"/>
  <c r="V347" i="1" s="1"/>
  <c r="X347" i="1" s="1"/>
  <c r="L346" i="1"/>
  <c r="N346" i="1" s="1"/>
  <c r="W345" i="1"/>
  <c r="U345" i="1"/>
  <c r="S345" i="1"/>
  <c r="Q345" i="1"/>
  <c r="O345" i="1"/>
  <c r="O340" i="1" s="1"/>
  <c r="O336" i="1" s="1"/>
  <c r="O335" i="1" s="1"/>
  <c r="M345" i="1"/>
  <c r="K345" i="1"/>
  <c r="J345" i="1"/>
  <c r="W344" i="1"/>
  <c r="W343" i="1" s="1"/>
  <c r="L344" i="1"/>
  <c r="N344" i="1" s="1"/>
  <c r="P344" i="1" s="1"/>
  <c r="P343" i="1" s="1"/>
  <c r="J344" i="1"/>
  <c r="J343" i="1" s="1"/>
  <c r="L343" i="1" s="1"/>
  <c r="U343" i="1"/>
  <c r="S343" i="1"/>
  <c r="Q343" i="1"/>
  <c r="O343" i="1"/>
  <c r="N343" i="1"/>
  <c r="M343" i="1"/>
  <c r="K343" i="1"/>
  <c r="W342" i="1"/>
  <c r="W341" i="1" s="1"/>
  <c r="L342" i="1"/>
  <c r="N342" i="1" s="1"/>
  <c r="P342" i="1" s="1"/>
  <c r="P341" i="1" s="1"/>
  <c r="J342" i="1"/>
  <c r="J341" i="1" s="1"/>
  <c r="U341" i="1"/>
  <c r="S341" i="1"/>
  <c r="Q341" i="1"/>
  <c r="O341" i="1"/>
  <c r="M341" i="1"/>
  <c r="M340" i="1" s="1"/>
  <c r="K341" i="1"/>
  <c r="U340" i="1"/>
  <c r="S340" i="1"/>
  <c r="Q340" i="1"/>
  <c r="K340" i="1"/>
  <c r="W339" i="1"/>
  <c r="W338" i="1" s="1"/>
  <c r="W337" i="1" s="1"/>
  <c r="J339" i="1"/>
  <c r="U338" i="1"/>
  <c r="U337" i="1" s="1"/>
  <c r="S338" i="1"/>
  <c r="Q338" i="1"/>
  <c r="Q337" i="1" s="1"/>
  <c r="O338" i="1"/>
  <c r="M338" i="1"/>
  <c r="M337" i="1" s="1"/>
  <c r="K338" i="1"/>
  <c r="S337" i="1"/>
  <c r="S336" i="1" s="1"/>
  <c r="S335" i="1" s="1"/>
  <c r="O337" i="1"/>
  <c r="K337" i="1"/>
  <c r="J334" i="1"/>
  <c r="W333" i="1"/>
  <c r="U333" i="1"/>
  <c r="U332" i="1" s="1"/>
  <c r="U331" i="1" s="1"/>
  <c r="S333" i="1"/>
  <c r="Q333" i="1"/>
  <c r="Q332" i="1" s="1"/>
  <c r="Q331" i="1" s="1"/>
  <c r="Q330" i="1" s="1"/>
  <c r="O333" i="1"/>
  <c r="M333" i="1"/>
  <c r="M332" i="1" s="1"/>
  <c r="M331" i="1" s="1"/>
  <c r="K333" i="1"/>
  <c r="W332" i="1"/>
  <c r="W331" i="1" s="1"/>
  <c r="W330" i="1" s="1"/>
  <c r="S332" i="1"/>
  <c r="O332" i="1"/>
  <c r="O331" i="1" s="1"/>
  <c r="O330" i="1" s="1"/>
  <c r="K332" i="1"/>
  <c r="S331" i="1"/>
  <c r="S330" i="1" s="1"/>
  <c r="K331" i="1"/>
  <c r="K330" i="1" s="1"/>
  <c r="U330" i="1"/>
  <c r="M330" i="1"/>
  <c r="L329" i="1"/>
  <c r="N329" i="1" s="1"/>
  <c r="W328" i="1"/>
  <c r="U328" i="1"/>
  <c r="S328" i="1"/>
  <c r="Q328" i="1"/>
  <c r="O328" i="1"/>
  <c r="M328" i="1"/>
  <c r="M327" i="1" s="1"/>
  <c r="M326" i="1" s="1"/>
  <c r="K328" i="1"/>
  <c r="J328" i="1"/>
  <c r="L328" i="1" s="1"/>
  <c r="W327" i="1"/>
  <c r="W326" i="1" s="1"/>
  <c r="U327" i="1"/>
  <c r="S327" i="1"/>
  <c r="S326" i="1" s="1"/>
  <c r="Q327" i="1"/>
  <c r="O327" i="1"/>
  <c r="O326" i="1" s="1"/>
  <c r="K327" i="1"/>
  <c r="K326" i="1" s="1"/>
  <c r="J327" i="1"/>
  <c r="J326" i="1" s="1"/>
  <c r="L326" i="1" s="1"/>
  <c r="U326" i="1"/>
  <c r="Q326" i="1"/>
  <c r="J325" i="1"/>
  <c r="W324" i="1"/>
  <c r="W323" i="1" s="1"/>
  <c r="U324" i="1"/>
  <c r="U323" i="1" s="1"/>
  <c r="S324" i="1"/>
  <c r="S323" i="1" s="1"/>
  <c r="S320" i="1" s="1"/>
  <c r="S319" i="1" s="1"/>
  <c r="Q324" i="1"/>
  <c r="Q323" i="1" s="1"/>
  <c r="O324" i="1"/>
  <c r="O323" i="1" s="1"/>
  <c r="M324" i="1"/>
  <c r="M323" i="1" s="1"/>
  <c r="M320" i="1" s="1"/>
  <c r="M319" i="1" s="1"/>
  <c r="K324" i="1"/>
  <c r="K323" i="1"/>
  <c r="W322" i="1"/>
  <c r="W321" i="1" s="1"/>
  <c r="L322" i="1"/>
  <c r="N322" i="1" s="1"/>
  <c r="U321" i="1"/>
  <c r="S321" i="1"/>
  <c r="Q321" i="1"/>
  <c r="Q320" i="1" s="1"/>
  <c r="Q319" i="1" s="1"/>
  <c r="O321" i="1"/>
  <c r="M321" i="1"/>
  <c r="K321" i="1"/>
  <c r="J321" i="1"/>
  <c r="L321" i="1" s="1"/>
  <c r="J317" i="1"/>
  <c r="W316" i="1"/>
  <c r="W315" i="1" s="1"/>
  <c r="U316" i="1"/>
  <c r="U315" i="1" s="1"/>
  <c r="U314" i="1" s="1"/>
  <c r="S316" i="1"/>
  <c r="S315" i="1" s="1"/>
  <c r="S314" i="1" s="1"/>
  <c r="Q316" i="1"/>
  <c r="O316" i="1"/>
  <c r="O315" i="1" s="1"/>
  <c r="O314" i="1" s="1"/>
  <c r="M316" i="1"/>
  <c r="K316" i="1"/>
  <c r="K315" i="1" s="1"/>
  <c r="K314" i="1" s="1"/>
  <c r="Q315" i="1"/>
  <c r="M315" i="1"/>
  <c r="M314" i="1" s="1"/>
  <c r="W314" i="1"/>
  <c r="Q314" i="1"/>
  <c r="L313" i="1"/>
  <c r="N313" i="1" s="1"/>
  <c r="W312" i="1"/>
  <c r="U312" i="1"/>
  <c r="U311" i="1" s="1"/>
  <c r="S312" i="1"/>
  <c r="Q312" i="1"/>
  <c r="Q311" i="1" s="1"/>
  <c r="O312" i="1"/>
  <c r="M312" i="1"/>
  <c r="M311" i="1" s="1"/>
  <c r="L312" i="1"/>
  <c r="K312" i="1"/>
  <c r="J312" i="1"/>
  <c r="W311" i="1"/>
  <c r="S311" i="1"/>
  <c r="O311" i="1"/>
  <c r="K311" i="1"/>
  <c r="J311" i="1"/>
  <c r="L311" i="1" s="1"/>
  <c r="W310" i="1"/>
  <c r="Q310" i="1"/>
  <c r="P310" i="1"/>
  <c r="R310" i="1" s="1"/>
  <c r="N310" i="1"/>
  <c r="N309" i="1" s="1"/>
  <c r="M310" i="1"/>
  <c r="L310" i="1"/>
  <c r="W309" i="1"/>
  <c r="U309" i="1"/>
  <c r="S309" i="1"/>
  <c r="Q309" i="1"/>
  <c r="P309" i="1"/>
  <c r="O309" i="1"/>
  <c r="M309" i="1"/>
  <c r="L309" i="1"/>
  <c r="J308" i="1"/>
  <c r="U307" i="1"/>
  <c r="S307" i="1"/>
  <c r="M307" i="1"/>
  <c r="M306" i="1" s="1"/>
  <c r="M305" i="1" s="1"/>
  <c r="K307" i="1"/>
  <c r="L307" i="1" s="1"/>
  <c r="N307" i="1" s="1"/>
  <c r="P307" i="1" s="1"/>
  <c r="R307" i="1" s="1"/>
  <c r="T307" i="1" s="1"/>
  <c r="V307" i="1" s="1"/>
  <c r="X307" i="1" s="1"/>
  <c r="W306" i="1"/>
  <c r="U306" i="1"/>
  <c r="U305" i="1" s="1"/>
  <c r="S306" i="1"/>
  <c r="Q306" i="1"/>
  <c r="Q305" i="1" s="1"/>
  <c r="O306" i="1"/>
  <c r="K306" i="1"/>
  <c r="W305" i="1"/>
  <c r="S305" i="1"/>
  <c r="O305" i="1"/>
  <c r="K305" i="1"/>
  <c r="L304" i="1"/>
  <c r="N304" i="1" s="1"/>
  <c r="P304" i="1" s="1"/>
  <c r="K304" i="1"/>
  <c r="K303" i="1" s="1"/>
  <c r="W303" i="1"/>
  <c r="U303" i="1"/>
  <c r="S303" i="1"/>
  <c r="Q303" i="1"/>
  <c r="O303" i="1"/>
  <c r="M303" i="1"/>
  <c r="J303" i="1"/>
  <c r="L302" i="1"/>
  <c r="N302" i="1" s="1"/>
  <c r="W301" i="1"/>
  <c r="U301" i="1"/>
  <c r="U300" i="1" s="1"/>
  <c r="S301" i="1"/>
  <c r="Q301" i="1"/>
  <c r="Q300" i="1" s="1"/>
  <c r="O301" i="1"/>
  <c r="M301" i="1"/>
  <c r="M300" i="1" s="1"/>
  <c r="L301" i="1"/>
  <c r="K301" i="1"/>
  <c r="K300" i="1" s="1"/>
  <c r="J301" i="1"/>
  <c r="W300" i="1"/>
  <c r="S300" i="1"/>
  <c r="O300" i="1"/>
  <c r="L299" i="1"/>
  <c r="N299" i="1" s="1"/>
  <c r="P299" i="1" s="1"/>
  <c r="P298" i="1" s="1"/>
  <c r="K299" i="1"/>
  <c r="K298" i="1" s="1"/>
  <c r="K295" i="1" s="1"/>
  <c r="W298" i="1"/>
  <c r="U298" i="1"/>
  <c r="U295" i="1" s="1"/>
  <c r="S298" i="1"/>
  <c r="Q298" i="1"/>
  <c r="Q295" i="1" s="1"/>
  <c r="O298" i="1"/>
  <c r="M298" i="1"/>
  <c r="M295" i="1" s="1"/>
  <c r="J298" i="1"/>
  <c r="L297" i="1"/>
  <c r="N297" i="1" s="1"/>
  <c r="N296" i="1" s="1"/>
  <c r="W296" i="1"/>
  <c r="U296" i="1"/>
  <c r="S296" i="1"/>
  <c r="S295" i="1" s="1"/>
  <c r="Q296" i="1"/>
  <c r="O296" i="1"/>
  <c r="M296" i="1"/>
  <c r="L296" i="1"/>
  <c r="K296" i="1"/>
  <c r="J296" i="1"/>
  <c r="W295" i="1"/>
  <c r="O295" i="1"/>
  <c r="J295" i="1"/>
  <c r="L294" i="1"/>
  <c r="N294" i="1" s="1"/>
  <c r="W293" i="1"/>
  <c r="W292" i="1" s="1"/>
  <c r="W291" i="1" s="1"/>
  <c r="W290" i="1" s="1"/>
  <c r="U293" i="1"/>
  <c r="U292" i="1" s="1"/>
  <c r="S293" i="1"/>
  <c r="Q293" i="1"/>
  <c r="Q292" i="1" s="1"/>
  <c r="Q291" i="1" s="1"/>
  <c r="Q290" i="1" s="1"/>
  <c r="O293" i="1"/>
  <c r="M293" i="1"/>
  <c r="M292" i="1" s="1"/>
  <c r="M291" i="1" s="1"/>
  <c r="M290" i="1" s="1"/>
  <c r="K293" i="1"/>
  <c r="K292" i="1" s="1"/>
  <c r="J293" i="1"/>
  <c r="L293" i="1" s="1"/>
  <c r="S292" i="1"/>
  <c r="O292" i="1"/>
  <c r="O291" i="1" s="1"/>
  <c r="O290" i="1" s="1"/>
  <c r="R289" i="1"/>
  <c r="P289" i="1"/>
  <c r="P288" i="1" s="1"/>
  <c r="P287" i="1" s="1"/>
  <c r="P286" i="1" s="1"/>
  <c r="N289" i="1"/>
  <c r="L289" i="1"/>
  <c r="W288" i="1"/>
  <c r="U288" i="1"/>
  <c r="S288" i="1"/>
  <c r="Q288" i="1"/>
  <c r="O288" i="1"/>
  <c r="N288" i="1"/>
  <c r="M288" i="1"/>
  <c r="K288" i="1"/>
  <c r="L288" i="1" s="1"/>
  <c r="J288" i="1"/>
  <c r="W287" i="1"/>
  <c r="W286" i="1" s="1"/>
  <c r="U287" i="1"/>
  <c r="S287" i="1"/>
  <c r="S286" i="1" s="1"/>
  <c r="Q287" i="1"/>
  <c r="O287" i="1"/>
  <c r="O286" i="1" s="1"/>
  <c r="N287" i="1"/>
  <c r="M287" i="1"/>
  <c r="J287" i="1"/>
  <c r="J286" i="1" s="1"/>
  <c r="U286" i="1"/>
  <c r="Q286" i="1"/>
  <c r="N286" i="1"/>
  <c r="M286" i="1"/>
  <c r="R285" i="1"/>
  <c r="T285" i="1" s="1"/>
  <c r="L285" i="1"/>
  <c r="W284" i="1"/>
  <c r="U284" i="1"/>
  <c r="U283" i="1" s="1"/>
  <c r="S284" i="1"/>
  <c r="S283" i="1" s="1"/>
  <c r="Q284" i="1"/>
  <c r="Q283" i="1" s="1"/>
  <c r="P284" i="1"/>
  <c r="L284" i="1"/>
  <c r="W283" i="1"/>
  <c r="P283" i="1"/>
  <c r="L283" i="1"/>
  <c r="R282" i="1"/>
  <c r="R281" i="1" s="1"/>
  <c r="R280" i="1" s="1"/>
  <c r="L282" i="1"/>
  <c r="W281" i="1"/>
  <c r="W280" i="1" s="1"/>
  <c r="U281" i="1"/>
  <c r="S281" i="1"/>
  <c r="S280" i="1" s="1"/>
  <c r="Q281" i="1"/>
  <c r="P281" i="1"/>
  <c r="L281" i="1"/>
  <c r="U280" i="1"/>
  <c r="Q280" i="1"/>
  <c r="P280" i="1"/>
  <c r="L280" i="1"/>
  <c r="R279" i="1"/>
  <c r="T279" i="1" s="1"/>
  <c r="L279" i="1"/>
  <c r="W278" i="1"/>
  <c r="W277" i="1" s="1"/>
  <c r="U278" i="1"/>
  <c r="S278" i="1"/>
  <c r="S277" i="1" s="1"/>
  <c r="R278" i="1"/>
  <c r="R277" i="1" s="1"/>
  <c r="Q278" i="1"/>
  <c r="P278" i="1"/>
  <c r="P277" i="1" s="1"/>
  <c r="P276" i="1" s="1"/>
  <c r="L278" i="1"/>
  <c r="U277" i="1"/>
  <c r="Q277" i="1"/>
  <c r="Q276" i="1" s="1"/>
  <c r="L277" i="1"/>
  <c r="W276" i="1"/>
  <c r="L276" i="1"/>
  <c r="L275" i="1"/>
  <c r="N275" i="1" s="1"/>
  <c r="W274" i="1"/>
  <c r="U274" i="1"/>
  <c r="S274" i="1"/>
  <c r="Q274" i="1"/>
  <c r="O274" i="1"/>
  <c r="M274" i="1"/>
  <c r="K274" i="1"/>
  <c r="J274" i="1"/>
  <c r="L274" i="1" s="1"/>
  <c r="W273" i="1"/>
  <c r="U273" i="1"/>
  <c r="S273" i="1"/>
  <c r="Q273" i="1"/>
  <c r="O273" i="1"/>
  <c r="M273" i="1"/>
  <c r="K273" i="1"/>
  <c r="L273" i="1" s="1"/>
  <c r="J273" i="1"/>
  <c r="R272" i="1"/>
  <c r="T272" i="1" s="1"/>
  <c r="L272" i="1"/>
  <c r="W271" i="1"/>
  <c r="W270" i="1" s="1"/>
  <c r="U271" i="1"/>
  <c r="U270" i="1" s="1"/>
  <c r="S271" i="1"/>
  <c r="S270" i="1" s="1"/>
  <c r="Q271" i="1"/>
  <c r="P271" i="1"/>
  <c r="P270" i="1" s="1"/>
  <c r="L271" i="1"/>
  <c r="Q270" i="1"/>
  <c r="Q263" i="1" s="1"/>
  <c r="L270" i="1"/>
  <c r="X269" i="1"/>
  <c r="X268" i="1"/>
  <c r="X267" i="1" s="1"/>
  <c r="W268" i="1"/>
  <c r="V268" i="1"/>
  <c r="W267" i="1"/>
  <c r="V267" i="1"/>
  <c r="T266" i="1"/>
  <c r="T265" i="1" s="1"/>
  <c r="L266" i="1"/>
  <c r="W265" i="1"/>
  <c r="W264" i="1" s="1"/>
  <c r="U265" i="1"/>
  <c r="S265" i="1"/>
  <c r="S264" i="1" s="1"/>
  <c r="R265" i="1"/>
  <c r="R264" i="1" s="1"/>
  <c r="Q265" i="1"/>
  <c r="P265" i="1"/>
  <c r="L265" i="1"/>
  <c r="U264" i="1"/>
  <c r="T264" i="1"/>
  <c r="W263" i="1"/>
  <c r="O263" i="1"/>
  <c r="M263" i="1"/>
  <c r="K263" i="1"/>
  <c r="L263" i="1" s="1"/>
  <c r="J263" i="1"/>
  <c r="V262" i="1"/>
  <c r="W261" i="1"/>
  <c r="U261" i="1"/>
  <c r="T261" i="1"/>
  <c r="T260" i="1" s="1"/>
  <c r="W260" i="1"/>
  <c r="U260" i="1"/>
  <c r="L259" i="1"/>
  <c r="N259" i="1" s="1"/>
  <c r="J259" i="1"/>
  <c r="W258" i="1"/>
  <c r="U258" i="1"/>
  <c r="S258" i="1"/>
  <c r="Q258" i="1"/>
  <c r="O258" i="1"/>
  <c r="M258" i="1"/>
  <c r="K258" i="1"/>
  <c r="J258" i="1"/>
  <c r="L258" i="1" s="1"/>
  <c r="W257" i="1"/>
  <c r="U257" i="1"/>
  <c r="S257" i="1"/>
  <c r="Q257" i="1"/>
  <c r="O257" i="1"/>
  <c r="M257" i="1"/>
  <c r="K257" i="1"/>
  <c r="J257" i="1"/>
  <c r="L257" i="1" s="1"/>
  <c r="J256" i="1"/>
  <c r="W255" i="1"/>
  <c r="U255" i="1"/>
  <c r="U254" i="1" s="1"/>
  <c r="S255" i="1"/>
  <c r="Q255" i="1"/>
  <c r="Q254" i="1" s="1"/>
  <c r="O255" i="1"/>
  <c r="M255" i="1"/>
  <c r="M254" i="1" s="1"/>
  <c r="K255" i="1"/>
  <c r="W254" i="1"/>
  <c r="S254" i="1"/>
  <c r="O254" i="1"/>
  <c r="K254" i="1"/>
  <c r="L253" i="1"/>
  <c r="N253" i="1" s="1"/>
  <c r="P253" i="1" s="1"/>
  <c r="J253" i="1"/>
  <c r="W252" i="1"/>
  <c r="W251" i="1" s="1"/>
  <c r="U252" i="1"/>
  <c r="S252" i="1"/>
  <c r="S251" i="1" s="1"/>
  <c r="S250" i="1" s="1"/>
  <c r="Q252" i="1"/>
  <c r="O252" i="1"/>
  <c r="O251" i="1" s="1"/>
  <c r="M252" i="1"/>
  <c r="K252" i="1"/>
  <c r="K251" i="1" s="1"/>
  <c r="K250" i="1" s="1"/>
  <c r="J252" i="1"/>
  <c r="U251" i="1"/>
  <c r="U250" i="1" s="1"/>
  <c r="U249" i="1" s="1"/>
  <c r="Q251" i="1"/>
  <c r="M251" i="1"/>
  <c r="M250" i="1" s="1"/>
  <c r="M249" i="1" s="1"/>
  <c r="J251" i="1"/>
  <c r="Q250" i="1"/>
  <c r="Q249" i="1" s="1"/>
  <c r="S249" i="1"/>
  <c r="K249" i="1"/>
  <c r="V248" i="1"/>
  <c r="W247" i="1"/>
  <c r="U247" i="1"/>
  <c r="T247" i="1"/>
  <c r="T246" i="1" s="1"/>
  <c r="W246" i="1"/>
  <c r="U246" i="1"/>
  <c r="W245" i="1"/>
  <c r="N245" i="1"/>
  <c r="N244" i="1" s="1"/>
  <c r="N243" i="1" s="1"/>
  <c r="L245" i="1"/>
  <c r="J245" i="1"/>
  <c r="W244" i="1"/>
  <c r="W243" i="1" s="1"/>
  <c r="U244" i="1"/>
  <c r="S244" i="1"/>
  <c r="S243" i="1" s="1"/>
  <c r="Q244" i="1"/>
  <c r="O244" i="1"/>
  <c r="M244" i="1"/>
  <c r="L244" i="1"/>
  <c r="K244" i="1"/>
  <c r="J244" i="1"/>
  <c r="U243" i="1"/>
  <c r="Q243" i="1"/>
  <c r="O243" i="1"/>
  <c r="M243" i="1"/>
  <c r="K243" i="1"/>
  <c r="J243" i="1"/>
  <c r="L242" i="1"/>
  <c r="N242" i="1" s="1"/>
  <c r="P242" i="1" s="1"/>
  <c r="R242" i="1" s="1"/>
  <c r="J242" i="1"/>
  <c r="J241" i="1" s="1"/>
  <c r="W241" i="1"/>
  <c r="U241" i="1"/>
  <c r="U240" i="1" s="1"/>
  <c r="S241" i="1"/>
  <c r="Q241" i="1"/>
  <c r="Q240" i="1" s="1"/>
  <c r="P241" i="1"/>
  <c r="P240" i="1" s="1"/>
  <c r="O241" i="1"/>
  <c r="M241" i="1"/>
  <c r="M240" i="1" s="1"/>
  <c r="K241" i="1"/>
  <c r="W240" i="1"/>
  <c r="S240" i="1"/>
  <c r="O240" i="1"/>
  <c r="K240" i="1"/>
  <c r="W239" i="1"/>
  <c r="N239" i="1"/>
  <c r="P239" i="1" s="1"/>
  <c r="L239" i="1"/>
  <c r="J239" i="1"/>
  <c r="W238" i="1"/>
  <c r="W237" i="1" s="1"/>
  <c r="U238" i="1"/>
  <c r="S238" i="1"/>
  <c r="S237" i="1" s="1"/>
  <c r="Q238" i="1"/>
  <c r="O238" i="1"/>
  <c r="O237" i="1" s="1"/>
  <c r="M238" i="1"/>
  <c r="K238" i="1"/>
  <c r="K237" i="1" s="1"/>
  <c r="J238" i="1"/>
  <c r="L238" i="1" s="1"/>
  <c r="U237" i="1"/>
  <c r="Q237" i="1"/>
  <c r="M237" i="1"/>
  <c r="J237" i="1"/>
  <c r="J236" i="1"/>
  <c r="L236" i="1" s="1"/>
  <c r="N236" i="1" s="1"/>
  <c r="W235" i="1"/>
  <c r="U235" i="1"/>
  <c r="U234" i="1" s="1"/>
  <c r="S235" i="1"/>
  <c r="Q235" i="1"/>
  <c r="Q234" i="1" s="1"/>
  <c r="O235" i="1"/>
  <c r="M235" i="1"/>
  <c r="M234" i="1" s="1"/>
  <c r="K235" i="1"/>
  <c r="W234" i="1"/>
  <c r="S234" i="1"/>
  <c r="O234" i="1"/>
  <c r="K234" i="1"/>
  <c r="N233" i="1"/>
  <c r="P233" i="1" s="1"/>
  <c r="L233" i="1"/>
  <c r="J233" i="1"/>
  <c r="W232" i="1"/>
  <c r="W231" i="1" s="1"/>
  <c r="U232" i="1"/>
  <c r="S232" i="1"/>
  <c r="S231" i="1" s="1"/>
  <c r="Q232" i="1"/>
  <c r="O232" i="1"/>
  <c r="O231" i="1" s="1"/>
  <c r="M232" i="1"/>
  <c r="K232" i="1"/>
  <c r="K231" i="1" s="1"/>
  <c r="J232" i="1"/>
  <c r="L232" i="1" s="1"/>
  <c r="U231" i="1"/>
  <c r="Q231" i="1"/>
  <c r="M231" i="1"/>
  <c r="J231" i="1"/>
  <c r="L231" i="1" s="1"/>
  <c r="J230" i="1"/>
  <c r="L230" i="1" s="1"/>
  <c r="N230" i="1" s="1"/>
  <c r="W229" i="1"/>
  <c r="U229" i="1"/>
  <c r="U228" i="1" s="1"/>
  <c r="S229" i="1"/>
  <c r="Q229" i="1"/>
  <c r="Q228" i="1" s="1"/>
  <c r="O229" i="1"/>
  <c r="M229" i="1"/>
  <c r="M228" i="1" s="1"/>
  <c r="K229" i="1"/>
  <c r="W228" i="1"/>
  <c r="S228" i="1"/>
  <c r="O228" i="1"/>
  <c r="K228" i="1"/>
  <c r="W227" i="1"/>
  <c r="W226" i="1" s="1"/>
  <c r="W225" i="1" s="1"/>
  <c r="J227" i="1"/>
  <c r="L227" i="1" s="1"/>
  <c r="N227" i="1" s="1"/>
  <c r="U226" i="1"/>
  <c r="U225" i="1" s="1"/>
  <c r="S226" i="1"/>
  <c r="Q226" i="1"/>
  <c r="Q225" i="1" s="1"/>
  <c r="O226" i="1"/>
  <c r="M226" i="1"/>
  <c r="M225" i="1" s="1"/>
  <c r="K226" i="1"/>
  <c r="S225" i="1"/>
  <c r="O225" i="1"/>
  <c r="K225" i="1"/>
  <c r="L224" i="1"/>
  <c r="N224" i="1" s="1"/>
  <c r="J224" i="1"/>
  <c r="W223" i="1"/>
  <c r="W222" i="1" s="1"/>
  <c r="W221" i="1" s="1"/>
  <c r="W220" i="1" s="1"/>
  <c r="U223" i="1"/>
  <c r="S223" i="1"/>
  <c r="S222" i="1" s="1"/>
  <c r="S221" i="1" s="1"/>
  <c r="S220" i="1" s="1"/>
  <c r="Q223" i="1"/>
  <c r="O223" i="1"/>
  <c r="O222" i="1" s="1"/>
  <c r="O221" i="1" s="1"/>
  <c r="O220" i="1" s="1"/>
  <c r="M223" i="1"/>
  <c r="K223" i="1"/>
  <c r="K222" i="1" s="1"/>
  <c r="K221" i="1" s="1"/>
  <c r="K220" i="1" s="1"/>
  <c r="J223" i="1"/>
  <c r="J222" i="1" s="1"/>
  <c r="U222" i="1"/>
  <c r="Q222" i="1"/>
  <c r="Q221" i="1" s="1"/>
  <c r="Q220" i="1" s="1"/>
  <c r="M222" i="1"/>
  <c r="M221" i="1" s="1"/>
  <c r="M220" i="1" s="1"/>
  <c r="L218" i="1"/>
  <c r="N218" i="1" s="1"/>
  <c r="W217" i="1"/>
  <c r="W216" i="1" s="1"/>
  <c r="U217" i="1"/>
  <c r="S217" i="1"/>
  <c r="S216" i="1" s="1"/>
  <c r="Q217" i="1"/>
  <c r="Q216" i="1" s="1"/>
  <c r="O217" i="1"/>
  <c r="O216" i="1" s="1"/>
  <c r="M217" i="1"/>
  <c r="L217" i="1"/>
  <c r="K217" i="1"/>
  <c r="K216" i="1" s="1"/>
  <c r="L216" i="1" s="1"/>
  <c r="U216" i="1"/>
  <c r="M216" i="1"/>
  <c r="P215" i="1"/>
  <c r="R215" i="1" s="1"/>
  <c r="N215" i="1"/>
  <c r="L215" i="1"/>
  <c r="W214" i="1"/>
  <c r="U214" i="1"/>
  <c r="S214" i="1"/>
  <c r="Q214" i="1"/>
  <c r="O214" i="1"/>
  <c r="N214" i="1"/>
  <c r="M214" i="1"/>
  <c r="L214" i="1"/>
  <c r="L213" i="1"/>
  <c r="N213" i="1" s="1"/>
  <c r="N212" i="1"/>
  <c r="P212" i="1" s="1"/>
  <c r="R212" i="1" s="1"/>
  <c r="T212" i="1" s="1"/>
  <c r="V212" i="1" s="1"/>
  <c r="X212" i="1" s="1"/>
  <c r="L212" i="1"/>
  <c r="W211" i="1"/>
  <c r="U211" i="1"/>
  <c r="S211" i="1"/>
  <c r="Q211" i="1"/>
  <c r="O211" i="1"/>
  <c r="M211" i="1"/>
  <c r="M210" i="1" s="1"/>
  <c r="K211" i="1"/>
  <c r="J211" i="1"/>
  <c r="U210" i="1"/>
  <c r="Q210" i="1"/>
  <c r="K210" i="1"/>
  <c r="L209" i="1"/>
  <c r="N209" i="1" s="1"/>
  <c r="W208" i="1"/>
  <c r="W207" i="1" s="1"/>
  <c r="U208" i="1"/>
  <c r="S208" i="1"/>
  <c r="S207" i="1" s="1"/>
  <c r="Q208" i="1"/>
  <c r="O208" i="1"/>
  <c r="O207" i="1" s="1"/>
  <c r="M208" i="1"/>
  <c r="K208" i="1"/>
  <c r="K207" i="1" s="1"/>
  <c r="J208" i="1"/>
  <c r="L208" i="1" s="1"/>
  <c r="U207" i="1"/>
  <c r="Q207" i="1"/>
  <c r="M207" i="1"/>
  <c r="J207" i="1"/>
  <c r="L207" i="1" s="1"/>
  <c r="K206" i="1"/>
  <c r="W205" i="1"/>
  <c r="U205" i="1"/>
  <c r="S205" i="1"/>
  <c r="Q205" i="1"/>
  <c r="O205" i="1"/>
  <c r="M205" i="1"/>
  <c r="J205" i="1"/>
  <c r="L204" i="1"/>
  <c r="N204" i="1" s="1"/>
  <c r="W203" i="1"/>
  <c r="W202" i="1" s="1"/>
  <c r="W196" i="1" s="1"/>
  <c r="W195" i="1" s="1"/>
  <c r="U203" i="1"/>
  <c r="S203" i="1"/>
  <c r="S202" i="1" s="1"/>
  <c r="Q203" i="1"/>
  <c r="O203" i="1"/>
  <c r="O202" i="1" s="1"/>
  <c r="O196" i="1" s="1"/>
  <c r="O195" i="1" s="1"/>
  <c r="M203" i="1"/>
  <c r="K203" i="1"/>
  <c r="J203" i="1"/>
  <c r="L203" i="1" s="1"/>
  <c r="K201" i="1"/>
  <c r="W200" i="1"/>
  <c r="U200" i="1"/>
  <c r="U197" i="1" s="1"/>
  <c r="S200" i="1"/>
  <c r="Q200" i="1"/>
  <c r="Q197" i="1" s="1"/>
  <c r="O200" i="1"/>
  <c r="M200" i="1"/>
  <c r="M197" i="1" s="1"/>
  <c r="J200" i="1"/>
  <c r="P199" i="1"/>
  <c r="N199" i="1"/>
  <c r="L199" i="1"/>
  <c r="W198" i="1"/>
  <c r="W197" i="1" s="1"/>
  <c r="U198" i="1"/>
  <c r="S198" i="1"/>
  <c r="S197" i="1" s="1"/>
  <c r="Q198" i="1"/>
  <c r="O198" i="1"/>
  <c r="O197" i="1" s="1"/>
  <c r="N198" i="1"/>
  <c r="M198" i="1"/>
  <c r="K198" i="1"/>
  <c r="J198" i="1"/>
  <c r="J197" i="1"/>
  <c r="V194" i="1"/>
  <c r="L194" i="1"/>
  <c r="N194" i="1" s="1"/>
  <c r="W193" i="1"/>
  <c r="U193" i="1"/>
  <c r="U192" i="1" s="1"/>
  <c r="T193" i="1"/>
  <c r="S193" i="1"/>
  <c r="Q193" i="1"/>
  <c r="O193" i="1"/>
  <c r="M193" i="1"/>
  <c r="L193" i="1"/>
  <c r="K193" i="1"/>
  <c r="J193" i="1"/>
  <c r="W192" i="1"/>
  <c r="W191" i="1" s="1"/>
  <c r="T192" i="1"/>
  <c r="T191" i="1" s="1"/>
  <c r="U191" i="1"/>
  <c r="W190" i="1"/>
  <c r="V190" i="1"/>
  <c r="W189" i="1"/>
  <c r="W188" i="1" s="1"/>
  <c r="U189" i="1"/>
  <c r="U188" i="1" s="1"/>
  <c r="T189" i="1"/>
  <c r="T188" i="1" s="1"/>
  <c r="W187" i="1"/>
  <c r="W186" i="1" s="1"/>
  <c r="P187" i="1"/>
  <c r="P186" i="1" s="1"/>
  <c r="N187" i="1"/>
  <c r="N186" i="1" s="1"/>
  <c r="L187" i="1"/>
  <c r="J187" i="1"/>
  <c r="U186" i="1"/>
  <c r="S186" i="1"/>
  <c r="Q186" i="1"/>
  <c r="O186" i="1"/>
  <c r="M186" i="1"/>
  <c r="L186" i="1"/>
  <c r="K186" i="1"/>
  <c r="J186" i="1"/>
  <c r="W185" i="1"/>
  <c r="W181" i="1" s="1"/>
  <c r="U185" i="1"/>
  <c r="S185" i="1"/>
  <c r="Q185" i="1"/>
  <c r="O185" i="1"/>
  <c r="O181" i="1" s="1"/>
  <c r="O180" i="1" s="1"/>
  <c r="N185" i="1"/>
  <c r="M185" i="1"/>
  <c r="K185" i="1"/>
  <c r="J185" i="1"/>
  <c r="L185" i="1" s="1"/>
  <c r="L184" i="1"/>
  <c r="N184" i="1" s="1"/>
  <c r="P184" i="1" s="1"/>
  <c r="J184" i="1"/>
  <c r="W183" i="1"/>
  <c r="U183" i="1"/>
  <c r="S183" i="1"/>
  <c r="Q183" i="1"/>
  <c r="O183" i="1"/>
  <c r="N183" i="1"/>
  <c r="N182" i="1" s="1"/>
  <c r="N181" i="1" s="1"/>
  <c r="N180" i="1" s="1"/>
  <c r="M183" i="1"/>
  <c r="K183" i="1"/>
  <c r="J183" i="1"/>
  <c r="W182" i="1"/>
  <c r="U182" i="1"/>
  <c r="S182" i="1"/>
  <c r="Q182" i="1"/>
  <c r="Q181" i="1" s="1"/>
  <c r="Q180" i="1" s="1"/>
  <c r="O182" i="1"/>
  <c r="M182" i="1"/>
  <c r="M181" i="1" s="1"/>
  <c r="M180" i="1" s="1"/>
  <c r="K182" i="1"/>
  <c r="S181" i="1"/>
  <c r="S180" i="1" s="1"/>
  <c r="K181" i="1"/>
  <c r="K180" i="1" s="1"/>
  <c r="W180" i="1"/>
  <c r="L177" i="1"/>
  <c r="N177" i="1" s="1"/>
  <c r="W176" i="1"/>
  <c r="U176" i="1"/>
  <c r="S176" i="1"/>
  <c r="Q176" i="1"/>
  <c r="O176" i="1"/>
  <c r="M176" i="1"/>
  <c r="K176" i="1"/>
  <c r="J176" i="1"/>
  <c r="W175" i="1"/>
  <c r="U175" i="1"/>
  <c r="S175" i="1"/>
  <c r="Q175" i="1"/>
  <c r="O175" i="1"/>
  <c r="M175" i="1"/>
  <c r="K175" i="1"/>
  <c r="J175" i="1"/>
  <c r="L175" i="1" s="1"/>
  <c r="P174" i="1"/>
  <c r="R174" i="1" s="1"/>
  <c r="N174" i="1"/>
  <c r="L174" i="1"/>
  <c r="W173" i="1"/>
  <c r="U173" i="1"/>
  <c r="S173" i="1"/>
  <c r="Q173" i="1"/>
  <c r="P173" i="1"/>
  <c r="P172" i="1" s="1"/>
  <c r="P171" i="1" s="1"/>
  <c r="O173" i="1"/>
  <c r="N173" i="1"/>
  <c r="M173" i="1"/>
  <c r="L173" i="1"/>
  <c r="K173" i="1"/>
  <c r="J173" i="1"/>
  <c r="W172" i="1"/>
  <c r="W171" i="1" s="1"/>
  <c r="W170" i="1" s="1"/>
  <c r="U172" i="1"/>
  <c r="S172" i="1"/>
  <c r="S171" i="1" s="1"/>
  <c r="S170" i="1" s="1"/>
  <c r="Q172" i="1"/>
  <c r="O172" i="1"/>
  <c r="O171" i="1" s="1"/>
  <c r="O170" i="1" s="1"/>
  <c r="N172" i="1"/>
  <c r="M172" i="1"/>
  <c r="K172" i="1"/>
  <c r="K171" i="1" s="1"/>
  <c r="K170" i="1" s="1"/>
  <c r="K161" i="1" s="1"/>
  <c r="K152" i="1" s="1"/>
  <c r="J172" i="1"/>
  <c r="U171" i="1"/>
  <c r="U170" i="1" s="1"/>
  <c r="Q171" i="1"/>
  <c r="N171" i="1"/>
  <c r="M171" i="1"/>
  <c r="M170" i="1" s="1"/>
  <c r="M161" i="1" s="1"/>
  <c r="M152" i="1" s="1"/>
  <c r="J171" i="1"/>
  <c r="Q170" i="1"/>
  <c r="Q161" i="1" s="1"/>
  <c r="Q152" i="1" s="1"/>
  <c r="X169" i="1"/>
  <c r="X168" i="1" s="1"/>
  <c r="X167" i="1" s="1"/>
  <c r="W168" i="1"/>
  <c r="W167" i="1"/>
  <c r="T166" i="1"/>
  <c r="V166" i="1" s="1"/>
  <c r="X166" i="1" s="1"/>
  <c r="X165" i="1" s="1"/>
  <c r="X164" i="1" s="1"/>
  <c r="X163" i="1" s="1"/>
  <c r="X162" i="1" s="1"/>
  <c r="L166" i="1"/>
  <c r="N166" i="1" s="1"/>
  <c r="P166" i="1" s="1"/>
  <c r="P165" i="1" s="1"/>
  <c r="W165" i="1"/>
  <c r="W164" i="1" s="1"/>
  <c r="W163" i="1" s="1"/>
  <c r="V165" i="1"/>
  <c r="V164" i="1" s="1"/>
  <c r="V163" i="1" s="1"/>
  <c r="V162" i="1" s="1"/>
  <c r="U165" i="1"/>
  <c r="T165" i="1"/>
  <c r="S165" i="1"/>
  <c r="S164" i="1" s="1"/>
  <c r="S163" i="1" s="1"/>
  <c r="R165" i="1"/>
  <c r="Q165" i="1"/>
  <c r="O165" i="1"/>
  <c r="M165" i="1"/>
  <c r="K165" i="1"/>
  <c r="J165" i="1"/>
  <c r="U164" i="1"/>
  <c r="T164" i="1"/>
  <c r="T163" i="1" s="1"/>
  <c r="T162" i="1" s="1"/>
  <c r="R164" i="1"/>
  <c r="R163" i="1" s="1"/>
  <c r="R162" i="1" s="1"/>
  <c r="U163" i="1"/>
  <c r="U162" i="1" s="1"/>
  <c r="W162" i="1"/>
  <c r="S162" i="1"/>
  <c r="S161" i="1" s="1"/>
  <c r="S152" i="1" s="1"/>
  <c r="W161" i="1"/>
  <c r="O161" i="1"/>
  <c r="O152" i="1" s="1"/>
  <c r="V160" i="1"/>
  <c r="X160" i="1" s="1"/>
  <c r="L160" i="1"/>
  <c r="N160" i="1" s="1"/>
  <c r="N159" i="1" s="1"/>
  <c r="X159" i="1"/>
  <c r="X158" i="1" s="1"/>
  <c r="W159" i="1"/>
  <c r="V159" i="1"/>
  <c r="U159" i="1"/>
  <c r="T159" i="1"/>
  <c r="S159" i="1"/>
  <c r="Q159" i="1"/>
  <c r="O159" i="1"/>
  <c r="M159" i="1"/>
  <c r="K159" i="1"/>
  <c r="L159" i="1" s="1"/>
  <c r="J159" i="1"/>
  <c r="W158" i="1"/>
  <c r="V158" i="1"/>
  <c r="U158" i="1"/>
  <c r="V157" i="1"/>
  <c r="L157" i="1"/>
  <c r="N157" i="1" s="1"/>
  <c r="W156" i="1"/>
  <c r="U156" i="1"/>
  <c r="U155" i="1" s="1"/>
  <c r="U154" i="1" s="1"/>
  <c r="U153" i="1" s="1"/>
  <c r="T156" i="1"/>
  <c r="S156" i="1"/>
  <c r="Q156" i="1"/>
  <c r="O156" i="1"/>
  <c r="M156" i="1"/>
  <c r="L156" i="1"/>
  <c r="K156" i="1"/>
  <c r="J156" i="1"/>
  <c r="W155" i="1"/>
  <c r="W154" i="1" s="1"/>
  <c r="W153" i="1" s="1"/>
  <c r="W152" i="1" s="1"/>
  <c r="X151" i="1"/>
  <c r="X150" i="1"/>
  <c r="X149" i="1" s="1"/>
  <c r="X148" i="1" s="1"/>
  <c r="W150" i="1"/>
  <c r="W149" i="1" s="1"/>
  <c r="W148" i="1" s="1"/>
  <c r="V150" i="1"/>
  <c r="V149" i="1"/>
  <c r="V148" i="1"/>
  <c r="L147" i="1"/>
  <c r="N147" i="1" s="1"/>
  <c r="N146" i="1" s="1"/>
  <c r="W146" i="1"/>
  <c r="U146" i="1"/>
  <c r="S146" i="1"/>
  <c r="S145" i="1" s="1"/>
  <c r="S144" i="1" s="1"/>
  <c r="Q146" i="1"/>
  <c r="O146" i="1"/>
  <c r="O145" i="1" s="1"/>
  <c r="O144" i="1" s="1"/>
  <c r="M146" i="1"/>
  <c r="K146" i="1"/>
  <c r="J146" i="1"/>
  <c r="W145" i="1"/>
  <c r="W144" i="1" s="1"/>
  <c r="U145" i="1"/>
  <c r="Q145" i="1"/>
  <c r="Q144" i="1" s="1"/>
  <c r="N145" i="1"/>
  <c r="M145" i="1"/>
  <c r="J145" i="1"/>
  <c r="J144" i="1" s="1"/>
  <c r="U144" i="1"/>
  <c r="N144" i="1"/>
  <c r="M144" i="1"/>
  <c r="J143" i="1"/>
  <c r="W142" i="1"/>
  <c r="U142" i="1"/>
  <c r="S142" i="1"/>
  <c r="Q142" i="1"/>
  <c r="O142" i="1"/>
  <c r="M142" i="1"/>
  <c r="K142" i="1"/>
  <c r="W141" i="1"/>
  <c r="W140" i="1" s="1"/>
  <c r="J141" i="1"/>
  <c r="U140" i="1"/>
  <c r="S140" i="1"/>
  <c r="Q140" i="1"/>
  <c r="O140" i="1"/>
  <c r="M140" i="1"/>
  <c r="M139" i="1" s="1"/>
  <c r="M138" i="1" s="1"/>
  <c r="K140" i="1"/>
  <c r="W139" i="1"/>
  <c r="S139" i="1"/>
  <c r="S138" i="1" s="1"/>
  <c r="S137" i="1" s="1"/>
  <c r="S132" i="1" s="1"/>
  <c r="O139" i="1"/>
  <c r="K139" i="1"/>
  <c r="K138" i="1" s="1"/>
  <c r="K137" i="1" s="1"/>
  <c r="W138" i="1"/>
  <c r="W137" i="1" s="1"/>
  <c r="O138" i="1"/>
  <c r="O137" i="1" s="1"/>
  <c r="M137" i="1"/>
  <c r="M132" i="1" s="1"/>
  <c r="X136" i="1"/>
  <c r="X135" i="1" s="1"/>
  <c r="X134" i="1" s="1"/>
  <c r="X133" i="1" s="1"/>
  <c r="W135" i="1"/>
  <c r="V135" i="1"/>
  <c r="V134" i="1" s="1"/>
  <c r="V133" i="1" s="1"/>
  <c r="W134" i="1"/>
  <c r="W133" i="1"/>
  <c r="L131" i="1"/>
  <c r="N131" i="1" s="1"/>
  <c r="W130" i="1"/>
  <c r="U130" i="1"/>
  <c r="U129" i="1" s="1"/>
  <c r="U128" i="1" s="1"/>
  <c r="U127" i="1" s="1"/>
  <c r="U126" i="1" s="1"/>
  <c r="S130" i="1"/>
  <c r="Q130" i="1"/>
  <c r="Q129" i="1" s="1"/>
  <c r="Q128" i="1" s="1"/>
  <c r="Q127" i="1" s="1"/>
  <c r="Q126" i="1" s="1"/>
  <c r="O130" i="1"/>
  <c r="O129" i="1" s="1"/>
  <c r="O128" i="1" s="1"/>
  <c r="O127" i="1" s="1"/>
  <c r="O126" i="1" s="1"/>
  <c r="M130" i="1"/>
  <c r="M129" i="1" s="1"/>
  <c r="M128" i="1" s="1"/>
  <c r="M127" i="1" s="1"/>
  <c r="M126" i="1" s="1"/>
  <c r="K130" i="1"/>
  <c r="J130" i="1"/>
  <c r="J129" i="1" s="1"/>
  <c r="W129" i="1"/>
  <c r="S129" i="1"/>
  <c r="K129" i="1"/>
  <c r="W128" i="1"/>
  <c r="W127" i="1" s="1"/>
  <c r="W126" i="1" s="1"/>
  <c r="S128" i="1"/>
  <c r="S127" i="1" s="1"/>
  <c r="S126" i="1" s="1"/>
  <c r="K128" i="1"/>
  <c r="K127" i="1" s="1"/>
  <c r="K126" i="1" s="1"/>
  <c r="N125" i="1"/>
  <c r="P125" i="1" s="1"/>
  <c r="R125" i="1" s="1"/>
  <c r="L125" i="1"/>
  <c r="W124" i="1"/>
  <c r="W123" i="1" s="1"/>
  <c r="U124" i="1"/>
  <c r="S124" i="1"/>
  <c r="S123" i="1" s="1"/>
  <c r="Q124" i="1"/>
  <c r="O124" i="1"/>
  <c r="O123" i="1" s="1"/>
  <c r="M124" i="1"/>
  <c r="M123" i="1" s="1"/>
  <c r="K124" i="1"/>
  <c r="J124" i="1"/>
  <c r="J123" i="1" s="1"/>
  <c r="U123" i="1"/>
  <c r="Q123" i="1"/>
  <c r="L122" i="1"/>
  <c r="N122" i="1" s="1"/>
  <c r="W121" i="1"/>
  <c r="U121" i="1"/>
  <c r="U120" i="1" s="1"/>
  <c r="U119" i="1" s="1"/>
  <c r="S121" i="1"/>
  <c r="Q121" i="1"/>
  <c r="Q120" i="1" s="1"/>
  <c r="Q119" i="1" s="1"/>
  <c r="O121" i="1"/>
  <c r="M121" i="1"/>
  <c r="M120" i="1" s="1"/>
  <c r="K121" i="1"/>
  <c r="L121" i="1" s="1"/>
  <c r="J121" i="1"/>
  <c r="W120" i="1"/>
  <c r="W119" i="1" s="1"/>
  <c r="S120" i="1"/>
  <c r="O120" i="1"/>
  <c r="J120" i="1"/>
  <c r="J119" i="1" s="1"/>
  <c r="T116" i="1"/>
  <c r="V116" i="1" s="1"/>
  <c r="W115" i="1"/>
  <c r="U115" i="1"/>
  <c r="U114" i="1" s="1"/>
  <c r="U113" i="1" s="1"/>
  <c r="U112" i="1" s="1"/>
  <c r="S115" i="1"/>
  <c r="S114" i="1" s="1"/>
  <c r="S113" i="1" s="1"/>
  <c r="S112" i="1" s="1"/>
  <c r="R115" i="1"/>
  <c r="W114" i="1"/>
  <c r="W113" i="1" s="1"/>
  <c r="W112" i="1" s="1"/>
  <c r="R114" i="1"/>
  <c r="R113" i="1" s="1"/>
  <c r="R112" i="1" s="1"/>
  <c r="L110" i="1"/>
  <c r="N110" i="1" s="1"/>
  <c r="W109" i="1"/>
  <c r="W108" i="1" s="1"/>
  <c r="W107" i="1" s="1"/>
  <c r="W106" i="1" s="1"/>
  <c r="U109" i="1"/>
  <c r="S109" i="1"/>
  <c r="S108" i="1" s="1"/>
  <c r="S107" i="1" s="1"/>
  <c r="S106" i="1" s="1"/>
  <c r="Q109" i="1"/>
  <c r="O109" i="1"/>
  <c r="O108" i="1" s="1"/>
  <c r="O107" i="1" s="1"/>
  <c r="O106" i="1" s="1"/>
  <c r="M109" i="1"/>
  <c r="M108" i="1" s="1"/>
  <c r="M107" i="1" s="1"/>
  <c r="M106" i="1" s="1"/>
  <c r="K109" i="1"/>
  <c r="K108" i="1" s="1"/>
  <c r="K107" i="1" s="1"/>
  <c r="K106" i="1" s="1"/>
  <c r="J109" i="1"/>
  <c r="L109" i="1" s="1"/>
  <c r="U108" i="1"/>
  <c r="U107" i="1" s="1"/>
  <c r="U106" i="1" s="1"/>
  <c r="Q108" i="1"/>
  <c r="Q107" i="1" s="1"/>
  <c r="Q106" i="1" s="1"/>
  <c r="L105" i="1"/>
  <c r="N105" i="1" s="1"/>
  <c r="J105" i="1"/>
  <c r="W104" i="1"/>
  <c r="U104" i="1"/>
  <c r="S104" i="1"/>
  <c r="Q104" i="1"/>
  <c r="O104" i="1"/>
  <c r="M104" i="1"/>
  <c r="K104" i="1"/>
  <c r="J104" i="1"/>
  <c r="J103" i="1"/>
  <c r="L103" i="1" s="1"/>
  <c r="N103" i="1" s="1"/>
  <c r="P103" i="1" s="1"/>
  <c r="R103" i="1" s="1"/>
  <c r="T103" i="1" s="1"/>
  <c r="V103" i="1" s="1"/>
  <c r="X103" i="1" s="1"/>
  <c r="K102" i="1"/>
  <c r="K101" i="1" s="1"/>
  <c r="W101" i="1"/>
  <c r="U101" i="1"/>
  <c r="U100" i="1" s="1"/>
  <c r="U99" i="1" s="1"/>
  <c r="U98" i="1" s="1"/>
  <c r="U97" i="1" s="1"/>
  <c r="S101" i="1"/>
  <c r="Q101" i="1"/>
  <c r="Q100" i="1" s="1"/>
  <c r="Q99" i="1" s="1"/>
  <c r="O101" i="1"/>
  <c r="M101" i="1"/>
  <c r="M100" i="1" s="1"/>
  <c r="M99" i="1" s="1"/>
  <c r="W100" i="1"/>
  <c r="S100" i="1"/>
  <c r="S99" i="1" s="1"/>
  <c r="O100" i="1"/>
  <c r="W99" i="1"/>
  <c r="W98" i="1" s="1"/>
  <c r="W97" i="1" s="1"/>
  <c r="O99" i="1"/>
  <c r="O98" i="1" s="1"/>
  <c r="O97" i="1" s="1"/>
  <c r="L96" i="1"/>
  <c r="N96" i="1" s="1"/>
  <c r="N95" i="1" s="1"/>
  <c r="N94" i="1" s="1"/>
  <c r="N93" i="1" s="1"/>
  <c r="N92" i="1" s="1"/>
  <c r="N91" i="1" s="1"/>
  <c r="N90" i="1" s="1"/>
  <c r="W95" i="1"/>
  <c r="W94" i="1" s="1"/>
  <c r="W93" i="1" s="1"/>
  <c r="W92" i="1" s="1"/>
  <c r="U95" i="1"/>
  <c r="S95" i="1"/>
  <c r="S94" i="1" s="1"/>
  <c r="S93" i="1" s="1"/>
  <c r="S92" i="1" s="1"/>
  <c r="S91" i="1" s="1"/>
  <c r="S90" i="1" s="1"/>
  <c r="Q95" i="1"/>
  <c r="Q94" i="1" s="1"/>
  <c r="Q93" i="1" s="1"/>
  <c r="Q92" i="1" s="1"/>
  <c r="Q91" i="1" s="1"/>
  <c r="Q90" i="1" s="1"/>
  <c r="O95" i="1"/>
  <c r="O94" i="1" s="1"/>
  <c r="O93" i="1" s="1"/>
  <c r="O92" i="1" s="1"/>
  <c r="O91" i="1" s="1"/>
  <c r="O90" i="1" s="1"/>
  <c r="M95" i="1"/>
  <c r="K95" i="1"/>
  <c r="K94" i="1" s="1"/>
  <c r="K93" i="1" s="1"/>
  <c r="K92" i="1" s="1"/>
  <c r="J95" i="1"/>
  <c r="J94" i="1" s="1"/>
  <c r="U94" i="1"/>
  <c r="U93" i="1" s="1"/>
  <c r="U92" i="1" s="1"/>
  <c r="U91" i="1" s="1"/>
  <c r="U90" i="1" s="1"/>
  <c r="M94" i="1"/>
  <c r="M93" i="1" s="1"/>
  <c r="M92" i="1" s="1"/>
  <c r="M91" i="1" s="1"/>
  <c r="M90" i="1" s="1"/>
  <c r="W91" i="1"/>
  <c r="W90" i="1" s="1"/>
  <c r="K91" i="1"/>
  <c r="K90" i="1" s="1"/>
  <c r="L89" i="1"/>
  <c r="N89" i="1" s="1"/>
  <c r="W88" i="1"/>
  <c r="U88" i="1"/>
  <c r="S88" i="1"/>
  <c r="S87" i="1" s="1"/>
  <c r="Q88" i="1"/>
  <c r="Q87" i="1" s="1"/>
  <c r="O88" i="1"/>
  <c r="M88" i="1"/>
  <c r="L88" i="1"/>
  <c r="K88" i="1"/>
  <c r="J88" i="1"/>
  <c r="W87" i="1"/>
  <c r="U87" i="1"/>
  <c r="O87" i="1"/>
  <c r="M87" i="1"/>
  <c r="K87" i="1"/>
  <c r="L87" i="1" s="1"/>
  <c r="J87" i="1"/>
  <c r="L86" i="1"/>
  <c r="N86" i="1" s="1"/>
  <c r="P86" i="1" s="1"/>
  <c r="J86" i="1"/>
  <c r="W85" i="1"/>
  <c r="U85" i="1"/>
  <c r="S85" i="1"/>
  <c r="Q85" i="1"/>
  <c r="O85" i="1"/>
  <c r="M85" i="1"/>
  <c r="K85" i="1"/>
  <c r="J85" i="1"/>
  <c r="W84" i="1"/>
  <c r="U84" i="1"/>
  <c r="S84" i="1"/>
  <c r="Q84" i="1"/>
  <c r="O84" i="1"/>
  <c r="M84" i="1"/>
  <c r="K84" i="1"/>
  <c r="L83" i="1"/>
  <c r="N83" i="1" s="1"/>
  <c r="N82" i="1" s="1"/>
  <c r="W82" i="1"/>
  <c r="W81" i="1" s="1"/>
  <c r="U82" i="1"/>
  <c r="S82" i="1"/>
  <c r="S81" i="1" s="1"/>
  <c r="Q82" i="1"/>
  <c r="Q81" i="1" s="1"/>
  <c r="Q75" i="1" s="1"/>
  <c r="Q74" i="1" s="1"/>
  <c r="O82" i="1"/>
  <c r="O81" i="1" s="1"/>
  <c r="M82" i="1"/>
  <c r="K82" i="1"/>
  <c r="K81" i="1" s="1"/>
  <c r="J82" i="1"/>
  <c r="U81" i="1"/>
  <c r="N81" i="1"/>
  <c r="M81" i="1"/>
  <c r="J81" i="1"/>
  <c r="L81" i="1" s="1"/>
  <c r="J80" i="1"/>
  <c r="L80" i="1" s="1"/>
  <c r="N80" i="1" s="1"/>
  <c r="P80" i="1" s="1"/>
  <c r="R80" i="1" s="1"/>
  <c r="W79" i="1"/>
  <c r="U79" i="1"/>
  <c r="S79" i="1"/>
  <c r="Q79" i="1"/>
  <c r="P79" i="1"/>
  <c r="O79" i="1"/>
  <c r="M79" i="1"/>
  <c r="K79" i="1"/>
  <c r="L78" i="1"/>
  <c r="N78" i="1" s="1"/>
  <c r="P78" i="1" s="1"/>
  <c r="J78" i="1"/>
  <c r="W77" i="1"/>
  <c r="W76" i="1" s="1"/>
  <c r="W75" i="1" s="1"/>
  <c r="W74" i="1" s="1"/>
  <c r="U77" i="1"/>
  <c r="S77" i="1"/>
  <c r="S76" i="1" s="1"/>
  <c r="S75" i="1" s="1"/>
  <c r="S74" i="1" s="1"/>
  <c r="Q77" i="1"/>
  <c r="O77" i="1"/>
  <c r="O76" i="1" s="1"/>
  <c r="O75" i="1" s="1"/>
  <c r="O74" i="1" s="1"/>
  <c r="M77" i="1"/>
  <c r="K77" i="1"/>
  <c r="K76" i="1" s="1"/>
  <c r="K75" i="1" s="1"/>
  <c r="K74" i="1" s="1"/>
  <c r="J77" i="1"/>
  <c r="U76" i="1"/>
  <c r="U75" i="1" s="1"/>
  <c r="U74" i="1" s="1"/>
  <c r="Q76" i="1"/>
  <c r="M76" i="1"/>
  <c r="M75" i="1" s="1"/>
  <c r="M74" i="1" s="1"/>
  <c r="W73" i="1"/>
  <c r="P73" i="1"/>
  <c r="R73" i="1" s="1"/>
  <c r="N73" i="1"/>
  <c r="L73" i="1"/>
  <c r="W72" i="1"/>
  <c r="W71" i="1" s="1"/>
  <c r="U72" i="1"/>
  <c r="S72" i="1"/>
  <c r="S71" i="1" s="1"/>
  <c r="Q72" i="1"/>
  <c r="O72" i="1"/>
  <c r="O71" i="1" s="1"/>
  <c r="N72" i="1"/>
  <c r="M72" i="1"/>
  <c r="K72" i="1"/>
  <c r="K71" i="1" s="1"/>
  <c r="J72" i="1"/>
  <c r="L72" i="1" s="1"/>
  <c r="U71" i="1"/>
  <c r="Q71" i="1"/>
  <c r="N71" i="1"/>
  <c r="M71" i="1"/>
  <c r="J71" i="1"/>
  <c r="T70" i="1"/>
  <c r="V70" i="1" s="1"/>
  <c r="X70" i="1" s="1"/>
  <c r="X68" i="1" s="1"/>
  <c r="X69" i="1"/>
  <c r="V69" i="1"/>
  <c r="U69" i="1"/>
  <c r="T69" i="1"/>
  <c r="W68" i="1"/>
  <c r="U68" i="1"/>
  <c r="T68" i="1"/>
  <c r="S68" i="1"/>
  <c r="R68" i="1"/>
  <c r="U67" i="1"/>
  <c r="U66" i="1" s="1"/>
  <c r="U65" i="1" s="1"/>
  <c r="U64" i="1" s="1"/>
  <c r="P67" i="1"/>
  <c r="R67" i="1" s="1"/>
  <c r="N67" i="1"/>
  <c r="L67" i="1"/>
  <c r="W66" i="1"/>
  <c r="W65" i="1" s="1"/>
  <c r="W64" i="1" s="1"/>
  <c r="S66" i="1"/>
  <c r="S65" i="1" s="1"/>
  <c r="Q66" i="1"/>
  <c r="O66" i="1"/>
  <c r="O65" i="1" s="1"/>
  <c r="O64" i="1" s="1"/>
  <c r="N66" i="1"/>
  <c r="M66" i="1"/>
  <c r="K66" i="1"/>
  <c r="K65" i="1" s="1"/>
  <c r="K64" i="1" s="1"/>
  <c r="K63" i="1" s="1"/>
  <c r="J66" i="1"/>
  <c r="L66" i="1" s="1"/>
  <c r="Q65" i="1"/>
  <c r="N65" i="1"/>
  <c r="N64" i="1" s="1"/>
  <c r="M65" i="1"/>
  <c r="J65" i="1"/>
  <c r="Q64" i="1"/>
  <c r="M64" i="1"/>
  <c r="L62" i="1"/>
  <c r="N62" i="1" s="1"/>
  <c r="W61" i="1"/>
  <c r="U61" i="1"/>
  <c r="S61" i="1"/>
  <c r="Q61" i="1"/>
  <c r="O61" i="1"/>
  <c r="M61" i="1"/>
  <c r="K61" i="1"/>
  <c r="J61" i="1"/>
  <c r="L61" i="1" s="1"/>
  <c r="W60" i="1"/>
  <c r="U60" i="1"/>
  <c r="U59" i="1" s="1"/>
  <c r="U58" i="1" s="1"/>
  <c r="S60" i="1"/>
  <c r="Q60" i="1"/>
  <c r="Q59" i="1" s="1"/>
  <c r="Q58" i="1" s="1"/>
  <c r="O60" i="1"/>
  <c r="M60" i="1"/>
  <c r="M59" i="1" s="1"/>
  <c r="M58" i="1" s="1"/>
  <c r="K60" i="1"/>
  <c r="W59" i="1"/>
  <c r="S59" i="1"/>
  <c r="O59" i="1"/>
  <c r="K59" i="1"/>
  <c r="W58" i="1"/>
  <c r="S58" i="1"/>
  <c r="O58" i="1"/>
  <c r="K58" i="1"/>
  <c r="L57" i="1"/>
  <c r="N57" i="1" s="1"/>
  <c r="W56" i="1"/>
  <c r="U56" i="1"/>
  <c r="U55" i="1" s="1"/>
  <c r="U54" i="1" s="1"/>
  <c r="U53" i="1" s="1"/>
  <c r="S56" i="1"/>
  <c r="Q56" i="1"/>
  <c r="Q55" i="1" s="1"/>
  <c r="Q54" i="1" s="1"/>
  <c r="Q53" i="1" s="1"/>
  <c r="O56" i="1"/>
  <c r="M56" i="1"/>
  <c r="M55" i="1" s="1"/>
  <c r="M54" i="1" s="1"/>
  <c r="M53" i="1" s="1"/>
  <c r="K56" i="1"/>
  <c r="J56" i="1"/>
  <c r="L56" i="1" s="1"/>
  <c r="W55" i="1"/>
  <c r="W54" i="1" s="1"/>
  <c r="W53" i="1" s="1"/>
  <c r="S55" i="1"/>
  <c r="O55" i="1"/>
  <c r="K55" i="1"/>
  <c r="K54" i="1" s="1"/>
  <c r="K53" i="1" s="1"/>
  <c r="J55" i="1"/>
  <c r="L55" i="1" s="1"/>
  <c r="S54" i="1"/>
  <c r="S53" i="1" s="1"/>
  <c r="O54" i="1"/>
  <c r="O53" i="1" s="1"/>
  <c r="J54" i="1"/>
  <c r="J53" i="1" s="1"/>
  <c r="K52" i="1"/>
  <c r="K51" i="1" s="1"/>
  <c r="K50" i="1" s="1"/>
  <c r="J52" i="1"/>
  <c r="L52" i="1" s="1"/>
  <c r="N52" i="1" s="1"/>
  <c r="W51" i="1"/>
  <c r="U51" i="1"/>
  <c r="S51" i="1"/>
  <c r="Q51" i="1"/>
  <c r="O51" i="1"/>
  <c r="M51" i="1"/>
  <c r="J51" i="1"/>
  <c r="L51" i="1" s="1"/>
  <c r="W50" i="1"/>
  <c r="U50" i="1"/>
  <c r="S50" i="1"/>
  <c r="Q50" i="1"/>
  <c r="O50" i="1"/>
  <c r="M50" i="1"/>
  <c r="P49" i="1"/>
  <c r="R49" i="1" s="1"/>
  <c r="T49" i="1" s="1"/>
  <c r="V49" i="1" s="1"/>
  <c r="X49" i="1" s="1"/>
  <c r="N49" i="1"/>
  <c r="L49" i="1"/>
  <c r="N48" i="1"/>
  <c r="P48" i="1" s="1"/>
  <c r="L48" i="1"/>
  <c r="W47" i="1"/>
  <c r="U47" i="1"/>
  <c r="U42" i="1" s="1"/>
  <c r="U41" i="1" s="1"/>
  <c r="S47" i="1"/>
  <c r="Q47" i="1"/>
  <c r="Q42" i="1" s="1"/>
  <c r="Q41" i="1" s="1"/>
  <c r="Q40" i="1" s="1"/>
  <c r="O47" i="1"/>
  <c r="N47" i="1"/>
  <c r="M47" i="1"/>
  <c r="M42" i="1" s="1"/>
  <c r="M41" i="1" s="1"/>
  <c r="K47" i="1"/>
  <c r="J47" i="1"/>
  <c r="L47" i="1" s="1"/>
  <c r="L46" i="1"/>
  <c r="N46" i="1" s="1"/>
  <c r="W45" i="1"/>
  <c r="U45" i="1"/>
  <c r="S45" i="1"/>
  <c r="Q45" i="1"/>
  <c r="O45" i="1"/>
  <c r="M45" i="1"/>
  <c r="L45" i="1"/>
  <c r="K45" i="1"/>
  <c r="J45" i="1"/>
  <c r="N44" i="1"/>
  <c r="N43" i="1" s="1"/>
  <c r="L44" i="1"/>
  <c r="K44" i="1"/>
  <c r="J44" i="1"/>
  <c r="J43" i="1" s="1"/>
  <c r="W43" i="1"/>
  <c r="U43" i="1"/>
  <c r="S43" i="1"/>
  <c r="Q43" i="1"/>
  <c r="O43" i="1"/>
  <c r="M43" i="1"/>
  <c r="K43" i="1"/>
  <c r="W42" i="1"/>
  <c r="W41" i="1" s="1"/>
  <c r="S42" i="1"/>
  <c r="S41" i="1" s="1"/>
  <c r="S40" i="1" s="1"/>
  <c r="O42" i="1"/>
  <c r="O41" i="1" s="1"/>
  <c r="O40" i="1" s="1"/>
  <c r="K42" i="1"/>
  <c r="L39" i="1"/>
  <c r="N39" i="1" s="1"/>
  <c r="W38" i="1"/>
  <c r="W37" i="1" s="1"/>
  <c r="U38" i="1"/>
  <c r="S38" i="1"/>
  <c r="S37" i="1" s="1"/>
  <c r="Q38" i="1"/>
  <c r="O38" i="1"/>
  <c r="O37" i="1" s="1"/>
  <c r="M38" i="1"/>
  <c r="K38" i="1"/>
  <c r="K37" i="1" s="1"/>
  <c r="J38" i="1"/>
  <c r="L38" i="1" s="1"/>
  <c r="U37" i="1"/>
  <c r="Q37" i="1"/>
  <c r="M37" i="1"/>
  <c r="J37" i="1"/>
  <c r="L36" i="1"/>
  <c r="N36" i="1" s="1"/>
  <c r="W35" i="1"/>
  <c r="U35" i="1"/>
  <c r="S35" i="1"/>
  <c r="Q35" i="1"/>
  <c r="O35" i="1"/>
  <c r="M35" i="1"/>
  <c r="K35" i="1"/>
  <c r="J35" i="1"/>
  <c r="L35" i="1" s="1"/>
  <c r="W34" i="1"/>
  <c r="W33" i="1" s="1"/>
  <c r="W32" i="1" s="1"/>
  <c r="U34" i="1"/>
  <c r="S34" i="1"/>
  <c r="S33" i="1" s="1"/>
  <c r="S32" i="1" s="1"/>
  <c r="Q34" i="1"/>
  <c r="O34" i="1"/>
  <c r="O33" i="1" s="1"/>
  <c r="O32" i="1" s="1"/>
  <c r="M34" i="1"/>
  <c r="K34" i="1"/>
  <c r="J34" i="1"/>
  <c r="U33" i="1"/>
  <c r="Q33" i="1"/>
  <c r="M33" i="1"/>
  <c r="J33" i="1"/>
  <c r="U32" i="1"/>
  <c r="Q32" i="1"/>
  <c r="M32" i="1"/>
  <c r="K31" i="1"/>
  <c r="J31" i="1"/>
  <c r="L31" i="1" s="1"/>
  <c r="N31" i="1" s="1"/>
  <c r="W30" i="1"/>
  <c r="U30" i="1"/>
  <c r="U29" i="1" s="1"/>
  <c r="S30" i="1"/>
  <c r="S29" i="1" s="1"/>
  <c r="Q30" i="1"/>
  <c r="Q29" i="1" s="1"/>
  <c r="O30" i="1"/>
  <c r="M30" i="1"/>
  <c r="M29" i="1" s="1"/>
  <c r="K30" i="1"/>
  <c r="W29" i="1"/>
  <c r="O29" i="1"/>
  <c r="K29" i="1"/>
  <c r="N28" i="1"/>
  <c r="P28" i="1" s="1"/>
  <c r="R28" i="1" s="1"/>
  <c r="T28" i="1" s="1"/>
  <c r="V28" i="1" s="1"/>
  <c r="X28" i="1" s="1"/>
  <c r="L28" i="1"/>
  <c r="L27" i="1"/>
  <c r="N27" i="1" s="1"/>
  <c r="W26" i="1"/>
  <c r="U26" i="1"/>
  <c r="S26" i="1"/>
  <c r="Q26" i="1"/>
  <c r="O26" i="1"/>
  <c r="M26" i="1"/>
  <c r="K26" i="1"/>
  <c r="J26" i="1"/>
  <c r="L26" i="1" s="1"/>
  <c r="J25" i="1"/>
  <c r="L25" i="1" s="1"/>
  <c r="N25" i="1" s="1"/>
  <c r="W24" i="1"/>
  <c r="U24" i="1"/>
  <c r="S24" i="1"/>
  <c r="Q24" i="1"/>
  <c r="O24" i="1"/>
  <c r="M24" i="1"/>
  <c r="K24" i="1"/>
  <c r="K21" i="1" s="1"/>
  <c r="K20" i="1" s="1"/>
  <c r="J24" i="1"/>
  <c r="L24" i="1" s="1"/>
  <c r="N23" i="1"/>
  <c r="N22" i="1" s="1"/>
  <c r="L23" i="1"/>
  <c r="K23" i="1"/>
  <c r="J23" i="1"/>
  <c r="W22" i="1"/>
  <c r="U22" i="1"/>
  <c r="S22" i="1"/>
  <c r="Q22" i="1"/>
  <c r="O22" i="1"/>
  <c r="M22" i="1"/>
  <c r="L22" i="1"/>
  <c r="K22" i="1"/>
  <c r="J22" i="1"/>
  <c r="W21" i="1"/>
  <c r="W20" i="1" s="1"/>
  <c r="W19" i="1" s="1"/>
  <c r="S21" i="1"/>
  <c r="O21" i="1"/>
  <c r="O20" i="1" s="1"/>
  <c r="O19" i="1" s="1"/>
  <c r="J21" i="1"/>
  <c r="P18" i="1"/>
  <c r="R18" i="1" s="1"/>
  <c r="T18" i="1" s="1"/>
  <c r="V18" i="1" s="1"/>
  <c r="X18" i="1" s="1"/>
  <c r="N18" i="1"/>
  <c r="L18" i="1"/>
  <c r="L17" i="1"/>
  <c r="N17" i="1" s="1"/>
  <c r="W16" i="1"/>
  <c r="U16" i="1"/>
  <c r="S16" i="1"/>
  <c r="Q16" i="1"/>
  <c r="O16" i="1"/>
  <c r="M16" i="1"/>
  <c r="K16" i="1"/>
  <c r="J16" i="1"/>
  <c r="J15" i="1"/>
  <c r="L15" i="1" s="1"/>
  <c r="N15" i="1" s="1"/>
  <c r="W14" i="1"/>
  <c r="U14" i="1"/>
  <c r="U11" i="1" s="1"/>
  <c r="U10" i="1" s="1"/>
  <c r="U9" i="1" s="1"/>
  <c r="S14" i="1"/>
  <c r="Q14" i="1"/>
  <c r="Q11" i="1" s="1"/>
  <c r="Q10" i="1" s="1"/>
  <c r="Q9" i="1" s="1"/>
  <c r="O14" i="1"/>
  <c r="M14" i="1"/>
  <c r="M11" i="1" s="1"/>
  <c r="M10" i="1" s="1"/>
  <c r="M9" i="1" s="1"/>
  <c r="K14" i="1"/>
  <c r="J13" i="1"/>
  <c r="L13" i="1" s="1"/>
  <c r="W12" i="1"/>
  <c r="U12" i="1"/>
  <c r="S12" i="1"/>
  <c r="Q12" i="1"/>
  <c r="O12" i="1"/>
  <c r="M12" i="1"/>
  <c r="K12" i="1"/>
  <c r="J12" i="1"/>
  <c r="W11" i="1"/>
  <c r="W10" i="1" s="1"/>
  <c r="W9" i="1" s="1"/>
  <c r="S11" i="1"/>
  <c r="S10" i="1" s="1"/>
  <c r="S9" i="1" s="1"/>
  <c r="O11" i="1"/>
  <c r="O10" i="1" s="1"/>
  <c r="O9" i="1" s="1"/>
  <c r="K11" i="1"/>
  <c r="K10" i="1" s="1"/>
  <c r="K9" i="1" s="1"/>
  <c r="U141" i="2" l="1"/>
  <c r="W201" i="2"/>
  <c r="W218" i="2"/>
  <c r="W217" i="2" s="1"/>
  <c r="X100" i="3"/>
  <c r="X99" i="3" s="1"/>
  <c r="X98" i="3" s="1"/>
  <c r="X97" i="3" s="1"/>
  <c r="X96" i="3" s="1"/>
  <c r="X104" i="3"/>
  <c r="X103" i="3" s="1"/>
  <c r="X102" i="3" s="1"/>
  <c r="X101" i="3" s="1"/>
  <c r="W270" i="3"/>
  <c r="W269" i="3" s="1"/>
  <c r="W412" i="3"/>
  <c r="W411" i="3" s="1"/>
  <c r="W410" i="3" s="1"/>
  <c r="W244" i="2"/>
  <c r="W87" i="3"/>
  <c r="W86" i="3" s="1"/>
  <c r="W85" i="3" s="1"/>
  <c r="W153" i="2"/>
  <c r="W152" i="2" s="1"/>
  <c r="W426" i="2"/>
  <c r="W96" i="3"/>
  <c r="W382" i="2"/>
  <c r="X430" i="2"/>
  <c r="N49" i="4"/>
  <c r="N48" i="4" s="1"/>
  <c r="O41" i="4"/>
  <c r="O40" i="4" s="1"/>
  <c r="N17" i="4"/>
  <c r="N16" i="4" s="1"/>
  <c r="W453" i="3"/>
  <c r="W452" i="3" s="1"/>
  <c r="W451" i="3" s="1"/>
  <c r="X19" i="2"/>
  <c r="V42" i="2"/>
  <c r="X42" i="2" s="1"/>
  <c r="X41" i="2" s="1"/>
  <c r="U309" i="2"/>
  <c r="U308" i="2" s="1"/>
  <c r="W488" i="2"/>
  <c r="W487" i="2" s="1"/>
  <c r="W486" i="2" s="1"/>
  <c r="W481" i="2" s="1"/>
  <c r="U36" i="3"/>
  <c r="U35" i="3" s="1"/>
  <c r="W106" i="3"/>
  <c r="W37" i="2"/>
  <c r="W63" i="2"/>
  <c r="W62" i="2" s="1"/>
  <c r="W61" i="2" s="1"/>
  <c r="W60" i="2" s="1"/>
  <c r="W378" i="2"/>
  <c r="W377" i="2" s="1"/>
  <c r="W39" i="3"/>
  <c r="W36" i="3" s="1"/>
  <c r="W35" i="3" s="1"/>
  <c r="W34" i="3" s="1"/>
  <c r="X116" i="3"/>
  <c r="W263" i="3"/>
  <c r="W289" i="3"/>
  <c r="W288" i="3" s="1"/>
  <c r="W325" i="3"/>
  <c r="W318" i="3" s="1"/>
  <c r="W317" i="3" s="1"/>
  <c r="X409" i="3"/>
  <c r="W427" i="3"/>
  <c r="X445" i="3"/>
  <c r="W49" i="2"/>
  <c r="W48" i="2" s="1"/>
  <c r="W47" i="2" s="1"/>
  <c r="X103" i="2"/>
  <c r="X119" i="2"/>
  <c r="X118" i="2" s="1"/>
  <c r="X117" i="2" s="1"/>
  <c r="W151" i="2"/>
  <c r="W150" i="2" s="1"/>
  <c r="U298" i="2"/>
  <c r="U297" i="2" s="1"/>
  <c r="U391" i="2"/>
  <c r="U390" i="2" s="1"/>
  <c r="X41" i="3"/>
  <c r="W195" i="3"/>
  <c r="W194" i="3" s="1"/>
  <c r="W522" i="3"/>
  <c r="W109" i="2"/>
  <c r="W108" i="2" s="1"/>
  <c r="W103" i="2" s="1"/>
  <c r="U295" i="2"/>
  <c r="U294" i="2" s="1"/>
  <c r="W362" i="2"/>
  <c r="W361" i="2" s="1"/>
  <c r="W499" i="2"/>
  <c r="W149" i="3"/>
  <c r="W148" i="3" s="1"/>
  <c r="W147" i="3" s="1"/>
  <c r="W128" i="3" s="1"/>
  <c r="W127" i="3" s="1"/>
  <c r="U329" i="3"/>
  <c r="U328" i="3" s="1"/>
  <c r="W446" i="3"/>
  <c r="W441" i="3" s="1"/>
  <c r="W435" i="3" s="1"/>
  <c r="W426" i="3" s="1"/>
  <c r="W545" i="3"/>
  <c r="W544" i="3" s="1"/>
  <c r="W543" i="3" s="1"/>
  <c r="W542" i="3" s="1"/>
  <c r="W541" i="3" s="1"/>
  <c r="W535" i="3" s="1"/>
  <c r="K106" i="4"/>
  <c r="C92" i="4"/>
  <c r="E118" i="4"/>
  <c r="N115" i="4"/>
  <c r="I138" i="4"/>
  <c r="G137" i="4"/>
  <c r="F115" i="4"/>
  <c r="J115" i="4"/>
  <c r="M89" i="4"/>
  <c r="M88" i="4" s="1"/>
  <c r="K88" i="4"/>
  <c r="F92" i="4"/>
  <c r="F86" i="4" s="1"/>
  <c r="F85" i="4" s="1"/>
  <c r="F153" i="4" s="1"/>
  <c r="C115" i="4"/>
  <c r="C86" i="4" s="1"/>
  <c r="C85" i="4" s="1"/>
  <c r="C153" i="4" s="1"/>
  <c r="M106" i="4"/>
  <c r="O106" i="4" s="1"/>
  <c r="J92" i="4"/>
  <c r="N92" i="4"/>
  <c r="H92" i="4"/>
  <c r="I117" i="4"/>
  <c r="O110" i="4"/>
  <c r="G90" i="4"/>
  <c r="I91" i="4"/>
  <c r="I99" i="4"/>
  <c r="G98" i="4"/>
  <c r="G97" i="4" s="1"/>
  <c r="G87" i="4"/>
  <c r="I147" i="4"/>
  <c r="G146" i="4"/>
  <c r="G145" i="4" s="1"/>
  <c r="G139" i="4"/>
  <c r="I140" i="4"/>
  <c r="O89" i="4"/>
  <c r="O88" i="4" s="1"/>
  <c r="E98" i="4"/>
  <c r="E97" i="4" s="1"/>
  <c r="E92" i="4" s="1"/>
  <c r="G114" i="4"/>
  <c r="I119" i="4"/>
  <c r="K142" i="4"/>
  <c r="O144" i="4"/>
  <c r="O143" i="4" s="1"/>
  <c r="E146" i="4"/>
  <c r="E145" i="4" s="1"/>
  <c r="L115" i="4"/>
  <c r="L86" i="4" s="1"/>
  <c r="L85" i="4" s="1"/>
  <c r="L153" i="4" s="1"/>
  <c r="G121" i="4"/>
  <c r="E120" i="4"/>
  <c r="G124" i="4"/>
  <c r="E123" i="4"/>
  <c r="E122" i="4" s="1"/>
  <c r="G149" i="4"/>
  <c r="G148" i="4" s="1"/>
  <c r="K149" i="4"/>
  <c r="K148" i="4" s="1"/>
  <c r="H115" i="4"/>
  <c r="D115" i="4"/>
  <c r="D86" i="4" s="1"/>
  <c r="D85" i="4" s="1"/>
  <c r="D153" i="4" s="1"/>
  <c r="M151" i="4"/>
  <c r="M148" i="4" s="1"/>
  <c r="M40" i="4"/>
  <c r="D9" i="4"/>
  <c r="L9" i="4"/>
  <c r="E18" i="4"/>
  <c r="E17" i="4" s="1"/>
  <c r="E30" i="4"/>
  <c r="I33" i="4"/>
  <c r="K33" i="4" s="1"/>
  <c r="M33" i="4" s="1"/>
  <c r="O33" i="4" s="1"/>
  <c r="I12" i="4"/>
  <c r="G11" i="4"/>
  <c r="G10" i="4" s="1"/>
  <c r="E11" i="4"/>
  <c r="E10" i="4" s="1"/>
  <c r="G18" i="4"/>
  <c r="G17" i="4" s="1"/>
  <c r="I19" i="4"/>
  <c r="G24" i="4"/>
  <c r="I25" i="4"/>
  <c r="G30" i="4"/>
  <c r="I31" i="4"/>
  <c r="I65" i="4"/>
  <c r="G64" i="4"/>
  <c r="G63" i="4" s="1"/>
  <c r="I28" i="4"/>
  <c r="G27" i="4"/>
  <c r="N70" i="4"/>
  <c r="I80" i="4"/>
  <c r="G79" i="4"/>
  <c r="I39" i="4"/>
  <c r="G38" i="4"/>
  <c r="G37" i="4" s="1"/>
  <c r="G50" i="4"/>
  <c r="G49" i="4" s="1"/>
  <c r="G48" i="4" s="1"/>
  <c r="I51" i="4"/>
  <c r="G58" i="4"/>
  <c r="G57" i="4" s="1"/>
  <c r="G68" i="4"/>
  <c r="G67" i="4" s="1"/>
  <c r="G66" i="4" s="1"/>
  <c r="I69" i="4"/>
  <c r="I72" i="4"/>
  <c r="K84" i="4"/>
  <c r="I83" i="4"/>
  <c r="I22" i="4"/>
  <c r="E24" i="4"/>
  <c r="E50" i="4"/>
  <c r="E49" i="4" s="1"/>
  <c r="E48" i="4" s="1"/>
  <c r="I53" i="4"/>
  <c r="I56" i="4"/>
  <c r="I59" i="4"/>
  <c r="G73" i="4"/>
  <c r="I73" i="4" s="1"/>
  <c r="K73" i="4" s="1"/>
  <c r="M73" i="4" s="1"/>
  <c r="O73" i="4" s="1"/>
  <c r="E27" i="4"/>
  <c r="E16" i="4" s="1"/>
  <c r="E38" i="4"/>
  <c r="E37" i="4" s="1"/>
  <c r="E64" i="4"/>
  <c r="E63" i="4" s="1"/>
  <c r="E79" i="4"/>
  <c r="E70" i="4" s="1"/>
  <c r="J398" i="3"/>
  <c r="J397" i="3" s="1"/>
  <c r="Q398" i="3"/>
  <c r="Q397" i="3" s="1"/>
  <c r="W402" i="3"/>
  <c r="K398" i="3"/>
  <c r="K397" i="3" s="1"/>
  <c r="O402" i="3"/>
  <c r="U426" i="3"/>
  <c r="S435" i="3"/>
  <c r="S426" i="3" s="1"/>
  <c r="J535" i="3"/>
  <c r="J542" i="3"/>
  <c r="J541" i="3" s="1"/>
  <c r="M552" i="3"/>
  <c r="J552" i="3"/>
  <c r="L539" i="3"/>
  <c r="L538" i="3" s="1"/>
  <c r="L537" i="3" s="1"/>
  <c r="L536" i="3" s="1"/>
  <c r="R528" i="3"/>
  <c r="R527" i="3" s="1"/>
  <c r="R526" i="3" s="1"/>
  <c r="R525" i="3" s="1"/>
  <c r="R524" i="3" s="1"/>
  <c r="R523" i="3" s="1"/>
  <c r="K510" i="3"/>
  <c r="K509" i="3" s="1"/>
  <c r="K504" i="3" s="1"/>
  <c r="K472" i="3"/>
  <c r="K471" i="3" s="1"/>
  <c r="N512" i="3"/>
  <c r="L511" i="3"/>
  <c r="P496" i="3"/>
  <c r="N495" i="3"/>
  <c r="N494" i="3" s="1"/>
  <c r="N493" i="3" s="1"/>
  <c r="N492" i="3" s="1"/>
  <c r="N491" i="3" s="1"/>
  <c r="N490" i="3" s="1"/>
  <c r="O473" i="3"/>
  <c r="Q473" i="3"/>
  <c r="S473" i="3"/>
  <c r="M473" i="3"/>
  <c r="M472" i="3" s="1"/>
  <c r="P489" i="3"/>
  <c r="R489" i="3" s="1"/>
  <c r="N440" i="3"/>
  <c r="J426" i="3"/>
  <c r="N421" i="3"/>
  <c r="N420" i="3" s="1"/>
  <c r="U411" i="3"/>
  <c r="U410" i="3" s="1"/>
  <c r="L418" i="3"/>
  <c r="L417" i="3" s="1"/>
  <c r="Q411" i="3"/>
  <c r="Q410" i="3" s="1"/>
  <c r="O411" i="3"/>
  <c r="O410" i="3" s="1"/>
  <c r="S382" i="3"/>
  <c r="S381" i="3" s="1"/>
  <c r="K382" i="3"/>
  <c r="K381" i="3" s="1"/>
  <c r="Q380" i="3"/>
  <c r="P379" i="3"/>
  <c r="Q356" i="3"/>
  <c r="Q355" i="3" s="1"/>
  <c r="M365" i="3"/>
  <c r="U365" i="3"/>
  <c r="S356" i="3"/>
  <c r="S355" i="3" s="1"/>
  <c r="O365" i="3"/>
  <c r="O356" i="3" s="1"/>
  <c r="W365" i="3"/>
  <c r="W356" i="3" s="1"/>
  <c r="W355" i="3" s="1"/>
  <c r="P362" i="3"/>
  <c r="N361" i="3"/>
  <c r="U360" i="3"/>
  <c r="U356" i="3" s="1"/>
  <c r="U355" i="3" s="1"/>
  <c r="M356" i="3"/>
  <c r="Q341" i="3"/>
  <c r="Q331" i="3" s="1"/>
  <c r="S341" i="3"/>
  <c r="S331" i="3" s="1"/>
  <c r="P341" i="3"/>
  <c r="P331" i="3" s="1"/>
  <c r="T343" i="3"/>
  <c r="T342" i="3" s="1"/>
  <c r="U341" i="3"/>
  <c r="W341" i="3"/>
  <c r="W331" i="3"/>
  <c r="U318" i="3"/>
  <c r="U317" i="3" s="1"/>
  <c r="X316" i="3"/>
  <c r="X315" i="3" s="1"/>
  <c r="X314" i="3" s="1"/>
  <c r="P278" i="3"/>
  <c r="R278" i="3" s="1"/>
  <c r="N277" i="3"/>
  <c r="J270" i="3"/>
  <c r="J269" i="3" s="1"/>
  <c r="Q270" i="3"/>
  <c r="Q269" i="3" s="1"/>
  <c r="K276" i="3"/>
  <c r="O270" i="3"/>
  <c r="O269" i="3" s="1"/>
  <c r="Q207" i="3"/>
  <c r="Q257" i="3"/>
  <c r="M270" i="3"/>
  <c r="M269" i="3" s="1"/>
  <c r="M257" i="3" s="1"/>
  <c r="K271" i="3"/>
  <c r="S271" i="3"/>
  <c r="S270" i="3"/>
  <c r="S269" i="3" s="1"/>
  <c r="X255" i="3"/>
  <c r="X254" i="3" s="1"/>
  <c r="X253" i="3" s="1"/>
  <c r="X252" i="3" s="1"/>
  <c r="X251" i="3" s="1"/>
  <c r="X250" i="3" s="1"/>
  <c r="V254" i="3"/>
  <c r="V253" i="3" s="1"/>
  <c r="V252" i="3" s="1"/>
  <c r="V251" i="3" s="1"/>
  <c r="V250" i="3" s="1"/>
  <c r="L238" i="3"/>
  <c r="P239" i="3"/>
  <c r="P238" i="3" s="1"/>
  <c r="N230" i="3"/>
  <c r="X247" i="3"/>
  <c r="X246" i="3" s="1"/>
  <c r="X245" i="3" s="1"/>
  <c r="X244" i="3" s="1"/>
  <c r="X243" i="3" s="1"/>
  <c r="X242" i="3" s="1"/>
  <c r="X241" i="3" s="1"/>
  <c r="U206" i="3"/>
  <c r="N213" i="3"/>
  <c r="N190" i="3"/>
  <c r="N189" i="3" s="1"/>
  <c r="N188" i="3" s="1"/>
  <c r="N187" i="3" s="1"/>
  <c r="N186" i="3" s="1"/>
  <c r="W187" i="3"/>
  <c r="W186" i="3" s="1"/>
  <c r="W171" i="3" s="1"/>
  <c r="O171" i="3"/>
  <c r="S178" i="3"/>
  <c r="S171" i="3" s="1"/>
  <c r="N163" i="3"/>
  <c r="J156" i="3"/>
  <c r="J155" i="3" s="1"/>
  <c r="J154" i="3" s="1"/>
  <c r="J128" i="3" s="1"/>
  <c r="J127" i="3" s="1"/>
  <c r="Q139" i="3"/>
  <c r="Q138" i="3" s="1"/>
  <c r="Q137" i="3" s="1"/>
  <c r="K118" i="3"/>
  <c r="U118" i="3"/>
  <c r="O118" i="3"/>
  <c r="L118" i="3"/>
  <c r="K105" i="3"/>
  <c r="J105" i="3"/>
  <c r="O106" i="3"/>
  <c r="L109" i="3"/>
  <c r="L70" i="3"/>
  <c r="L69" i="3" s="1"/>
  <c r="L68" i="3" s="1"/>
  <c r="L67" i="3" s="1"/>
  <c r="K59" i="3"/>
  <c r="K58" i="3" s="1"/>
  <c r="M61" i="3"/>
  <c r="M60" i="3" s="1"/>
  <c r="M59" i="3" s="1"/>
  <c r="M58" i="3" s="1"/>
  <c r="U61" i="3"/>
  <c r="U60" i="3" s="1"/>
  <c r="U59" i="3" s="1"/>
  <c r="U58" i="3" s="1"/>
  <c r="Q61" i="3"/>
  <c r="Q60" i="3" s="1"/>
  <c r="Q59" i="3" s="1"/>
  <c r="Q58" i="3" s="1"/>
  <c r="O34" i="3"/>
  <c r="N48" i="3"/>
  <c r="K34" i="3"/>
  <c r="M34" i="3"/>
  <c r="U34" i="3"/>
  <c r="O27" i="3"/>
  <c r="O26" i="3" s="1"/>
  <c r="K14" i="3"/>
  <c r="K13" i="3" s="1"/>
  <c r="K12" i="3" s="1"/>
  <c r="J27" i="3"/>
  <c r="J26" i="3" s="1"/>
  <c r="J13" i="3" s="1"/>
  <c r="S27" i="3"/>
  <c r="S26" i="3" s="1"/>
  <c r="N21" i="3"/>
  <c r="O15" i="3"/>
  <c r="O14" i="3" s="1"/>
  <c r="O13" i="3" s="1"/>
  <c r="O12" i="3" s="1"/>
  <c r="S15" i="3"/>
  <c r="S14" i="3" s="1"/>
  <c r="S13" i="3" s="1"/>
  <c r="K488" i="2"/>
  <c r="K487" i="2" s="1"/>
  <c r="K486" i="2" s="1"/>
  <c r="K481" i="2" s="1"/>
  <c r="O488" i="2"/>
  <c r="O487" i="2" s="1"/>
  <c r="O486" i="2" s="1"/>
  <c r="O481" i="2" s="1"/>
  <c r="N472" i="2"/>
  <c r="N471" i="2" s="1"/>
  <c r="N470" i="2" s="1"/>
  <c r="N469" i="2" s="1"/>
  <c r="N468" i="2" s="1"/>
  <c r="N467" i="2" s="1"/>
  <c r="J450" i="2"/>
  <c r="J449" i="2" s="1"/>
  <c r="K449" i="2"/>
  <c r="P466" i="2"/>
  <c r="N480" i="2"/>
  <c r="P480" i="2" s="1"/>
  <c r="O450" i="2"/>
  <c r="M450" i="2"/>
  <c r="M449" i="2" s="1"/>
  <c r="O406" i="2"/>
  <c r="Q406" i="2"/>
  <c r="N405" i="2"/>
  <c r="N404" i="2" s="1"/>
  <c r="N403" i="2" s="1"/>
  <c r="S391" i="2"/>
  <c r="S390" i="2" s="1"/>
  <c r="K391" i="2"/>
  <c r="K390" i="2" s="1"/>
  <c r="O391" i="2"/>
  <c r="O390" i="2" s="1"/>
  <c r="M382" i="2"/>
  <c r="M378" i="2" s="1"/>
  <c r="M377" i="2" s="1"/>
  <c r="M360" i="2" s="1"/>
  <c r="J360" i="2"/>
  <c r="J336" i="2"/>
  <c r="J335" i="2" s="1"/>
  <c r="L346" i="2"/>
  <c r="P339" i="2"/>
  <c r="N338" i="2"/>
  <c r="N337" i="2" s="1"/>
  <c r="R319" i="2"/>
  <c r="R318" i="2" s="1"/>
  <c r="S311" i="2"/>
  <c r="T323" i="2"/>
  <c r="T322" i="2" s="1"/>
  <c r="Q321" i="2"/>
  <c r="W298" i="2"/>
  <c r="W297" i="2" s="1"/>
  <c r="M298" i="2"/>
  <c r="M297" i="2" s="1"/>
  <c r="O298" i="2"/>
  <c r="O297" i="2" s="1"/>
  <c r="Q298" i="2"/>
  <c r="Q297" i="2" s="1"/>
  <c r="N265" i="2"/>
  <c r="N264" i="2" s="1"/>
  <c r="O256" i="2"/>
  <c r="O250" i="2" s="1"/>
  <c r="O249" i="2" s="1"/>
  <c r="R258" i="2"/>
  <c r="Q256" i="2"/>
  <c r="K256" i="2"/>
  <c r="K250" i="2" s="1"/>
  <c r="K249" i="2" s="1"/>
  <c r="O237" i="2"/>
  <c r="W256" i="2"/>
  <c r="W250" i="2" s="1"/>
  <c r="W249" i="2" s="1"/>
  <c r="M256" i="2"/>
  <c r="M250" i="2" s="1"/>
  <c r="M249" i="2" s="1"/>
  <c r="M237" i="2" s="1"/>
  <c r="U256" i="2"/>
  <c r="V235" i="2"/>
  <c r="M210" i="2"/>
  <c r="M209" i="2" s="1"/>
  <c r="M194" i="2"/>
  <c r="P212" i="2"/>
  <c r="P211" i="2" s="1"/>
  <c r="P210" i="2" s="1"/>
  <c r="P209" i="2" s="1"/>
  <c r="N210" i="2"/>
  <c r="N209" i="2" s="1"/>
  <c r="U210" i="2"/>
  <c r="U209" i="2" s="1"/>
  <c r="S194" i="2"/>
  <c r="W194" i="2"/>
  <c r="Q210" i="2"/>
  <c r="Q209" i="2" s="1"/>
  <c r="R205" i="2"/>
  <c r="P204" i="2"/>
  <c r="P203" i="2" s="1"/>
  <c r="P202" i="2" s="1"/>
  <c r="P201" i="2" s="1"/>
  <c r="Q194" i="2"/>
  <c r="P193" i="2"/>
  <c r="R193" i="2" s="1"/>
  <c r="N192" i="2"/>
  <c r="N191" i="2" s="1"/>
  <c r="N190" i="2" s="1"/>
  <c r="L185" i="2"/>
  <c r="L184" i="2" s="1"/>
  <c r="K151" i="2"/>
  <c r="K150" i="2" s="1"/>
  <c r="P155" i="2"/>
  <c r="P154" i="2" s="1"/>
  <c r="M153" i="2"/>
  <c r="M152" i="2" s="1"/>
  <c r="M151" i="2" s="1"/>
  <c r="M150" i="2" s="1"/>
  <c r="Q153" i="2"/>
  <c r="Q152" i="2" s="1"/>
  <c r="Q151" i="2" s="1"/>
  <c r="Q150" i="2" s="1"/>
  <c r="Q141" i="2"/>
  <c r="Q128" i="2" s="1"/>
  <c r="J141" i="2"/>
  <c r="O141" i="2"/>
  <c r="O128" i="2" s="1"/>
  <c r="M128" i="2"/>
  <c r="N145" i="2"/>
  <c r="K141" i="2"/>
  <c r="K128" i="2" s="1"/>
  <c r="W141" i="2"/>
  <c r="W128" i="2" s="1"/>
  <c r="S141" i="2"/>
  <c r="S128" i="2" s="1"/>
  <c r="P133" i="2"/>
  <c r="P132" i="2" s="1"/>
  <c r="N132" i="2"/>
  <c r="L132" i="2"/>
  <c r="N136" i="2"/>
  <c r="U129" i="2"/>
  <c r="U128" i="2" s="1"/>
  <c r="J129" i="2"/>
  <c r="L120" i="2"/>
  <c r="L111" i="2" s="1"/>
  <c r="L102" i="2" s="1"/>
  <c r="S111" i="2"/>
  <c r="S102" i="2" s="1"/>
  <c r="L126" i="2"/>
  <c r="U111" i="2"/>
  <c r="X116" i="2"/>
  <c r="X115" i="2" s="1"/>
  <c r="X114" i="2" s="1"/>
  <c r="X113" i="2" s="1"/>
  <c r="X112" i="2" s="1"/>
  <c r="V115" i="2"/>
  <c r="V114" i="2" s="1"/>
  <c r="V113" i="2" s="1"/>
  <c r="V112" i="2" s="1"/>
  <c r="N115" i="2"/>
  <c r="L115" i="2"/>
  <c r="P107" i="2"/>
  <c r="N106" i="2"/>
  <c r="U102" i="2"/>
  <c r="L106" i="2"/>
  <c r="U75" i="2"/>
  <c r="L77" i="2"/>
  <c r="L76" i="2" s="1"/>
  <c r="L75" i="2" s="1"/>
  <c r="U74" i="2"/>
  <c r="M74" i="2"/>
  <c r="P73" i="2"/>
  <c r="R73" i="2" s="1"/>
  <c r="N72" i="2"/>
  <c r="N71" i="2" s="1"/>
  <c r="N70" i="2" s="1"/>
  <c r="N69" i="2" s="1"/>
  <c r="J61" i="2"/>
  <c r="J60" i="2" s="1"/>
  <c r="L61" i="2"/>
  <c r="L60" i="2" s="1"/>
  <c r="N68" i="2"/>
  <c r="P68" i="2" s="1"/>
  <c r="N59" i="2"/>
  <c r="P51" i="2"/>
  <c r="N50" i="2"/>
  <c r="N52" i="2"/>
  <c r="P53" i="2"/>
  <c r="M36" i="2"/>
  <c r="M9" i="2" s="1"/>
  <c r="S36" i="2"/>
  <c r="L52" i="2"/>
  <c r="L49" i="2" s="1"/>
  <c r="L48" i="2" s="1"/>
  <c r="L47" i="2" s="1"/>
  <c r="Q9" i="2"/>
  <c r="V41" i="2"/>
  <c r="U38" i="2"/>
  <c r="U37" i="2" s="1"/>
  <c r="S11" i="2"/>
  <c r="S10" i="2" s="1"/>
  <c r="N35" i="2"/>
  <c r="N26" i="2"/>
  <c r="N25" i="2" s="1"/>
  <c r="O10" i="2"/>
  <c r="J10" i="2"/>
  <c r="J24" i="2"/>
  <c r="J23" i="2" s="1"/>
  <c r="K11" i="2"/>
  <c r="K10" i="2" s="1"/>
  <c r="K9" i="2" s="1"/>
  <c r="L17" i="2"/>
  <c r="L12" i="2" s="1"/>
  <c r="U12" i="2"/>
  <c r="U11" i="2" s="1"/>
  <c r="U10" i="2" s="1"/>
  <c r="L507" i="1"/>
  <c r="S496" i="1"/>
  <c r="O496" i="1"/>
  <c r="W496" i="1"/>
  <c r="M430" i="1"/>
  <c r="U408" i="1"/>
  <c r="U407" i="1" s="1"/>
  <c r="L369" i="1"/>
  <c r="U367" i="1"/>
  <c r="U366" i="1" s="1"/>
  <c r="U365" i="1" s="1"/>
  <c r="U364" i="1" s="1"/>
  <c r="L362" i="1"/>
  <c r="J349" i="1"/>
  <c r="L345" i="1"/>
  <c r="Q408" i="1"/>
  <c r="Q407" i="1" s="1"/>
  <c r="N410" i="1"/>
  <c r="N409" i="1" s="1"/>
  <c r="P412" i="1"/>
  <c r="N411" i="1"/>
  <c r="P461" i="1"/>
  <c r="R461" i="1" s="1"/>
  <c r="N460" i="1"/>
  <c r="N459" i="1" s="1"/>
  <c r="Q474" i="1"/>
  <c r="Q473" i="1" s="1"/>
  <c r="Q472" i="1" s="1"/>
  <c r="P373" i="1"/>
  <c r="N372" i="1"/>
  <c r="N371" i="1" s="1"/>
  <c r="N377" i="1"/>
  <c r="P378" i="1"/>
  <c r="R378" i="1" s="1"/>
  <c r="P403" i="1"/>
  <c r="N402" i="1"/>
  <c r="N401" i="1" s="1"/>
  <c r="P406" i="1"/>
  <c r="N405" i="1"/>
  <c r="N404" i="1" s="1"/>
  <c r="J374" i="1"/>
  <c r="L375" i="1"/>
  <c r="P438" i="1"/>
  <c r="N437" i="1"/>
  <c r="N436" i="1" s="1"/>
  <c r="N435" i="1" s="1"/>
  <c r="P383" i="1"/>
  <c r="N382" i="1"/>
  <c r="N381" i="1" s="1"/>
  <c r="P469" i="1"/>
  <c r="R469" i="1" s="1"/>
  <c r="N468" i="1"/>
  <c r="K375" i="1"/>
  <c r="K374" i="1" s="1"/>
  <c r="S451" i="1"/>
  <c r="S450" i="1" s="1"/>
  <c r="S423" i="1" s="1"/>
  <c r="U503" i="1"/>
  <c r="U496" i="1" s="1"/>
  <c r="K336" i="1"/>
  <c r="K335" i="1" s="1"/>
  <c r="U336" i="1"/>
  <c r="U335" i="1" s="1"/>
  <c r="O349" i="1"/>
  <c r="O348" i="1" s="1"/>
  <c r="W349" i="1"/>
  <c r="W348" i="1" s="1"/>
  <c r="L355" i="1"/>
  <c r="N362" i="1"/>
  <c r="N361" i="1" s="1"/>
  <c r="N369" i="1"/>
  <c r="N368" i="1" s="1"/>
  <c r="N367" i="1" s="1"/>
  <c r="N366" i="1" s="1"/>
  <c r="Q367" i="1"/>
  <c r="Q366" i="1" s="1"/>
  <c r="M375" i="1"/>
  <c r="M374" i="1" s="1"/>
  <c r="Q376" i="1"/>
  <c r="Q375" i="1" s="1"/>
  <c r="Q374" i="1" s="1"/>
  <c r="L382" i="1"/>
  <c r="S386" i="1"/>
  <c r="S385" i="1" s="1"/>
  <c r="S384" i="1" s="1"/>
  <c r="P395" i="1"/>
  <c r="Q393" i="1"/>
  <c r="Q392" i="1" s="1"/>
  <c r="Q391" i="1" s="1"/>
  <c r="K407" i="1"/>
  <c r="M408" i="1"/>
  <c r="M407" i="1" s="1"/>
  <c r="Q451" i="1"/>
  <c r="L464" i="1"/>
  <c r="O467" i="1"/>
  <c r="W467" i="1"/>
  <c r="Q467" i="1"/>
  <c r="Q462" i="1" s="1"/>
  <c r="L480" i="1"/>
  <c r="L483" i="1"/>
  <c r="L488" i="1"/>
  <c r="J506" i="1"/>
  <c r="N507" i="1"/>
  <c r="N506" i="1" s="1"/>
  <c r="N505" i="1" s="1"/>
  <c r="N504" i="1" s="1"/>
  <c r="J511" i="1"/>
  <c r="J510" i="1" s="1"/>
  <c r="K430" i="1"/>
  <c r="M503" i="1"/>
  <c r="M496" i="1" s="1"/>
  <c r="S318" i="1"/>
  <c r="W340" i="1"/>
  <c r="M350" i="1"/>
  <c r="M349" i="1" s="1"/>
  <c r="M348" i="1" s="1"/>
  <c r="U350" i="1"/>
  <c r="U349" i="1" s="1"/>
  <c r="U348" i="1" s="1"/>
  <c r="O367" i="1"/>
  <c r="O366" i="1" s="1"/>
  <c r="W367" i="1"/>
  <c r="W366" i="1" s="1"/>
  <c r="W365" i="1" s="1"/>
  <c r="L379" i="1"/>
  <c r="O393" i="1"/>
  <c r="O392" i="1" s="1"/>
  <c r="O391" i="1" s="1"/>
  <c r="W393" i="1"/>
  <c r="W392" i="1" s="1"/>
  <c r="W391" i="1" s="1"/>
  <c r="J453" i="1"/>
  <c r="L468" i="1"/>
  <c r="N512" i="1"/>
  <c r="Q503" i="1"/>
  <c r="Q496" i="1" s="1"/>
  <c r="W336" i="1"/>
  <c r="W335" i="1" s="1"/>
  <c r="N341" i="1"/>
  <c r="L351" i="1"/>
  <c r="P357" i="1"/>
  <c r="O376" i="1"/>
  <c r="O375" i="1" s="1"/>
  <c r="O374" i="1" s="1"/>
  <c r="U376" i="1"/>
  <c r="U375" i="1" s="1"/>
  <c r="U374" i="1" s="1"/>
  <c r="Q386" i="1"/>
  <c r="Q385" i="1" s="1"/>
  <c r="Q384" i="1" s="1"/>
  <c r="O386" i="1"/>
  <c r="O385" i="1" s="1"/>
  <c r="O384" i="1" s="1"/>
  <c r="W430" i="1"/>
  <c r="J439" i="1"/>
  <c r="L439" i="1" s="1"/>
  <c r="M451" i="1"/>
  <c r="U451" i="1"/>
  <c r="U450" i="1" s="1"/>
  <c r="U423" i="1" s="1"/>
  <c r="M467" i="1"/>
  <c r="M462" i="1" s="1"/>
  <c r="U467" i="1"/>
  <c r="U462" i="1" s="1"/>
  <c r="O480" i="1"/>
  <c r="O474" i="1" s="1"/>
  <c r="O473" i="1" s="1"/>
  <c r="O472" i="1" s="1"/>
  <c r="W480" i="1"/>
  <c r="W474" i="1" s="1"/>
  <c r="W473" i="1" s="1"/>
  <c r="W472" i="1" s="1"/>
  <c r="L485" i="1"/>
  <c r="L486" i="1"/>
  <c r="J491" i="1"/>
  <c r="L500" i="1"/>
  <c r="L501" i="1"/>
  <c r="P329" i="1"/>
  <c r="R329" i="1" s="1"/>
  <c r="N328" i="1"/>
  <c r="N327" i="1" s="1"/>
  <c r="N326" i="1" s="1"/>
  <c r="K320" i="1"/>
  <c r="K319" i="1" s="1"/>
  <c r="U320" i="1"/>
  <c r="U319" i="1" s="1"/>
  <c r="M219" i="1"/>
  <c r="K291" i="1"/>
  <c r="K290" i="1" s="1"/>
  <c r="J292" i="1"/>
  <c r="L292" i="1" s="1"/>
  <c r="S291" i="1"/>
  <c r="S290" i="1" s="1"/>
  <c r="T278" i="1"/>
  <c r="T277" i="1" s="1"/>
  <c r="V279" i="1"/>
  <c r="T271" i="1"/>
  <c r="T270" i="1" s="1"/>
  <c r="V272" i="1"/>
  <c r="R271" i="1"/>
  <c r="R270" i="1" s="1"/>
  <c r="S276" i="1"/>
  <c r="S263" i="1" s="1"/>
  <c r="T282" i="1"/>
  <c r="V266" i="1"/>
  <c r="W250" i="1"/>
  <c r="W249" i="1" s="1"/>
  <c r="Q219" i="1"/>
  <c r="N211" i="1"/>
  <c r="N210" i="1" s="1"/>
  <c r="P213" i="1"/>
  <c r="R213" i="1" s="1"/>
  <c r="O210" i="1"/>
  <c r="W210" i="1"/>
  <c r="W179" i="1"/>
  <c r="O179" i="1"/>
  <c r="S210" i="1"/>
  <c r="P209" i="1"/>
  <c r="N208" i="1"/>
  <c r="N207" i="1" s="1"/>
  <c r="P204" i="1"/>
  <c r="N203" i="1"/>
  <c r="J202" i="1"/>
  <c r="Q202" i="1"/>
  <c r="Q196" i="1" s="1"/>
  <c r="Q195" i="1" s="1"/>
  <c r="Q179" i="1" s="1"/>
  <c r="U196" i="1"/>
  <c r="U195" i="1" s="1"/>
  <c r="M202" i="1"/>
  <c r="M196" i="1" s="1"/>
  <c r="M195" i="1" s="1"/>
  <c r="M179" i="1" s="1"/>
  <c r="U202" i="1"/>
  <c r="P177" i="1"/>
  <c r="N176" i="1"/>
  <c r="N175" i="1"/>
  <c r="N170" i="1" s="1"/>
  <c r="N161" i="1" s="1"/>
  <c r="N152" i="1" s="1"/>
  <c r="L165" i="1"/>
  <c r="L145" i="1"/>
  <c r="L146" i="1"/>
  <c r="K145" i="1"/>
  <c r="K144" i="1" s="1"/>
  <c r="L144" i="1" s="1"/>
  <c r="W132" i="1"/>
  <c r="O132" i="1"/>
  <c r="K120" i="1"/>
  <c r="L120" i="1" s="1"/>
  <c r="L124" i="1"/>
  <c r="T115" i="1"/>
  <c r="T114" i="1" s="1"/>
  <c r="T113" i="1" s="1"/>
  <c r="T112" i="1" s="1"/>
  <c r="S119" i="1"/>
  <c r="S111" i="1" s="1"/>
  <c r="N124" i="1"/>
  <c r="N123" i="1" s="1"/>
  <c r="M119" i="1"/>
  <c r="M111" i="1" s="1"/>
  <c r="P110" i="1"/>
  <c r="N109" i="1"/>
  <c r="N108" i="1" s="1"/>
  <c r="N107" i="1" s="1"/>
  <c r="N106" i="1" s="1"/>
  <c r="M98" i="1"/>
  <c r="M97" i="1" s="1"/>
  <c r="L104" i="1"/>
  <c r="K100" i="1"/>
  <c r="K99" i="1" s="1"/>
  <c r="K98" i="1" s="1"/>
  <c r="K97" i="1" s="1"/>
  <c r="P96" i="1"/>
  <c r="P95" i="1" s="1"/>
  <c r="P94" i="1" s="1"/>
  <c r="P93" i="1" s="1"/>
  <c r="P92" i="1" s="1"/>
  <c r="P91" i="1" s="1"/>
  <c r="P90" i="1" s="1"/>
  <c r="L77" i="1"/>
  <c r="U63" i="1"/>
  <c r="P83" i="1"/>
  <c r="P62" i="1"/>
  <c r="N61" i="1"/>
  <c r="N60" i="1" s="1"/>
  <c r="N59" i="1" s="1"/>
  <c r="N58" i="1" s="1"/>
  <c r="W40" i="1"/>
  <c r="L54" i="1"/>
  <c r="P39" i="1"/>
  <c r="R39" i="1" s="1"/>
  <c r="N38" i="1"/>
  <c r="N37" i="1" s="1"/>
  <c r="L34" i="1"/>
  <c r="S20" i="1"/>
  <c r="S19" i="1" s="1"/>
  <c r="L21" i="1"/>
  <c r="Q21" i="1"/>
  <c r="M21" i="1"/>
  <c r="M20" i="1" s="1"/>
  <c r="M19" i="1" s="1"/>
  <c r="U21" i="1"/>
  <c r="U20" i="1" s="1"/>
  <c r="U19" i="1" s="1"/>
  <c r="P17" i="1"/>
  <c r="N16" i="1"/>
  <c r="L16" i="1"/>
  <c r="U14" i="3"/>
  <c r="U13" i="3" s="1"/>
  <c r="U12" i="3" s="1"/>
  <c r="L16" i="3"/>
  <c r="N17" i="3"/>
  <c r="M14" i="3"/>
  <c r="M13" i="3" s="1"/>
  <c r="M12" i="3" s="1"/>
  <c r="W15" i="3"/>
  <c r="W14" i="3" s="1"/>
  <c r="W13" i="3" s="1"/>
  <c r="P33" i="3"/>
  <c r="N32" i="3"/>
  <c r="N31" i="3" s="1"/>
  <c r="S34" i="3"/>
  <c r="N38" i="3"/>
  <c r="L37" i="3"/>
  <c r="L36" i="3" s="1"/>
  <c r="L35" i="3" s="1"/>
  <c r="L34" i="3" s="1"/>
  <c r="T39" i="3"/>
  <c r="V40" i="3"/>
  <c r="R49" i="3"/>
  <c r="P48" i="3"/>
  <c r="O59" i="3"/>
  <c r="O58" i="3" s="1"/>
  <c r="L65" i="3"/>
  <c r="Q73" i="3"/>
  <c r="Q72" i="3" s="1"/>
  <c r="N75" i="3"/>
  <c r="N74" i="3" s="1"/>
  <c r="P76" i="3"/>
  <c r="W80" i="3"/>
  <c r="W72" i="3" s="1"/>
  <c r="O105" i="3"/>
  <c r="W118" i="3"/>
  <c r="K138" i="3"/>
  <c r="K137" i="3" s="1"/>
  <c r="P145" i="3"/>
  <c r="P144" i="3" s="1"/>
  <c r="R146" i="3"/>
  <c r="M207" i="3"/>
  <c r="M206" i="3"/>
  <c r="N30" i="3"/>
  <c r="L29" i="3"/>
  <c r="L28" i="3" s="1"/>
  <c r="L27" i="3" s="1"/>
  <c r="L26" i="3" s="1"/>
  <c r="J35" i="3"/>
  <c r="J34" i="3" s="1"/>
  <c r="Q35" i="3"/>
  <c r="Q34" i="3" s="1"/>
  <c r="N43" i="3"/>
  <c r="N42" i="3" s="1"/>
  <c r="N57" i="3"/>
  <c r="L56" i="3"/>
  <c r="O72" i="3"/>
  <c r="U106" i="3"/>
  <c r="U105" i="3" s="1"/>
  <c r="Q106" i="3"/>
  <c r="Q105" i="3" s="1"/>
  <c r="N112" i="3"/>
  <c r="N111" i="3" s="1"/>
  <c r="P113" i="3"/>
  <c r="P125" i="3"/>
  <c r="N124" i="3"/>
  <c r="N123" i="3" s="1"/>
  <c r="S128" i="3"/>
  <c r="S127" i="3" s="1"/>
  <c r="M130" i="3"/>
  <c r="M129" i="3" s="1"/>
  <c r="U130" i="3"/>
  <c r="U129" i="3" s="1"/>
  <c r="U128" i="3" s="1"/>
  <c r="U127" i="3" s="1"/>
  <c r="O138" i="3"/>
  <c r="O137" i="3" s="1"/>
  <c r="O128" i="3" s="1"/>
  <c r="O127" i="3" s="1"/>
  <c r="P141" i="3"/>
  <c r="N140" i="3"/>
  <c r="Q14" i="3"/>
  <c r="Q13" i="3" s="1"/>
  <c r="Q12" i="3" s="1"/>
  <c r="L18" i="3"/>
  <c r="N19" i="3"/>
  <c r="L24" i="3"/>
  <c r="L23" i="3" s="1"/>
  <c r="N25" i="3"/>
  <c r="R44" i="3"/>
  <c r="P43" i="3"/>
  <c r="P42" i="3" s="1"/>
  <c r="P51" i="3"/>
  <c r="N50" i="3"/>
  <c r="N47" i="3" s="1"/>
  <c r="N46" i="3" s="1"/>
  <c r="N45" i="3" s="1"/>
  <c r="P54" i="3"/>
  <c r="N53" i="3"/>
  <c r="N52" i="3" s="1"/>
  <c r="L88" i="3"/>
  <c r="N89" i="3"/>
  <c r="L90" i="3"/>
  <c r="N91" i="3"/>
  <c r="P117" i="3"/>
  <c r="N115" i="3"/>
  <c r="N114" i="3" s="1"/>
  <c r="N121" i="3"/>
  <c r="P122" i="3"/>
  <c r="N120" i="3"/>
  <c r="N119" i="3" s="1"/>
  <c r="P136" i="3"/>
  <c r="N135" i="3"/>
  <c r="N134" i="3" s="1"/>
  <c r="P66" i="3"/>
  <c r="N65" i="3"/>
  <c r="P71" i="3"/>
  <c r="N70" i="3"/>
  <c r="N69" i="3" s="1"/>
  <c r="N68" i="3" s="1"/>
  <c r="N67" i="3" s="1"/>
  <c r="P79" i="3"/>
  <c r="N78" i="3"/>
  <c r="N77" i="3" s="1"/>
  <c r="N109" i="3"/>
  <c r="N101" i="3"/>
  <c r="P110" i="3"/>
  <c r="M106" i="3"/>
  <c r="M105" i="3" s="1"/>
  <c r="S118" i="3"/>
  <c r="S105" i="3" s="1"/>
  <c r="K128" i="3"/>
  <c r="K127" i="3" s="1"/>
  <c r="Q130" i="3"/>
  <c r="Q129" i="3" s="1"/>
  <c r="N132" i="3"/>
  <c r="N131" i="3" s="1"/>
  <c r="N130" i="3" s="1"/>
  <c r="N129" i="3" s="1"/>
  <c r="P133" i="3"/>
  <c r="N142" i="3"/>
  <c r="P143" i="3"/>
  <c r="R152" i="3"/>
  <c r="T153" i="3"/>
  <c r="J187" i="3"/>
  <c r="J186" i="3"/>
  <c r="L64" i="3"/>
  <c r="J65" i="3"/>
  <c r="J61" i="3" s="1"/>
  <c r="J60" i="3" s="1"/>
  <c r="J59" i="3" s="1"/>
  <c r="J58" i="3" s="1"/>
  <c r="J88" i="3"/>
  <c r="J90" i="3"/>
  <c r="L101" i="3"/>
  <c r="L150" i="3"/>
  <c r="Q149" i="3"/>
  <c r="Q148" i="3" s="1"/>
  <c r="Q147" i="3" s="1"/>
  <c r="N160" i="3"/>
  <c r="N170" i="3"/>
  <c r="P181" i="3"/>
  <c r="P180" i="3" s="1"/>
  <c r="P179" i="3" s="1"/>
  <c r="R182" i="3"/>
  <c r="N184" i="3"/>
  <c r="N183" i="3" s="1"/>
  <c r="V193" i="3"/>
  <c r="L196" i="3"/>
  <c r="L195" i="3" s="1"/>
  <c r="L194" i="3" s="1"/>
  <c r="U214" i="3"/>
  <c r="M215" i="3"/>
  <c r="M214" i="3"/>
  <c r="T214" i="3"/>
  <c r="U223" i="3"/>
  <c r="U224" i="3"/>
  <c r="Q223" i="3"/>
  <c r="Q224" i="3"/>
  <c r="U241" i="3"/>
  <c r="U240" i="3"/>
  <c r="L75" i="3"/>
  <c r="L74" i="3" s="1"/>
  <c r="L73" i="3" s="1"/>
  <c r="L112" i="3"/>
  <c r="L111" i="3" s="1"/>
  <c r="L106" i="3" s="1"/>
  <c r="L121" i="3"/>
  <c r="L132" i="3"/>
  <c r="L131" i="3" s="1"/>
  <c r="L130" i="3" s="1"/>
  <c r="L129" i="3" s="1"/>
  <c r="L142" i="3"/>
  <c r="L139" i="3" s="1"/>
  <c r="L138" i="3" s="1"/>
  <c r="L137" i="3" s="1"/>
  <c r="N145" i="3"/>
  <c r="N144" i="3" s="1"/>
  <c r="M149" i="3"/>
  <c r="M148" i="3" s="1"/>
  <c r="M147" i="3" s="1"/>
  <c r="L152" i="3"/>
  <c r="P152" i="3"/>
  <c r="L157" i="3"/>
  <c r="L156" i="3" s="1"/>
  <c r="L155" i="3" s="1"/>
  <c r="L154" i="3" s="1"/>
  <c r="L176" i="3"/>
  <c r="L175" i="3" s="1"/>
  <c r="L174" i="3" s="1"/>
  <c r="L173" i="3" s="1"/>
  <c r="L172" i="3" s="1"/>
  <c r="M178" i="3"/>
  <c r="M171" i="3" s="1"/>
  <c r="P190" i="3"/>
  <c r="P199" i="3"/>
  <c r="N198" i="3"/>
  <c r="T205" i="3"/>
  <c r="R204" i="3"/>
  <c r="R203" i="3" s="1"/>
  <c r="R202" i="3" s="1"/>
  <c r="R201" i="3" s="1"/>
  <c r="R200" i="3" s="1"/>
  <c r="S207" i="3"/>
  <c r="S206" i="3"/>
  <c r="N214" i="3"/>
  <c r="S224" i="3"/>
  <c r="S223" i="3"/>
  <c r="R231" i="3"/>
  <c r="W232" i="3"/>
  <c r="W231" i="3"/>
  <c r="V231" i="3"/>
  <c r="V232" i="3"/>
  <c r="V240" i="3"/>
  <c r="V241" i="3"/>
  <c r="R166" i="3"/>
  <c r="P165" i="3"/>
  <c r="P164" i="3" s="1"/>
  <c r="N178" i="3"/>
  <c r="R185" i="3"/>
  <c r="P184" i="3"/>
  <c r="P183" i="3" s="1"/>
  <c r="P197" i="3"/>
  <c r="N196" i="3"/>
  <c r="N195" i="3" s="1"/>
  <c r="N194" i="3" s="1"/>
  <c r="J206" i="3"/>
  <c r="O215" i="3"/>
  <c r="O214" i="3"/>
  <c r="W215" i="3"/>
  <c r="W214" i="3"/>
  <c r="X222" i="3"/>
  <c r="X221" i="3" s="1"/>
  <c r="X220" i="3" s="1"/>
  <c r="X219" i="3" s="1"/>
  <c r="X218" i="3" s="1"/>
  <c r="X217" i="3" s="1"/>
  <c r="X216" i="3" s="1"/>
  <c r="V221" i="3"/>
  <c r="V220" i="3" s="1"/>
  <c r="V219" i="3" s="1"/>
  <c r="V218" i="3" s="1"/>
  <c r="V217" i="3" s="1"/>
  <c r="V216" i="3" s="1"/>
  <c r="O224" i="3"/>
  <c r="O223" i="3"/>
  <c r="J223" i="3"/>
  <c r="U232" i="3"/>
  <c r="U231" i="3"/>
  <c r="S232" i="3"/>
  <c r="S231" i="3"/>
  <c r="V109" i="3"/>
  <c r="V108" i="3" s="1"/>
  <c r="V107" i="3" s="1"/>
  <c r="L145" i="3"/>
  <c r="L144" i="3" s="1"/>
  <c r="U149" i="3"/>
  <c r="U148" i="3" s="1"/>
  <c r="U147" i="3" s="1"/>
  <c r="P151" i="3"/>
  <c r="N152" i="3"/>
  <c r="N149" i="3" s="1"/>
  <c r="N148" i="3" s="1"/>
  <c r="N147" i="3" s="1"/>
  <c r="P158" i="3"/>
  <c r="N157" i="3"/>
  <c r="P177" i="3"/>
  <c r="N176" i="3"/>
  <c r="N175" i="3" s="1"/>
  <c r="N174" i="3" s="1"/>
  <c r="N173" i="3" s="1"/>
  <c r="N172" i="3" s="1"/>
  <c r="K186" i="3"/>
  <c r="K171" i="3" s="1"/>
  <c r="K187" i="3"/>
  <c r="W207" i="3"/>
  <c r="W206" i="3"/>
  <c r="O206" i="3"/>
  <c r="J214" i="3"/>
  <c r="S215" i="3"/>
  <c r="S214" i="3"/>
  <c r="K223" i="3"/>
  <c r="T231" i="3"/>
  <c r="P192" i="3"/>
  <c r="P191" i="3" s="1"/>
  <c r="J195" i="3"/>
  <c r="J194" i="3" s="1"/>
  <c r="J171" i="3" s="1"/>
  <c r="R221" i="3"/>
  <c r="R220" i="3" s="1"/>
  <c r="R219" i="3" s="1"/>
  <c r="R218" i="3" s="1"/>
  <c r="R217" i="3" s="1"/>
  <c r="R216" i="3" s="1"/>
  <c r="M223" i="3"/>
  <c r="X239" i="3"/>
  <c r="X238" i="3" s="1"/>
  <c r="X237" i="3" s="1"/>
  <c r="X236" i="3" s="1"/>
  <c r="X235" i="3" s="1"/>
  <c r="X234" i="3" s="1"/>
  <c r="X233" i="3" s="1"/>
  <c r="P247" i="3"/>
  <c r="S257" i="3"/>
  <c r="T278" i="3"/>
  <c r="R277" i="3"/>
  <c r="V283" i="3"/>
  <c r="T282" i="3"/>
  <c r="T281" i="3" s="1"/>
  <c r="P294" i="3"/>
  <c r="P293" i="3" s="1"/>
  <c r="R295" i="3"/>
  <c r="L297" i="3"/>
  <c r="N298" i="3"/>
  <c r="W246" i="3"/>
  <c r="W245" i="3" s="1"/>
  <c r="W244" i="3" s="1"/>
  <c r="W243" i="3" s="1"/>
  <c r="W242" i="3" s="1"/>
  <c r="J257" i="3"/>
  <c r="P265" i="3"/>
  <c r="N263" i="3"/>
  <c r="N259" i="3" s="1"/>
  <c r="N258" i="3" s="1"/>
  <c r="K270" i="3"/>
  <c r="K269" i="3" s="1"/>
  <c r="K257" i="3" s="1"/>
  <c r="K289" i="3"/>
  <c r="K288" i="3" s="1"/>
  <c r="T262" i="3"/>
  <c r="R261" i="3"/>
  <c r="R260" i="3" s="1"/>
  <c r="X268" i="3"/>
  <c r="X267" i="3" s="1"/>
  <c r="X266" i="3" s="1"/>
  <c r="W267" i="3"/>
  <c r="W266" i="3" s="1"/>
  <c r="W259" i="3" s="1"/>
  <c r="W258" i="3" s="1"/>
  <c r="W257" i="3" s="1"/>
  <c r="N300" i="3"/>
  <c r="N299" i="3" s="1"/>
  <c r="P301" i="3"/>
  <c r="W223" i="3"/>
  <c r="N310" i="3"/>
  <c r="L309" i="3"/>
  <c r="L308" i="3" s="1"/>
  <c r="K232" i="3"/>
  <c r="O259" i="3"/>
  <c r="O258" i="3" s="1"/>
  <c r="L280" i="3"/>
  <c r="R282" i="3"/>
  <c r="R281" i="3" s="1"/>
  <c r="N294" i="3"/>
  <c r="N293" i="3" s="1"/>
  <c r="J297" i="3"/>
  <c r="L300" i="3"/>
  <c r="L299" i="3" s="1"/>
  <c r="P321" i="3"/>
  <c r="V340" i="3"/>
  <c r="T339" i="3"/>
  <c r="T338" i="3" s="1"/>
  <c r="J380" i="3"/>
  <c r="S380" i="3"/>
  <c r="L324" i="3"/>
  <c r="J323" i="3"/>
  <c r="J322" i="3" s="1"/>
  <c r="L326" i="3"/>
  <c r="N327" i="3"/>
  <c r="L325" i="3"/>
  <c r="V347" i="3"/>
  <c r="T346" i="3"/>
  <c r="T345" i="3" s="1"/>
  <c r="R362" i="3"/>
  <c r="P361" i="3"/>
  <c r="T384" i="3"/>
  <c r="R383" i="3"/>
  <c r="M398" i="3"/>
  <c r="M397" i="3" s="1"/>
  <c r="M380" i="3" s="1"/>
  <c r="P273" i="3"/>
  <c r="L275" i="3"/>
  <c r="P277" i="3"/>
  <c r="R286" i="3"/>
  <c r="L292" i="3"/>
  <c r="J291" i="3"/>
  <c r="J290" i="3" s="1"/>
  <c r="L307" i="3"/>
  <c r="J306" i="3"/>
  <c r="J305" i="3" s="1"/>
  <c r="J215" i="3" s="1"/>
  <c r="J309" i="3"/>
  <c r="J308" i="3" s="1"/>
  <c r="L320" i="3"/>
  <c r="L319" i="3" s="1"/>
  <c r="X330" i="3"/>
  <c r="X329" i="3" s="1"/>
  <c r="X328" i="3" s="1"/>
  <c r="V329" i="3"/>
  <c r="V328" i="3" s="1"/>
  <c r="P372" i="3"/>
  <c r="N371" i="3"/>
  <c r="N370" i="3" s="1"/>
  <c r="K380" i="3"/>
  <c r="P391" i="3"/>
  <c r="N390" i="3"/>
  <c r="N389" i="3" s="1"/>
  <c r="N388" i="3" s="1"/>
  <c r="O398" i="3"/>
  <c r="O397" i="3" s="1"/>
  <c r="O380" i="3" s="1"/>
  <c r="W398" i="3"/>
  <c r="W397" i="3" s="1"/>
  <c r="W380" i="3" s="1"/>
  <c r="L272" i="3"/>
  <c r="L304" i="3"/>
  <c r="J303" i="3"/>
  <c r="J302" i="3" s="1"/>
  <c r="P312" i="3"/>
  <c r="P311" i="3" s="1"/>
  <c r="R313" i="3"/>
  <c r="V343" i="3"/>
  <c r="V342" i="3" s="1"/>
  <c r="X344" i="3"/>
  <c r="X343" i="3" s="1"/>
  <c r="X342" i="3" s="1"/>
  <c r="J356" i="3"/>
  <c r="J355" i="3" s="1"/>
  <c r="P354" i="3"/>
  <c r="P359" i="3"/>
  <c r="K365" i="3"/>
  <c r="K356" i="3" s="1"/>
  <c r="M371" i="3"/>
  <c r="M370" i="3" s="1"/>
  <c r="N400" i="3"/>
  <c r="N399" i="3" s="1"/>
  <c r="M402" i="3"/>
  <c r="P406" i="3"/>
  <c r="N407" i="3"/>
  <c r="N402" i="3" s="1"/>
  <c r="P408" i="3"/>
  <c r="M411" i="3"/>
  <c r="M410" i="3" s="1"/>
  <c r="P450" i="3"/>
  <c r="N449" i="3"/>
  <c r="U472" i="3"/>
  <c r="U471" i="3" s="1"/>
  <c r="R401" i="3"/>
  <c r="P400" i="3"/>
  <c r="P399" i="3" s="1"/>
  <c r="N413" i="3"/>
  <c r="P414" i="3"/>
  <c r="R422" i="3"/>
  <c r="P421" i="3"/>
  <c r="P420" i="3" s="1"/>
  <c r="N424" i="3"/>
  <c r="N423" i="3" s="1"/>
  <c r="P425" i="3"/>
  <c r="P444" i="3"/>
  <c r="N443" i="3"/>
  <c r="N442" i="3" s="1"/>
  <c r="N446" i="3"/>
  <c r="K465" i="3"/>
  <c r="U331" i="3"/>
  <c r="T350" i="3"/>
  <c r="L364" i="3"/>
  <c r="P369" i="3"/>
  <c r="P383" i="3"/>
  <c r="P382" i="3" s="1"/>
  <c r="P381" i="3" s="1"/>
  <c r="R387" i="3"/>
  <c r="N396" i="3"/>
  <c r="U402" i="3"/>
  <c r="U398" i="3" s="1"/>
  <c r="U397" i="3" s="1"/>
  <c r="U380" i="3" s="1"/>
  <c r="P404" i="3"/>
  <c r="L407" i="3"/>
  <c r="L402" i="3" s="1"/>
  <c r="L398" i="3" s="1"/>
  <c r="L397" i="3" s="1"/>
  <c r="N416" i="3"/>
  <c r="J320" i="3"/>
  <c r="J319" i="3" s="1"/>
  <c r="J207" i="3" s="1"/>
  <c r="V334" i="3"/>
  <c r="R341" i="3"/>
  <c r="R331" i="3" s="1"/>
  <c r="N367" i="3"/>
  <c r="P375" i="3"/>
  <c r="N374" i="3"/>
  <c r="N373" i="3" s="1"/>
  <c r="L382" i="3"/>
  <c r="L381" i="3" s="1"/>
  <c r="L413" i="3"/>
  <c r="L412" i="3" s="1"/>
  <c r="L411" i="3" s="1"/>
  <c r="L410" i="3" s="1"/>
  <c r="P419" i="3"/>
  <c r="P431" i="3"/>
  <c r="N430" i="3"/>
  <c r="N429" i="3" s="1"/>
  <c r="N428" i="3" s="1"/>
  <c r="N427" i="3" s="1"/>
  <c r="X458" i="3"/>
  <c r="X457" i="3" s="1"/>
  <c r="V457" i="3"/>
  <c r="M471" i="3"/>
  <c r="M465" i="3"/>
  <c r="P434" i="3"/>
  <c r="M441" i="3"/>
  <c r="M435" i="3" s="1"/>
  <c r="M426" i="3" s="1"/>
  <c r="L447" i="3"/>
  <c r="L446" i="3" s="1"/>
  <c r="L441" i="3" s="1"/>
  <c r="L435" i="3" s="1"/>
  <c r="Q446" i="3"/>
  <c r="K454" i="3"/>
  <c r="R457" i="3"/>
  <c r="W481" i="3"/>
  <c r="W476" i="3" s="1"/>
  <c r="W475" i="3" s="1"/>
  <c r="W474" i="3" s="1"/>
  <c r="W473" i="3" s="1"/>
  <c r="R496" i="3"/>
  <c r="P495" i="3"/>
  <c r="P494" i="3" s="1"/>
  <c r="P493" i="3" s="1"/>
  <c r="P492" i="3" s="1"/>
  <c r="P491" i="3" s="1"/>
  <c r="P490" i="3" s="1"/>
  <c r="S522" i="3"/>
  <c r="L424" i="3"/>
  <c r="L423" i="3" s="1"/>
  <c r="L430" i="3"/>
  <c r="L429" i="3" s="1"/>
  <c r="L428" i="3" s="1"/>
  <c r="L427" i="3" s="1"/>
  <c r="R461" i="3"/>
  <c r="P460" i="3"/>
  <c r="P459" i="3" s="1"/>
  <c r="T463" i="3"/>
  <c r="R462" i="3"/>
  <c r="S472" i="3"/>
  <c r="J476" i="3"/>
  <c r="J475" i="3" s="1"/>
  <c r="J474" i="3" s="1"/>
  <c r="J473" i="3" s="1"/>
  <c r="J472" i="3" s="1"/>
  <c r="N477" i="3"/>
  <c r="R488" i="3"/>
  <c r="R487" i="3" s="1"/>
  <c r="R486" i="3" s="1"/>
  <c r="R485" i="3" s="1"/>
  <c r="R484" i="3" s="1"/>
  <c r="T489" i="3"/>
  <c r="P521" i="3"/>
  <c r="N520" i="3"/>
  <c r="N519" i="3" s="1"/>
  <c r="N518" i="3" s="1"/>
  <c r="O472" i="3"/>
  <c r="R482" i="3"/>
  <c r="P481" i="3"/>
  <c r="P483" i="3"/>
  <c r="R483" i="3" s="1"/>
  <c r="T483" i="3" s="1"/>
  <c r="V483" i="3" s="1"/>
  <c r="X483" i="3" s="1"/>
  <c r="N481" i="3"/>
  <c r="R534" i="3"/>
  <c r="P533" i="3"/>
  <c r="P532" i="3" s="1"/>
  <c r="P531" i="3" s="1"/>
  <c r="P530" i="3" s="1"/>
  <c r="P529" i="3" s="1"/>
  <c r="P522" i="3" s="1"/>
  <c r="Q441" i="3"/>
  <c r="Q435" i="3" s="1"/>
  <c r="Q426" i="3" s="1"/>
  <c r="P448" i="3"/>
  <c r="O454" i="3"/>
  <c r="O453" i="3" s="1"/>
  <c r="O452" i="3" s="1"/>
  <c r="O451" i="3" s="1"/>
  <c r="O426" i="3" s="1"/>
  <c r="N456" i="3"/>
  <c r="L477" i="3"/>
  <c r="L476" i="3" s="1"/>
  <c r="L475" i="3" s="1"/>
  <c r="L474" i="3" s="1"/>
  <c r="L473" i="3" s="1"/>
  <c r="P477" i="3"/>
  <c r="T478" i="3"/>
  <c r="P480" i="3"/>
  <c r="N479" i="3"/>
  <c r="K459" i="3"/>
  <c r="W511" i="3"/>
  <c r="W510" i="3" s="1"/>
  <c r="W509" i="3" s="1"/>
  <c r="W504" i="3" s="1"/>
  <c r="N517" i="3"/>
  <c r="L520" i="3"/>
  <c r="L519" i="3" s="1"/>
  <c r="L518" i="3" s="1"/>
  <c r="L510" i="3" s="1"/>
  <c r="L509" i="3" s="1"/>
  <c r="L504" i="3" s="1"/>
  <c r="T528" i="3"/>
  <c r="N503" i="3"/>
  <c r="R514" i="3"/>
  <c r="Q522" i="3"/>
  <c r="Q472" i="3" s="1"/>
  <c r="N533" i="3"/>
  <c r="N532" i="3" s="1"/>
  <c r="N531" i="3" s="1"/>
  <c r="N530" i="3" s="1"/>
  <c r="N529" i="3" s="1"/>
  <c r="N522" i="3" s="1"/>
  <c r="P513" i="3"/>
  <c r="N550" i="3"/>
  <c r="P551" i="3"/>
  <c r="P540" i="3"/>
  <c r="N539" i="3"/>
  <c r="N538" i="3" s="1"/>
  <c r="N537" i="3" s="1"/>
  <c r="N536" i="3" s="1"/>
  <c r="U552" i="3"/>
  <c r="U542" i="3" s="1"/>
  <c r="U541" i="3" s="1"/>
  <c r="U535" i="3" s="1"/>
  <c r="R549" i="3"/>
  <c r="P548" i="3"/>
  <c r="N560" i="3"/>
  <c r="N559" i="3" s="1"/>
  <c r="N558" i="3" s="1"/>
  <c r="N557" i="3" s="1"/>
  <c r="P561" i="3"/>
  <c r="M542" i="3"/>
  <c r="M541" i="3" s="1"/>
  <c r="M535" i="3" s="1"/>
  <c r="Q552" i="3"/>
  <c r="Q542" i="3" s="1"/>
  <c r="Q541" i="3" s="1"/>
  <c r="Q535" i="3" s="1"/>
  <c r="N555" i="3"/>
  <c r="N554" i="3" s="1"/>
  <c r="N553" i="3" s="1"/>
  <c r="P556" i="3"/>
  <c r="N547" i="3"/>
  <c r="L550" i="3"/>
  <c r="L545" i="3" s="1"/>
  <c r="L544" i="3" s="1"/>
  <c r="L543" i="3" s="1"/>
  <c r="L555" i="3"/>
  <c r="L554" i="3" s="1"/>
  <c r="L553" i="3" s="1"/>
  <c r="L560" i="3"/>
  <c r="L559" i="3" s="1"/>
  <c r="L558" i="3" s="1"/>
  <c r="L557" i="3" s="1"/>
  <c r="P13" i="2"/>
  <c r="R14" i="2"/>
  <c r="R27" i="2"/>
  <c r="P26" i="2"/>
  <c r="P25" i="2" s="1"/>
  <c r="R133" i="2"/>
  <c r="R132" i="2" s="1"/>
  <c r="P138" i="2"/>
  <c r="P137" i="2" s="1"/>
  <c r="R140" i="2"/>
  <c r="N13" i="2"/>
  <c r="P16" i="2"/>
  <c r="N21" i="2"/>
  <c r="N20" i="2" s="1"/>
  <c r="R39" i="2"/>
  <c r="R38" i="2" s="1"/>
  <c r="T40" i="2"/>
  <c r="T45" i="2"/>
  <c r="T44" i="2" s="1"/>
  <c r="V46" i="2"/>
  <c r="U49" i="2"/>
  <c r="U48" i="2" s="1"/>
  <c r="U47" i="2" s="1"/>
  <c r="U36" i="2" s="1"/>
  <c r="U9" i="2" s="1"/>
  <c r="M61" i="2"/>
  <c r="M60" i="2" s="1"/>
  <c r="R66" i="2"/>
  <c r="P64" i="2"/>
  <c r="P67" i="2"/>
  <c r="R68" i="2"/>
  <c r="R72" i="2"/>
  <c r="R71" i="2" s="1"/>
  <c r="R70" i="2" s="1"/>
  <c r="R69" i="2" s="1"/>
  <c r="T73" i="2"/>
  <c r="O74" i="2"/>
  <c r="W82" i="2"/>
  <c r="W74" i="2" s="1"/>
  <c r="N96" i="2"/>
  <c r="N95" i="2" s="1"/>
  <c r="N94" i="2" s="1"/>
  <c r="P97" i="2"/>
  <c r="R124" i="2"/>
  <c r="P123" i="2"/>
  <c r="P122" i="2" s="1"/>
  <c r="P121" i="2" s="1"/>
  <c r="P127" i="2"/>
  <c r="N125" i="2"/>
  <c r="N126" i="2"/>
  <c r="N147" i="2"/>
  <c r="N146" i="2" s="1"/>
  <c r="P149" i="2"/>
  <c r="R22" i="2"/>
  <c r="P21" i="2"/>
  <c r="P20" i="2" s="1"/>
  <c r="N29" i="2"/>
  <c r="N28" i="2" s="1"/>
  <c r="N24" i="2" s="1"/>
  <c r="N23" i="2" s="1"/>
  <c r="P30" i="2"/>
  <c r="R80" i="2"/>
  <c r="R79" i="2" s="1"/>
  <c r="T81" i="2"/>
  <c r="R107" i="2"/>
  <c r="R106" i="2" s="1"/>
  <c r="P106" i="2"/>
  <c r="N120" i="2"/>
  <c r="N111" i="2" s="1"/>
  <c r="N102" i="2" s="1"/>
  <c r="T155" i="2"/>
  <c r="T154" i="2" s="1"/>
  <c r="V156" i="2"/>
  <c r="N158" i="2"/>
  <c r="N157" i="2" s="1"/>
  <c r="N153" i="2" s="1"/>
  <c r="N152" i="2" s="1"/>
  <c r="P159" i="2"/>
  <c r="N17" i="2"/>
  <c r="P18" i="2"/>
  <c r="W17" i="2"/>
  <c r="W12" i="2" s="1"/>
  <c r="W11" i="2" s="1"/>
  <c r="W10" i="2" s="1"/>
  <c r="O36" i="2"/>
  <c r="O9" i="2" s="1"/>
  <c r="L37" i="2"/>
  <c r="L55" i="2"/>
  <c r="L54" i="2" s="1"/>
  <c r="N56" i="2"/>
  <c r="U61" i="2"/>
  <c r="U60" i="2" s="1"/>
  <c r="K74" i="2"/>
  <c r="S75" i="2"/>
  <c r="S74" i="2" s="1"/>
  <c r="P78" i="2"/>
  <c r="N77" i="2"/>
  <c r="N76" i="2" s="1"/>
  <c r="N75" i="2" s="1"/>
  <c r="Q82" i="2"/>
  <c r="Q74" i="2" s="1"/>
  <c r="P90" i="2"/>
  <c r="P89" i="2" s="1"/>
  <c r="P88" i="2" s="1"/>
  <c r="P87" i="2" s="1"/>
  <c r="R91" i="2"/>
  <c r="P92" i="2"/>
  <c r="R93" i="2"/>
  <c r="W111" i="2"/>
  <c r="L129" i="2"/>
  <c r="O151" i="2"/>
  <c r="O150" i="2" s="1"/>
  <c r="U153" i="2"/>
  <c r="U152" i="2" s="1"/>
  <c r="U151" i="2" s="1"/>
  <c r="U150" i="2" s="1"/>
  <c r="L21" i="2"/>
  <c r="L20" i="2" s="1"/>
  <c r="L11" i="2" s="1"/>
  <c r="L10" i="2" s="1"/>
  <c r="R45" i="2"/>
  <c r="R44" i="2" s="1"/>
  <c r="L147" i="2"/>
  <c r="L146" i="2" s="1"/>
  <c r="L141" i="2" s="1"/>
  <c r="R155" i="2"/>
  <c r="R154" i="2" s="1"/>
  <c r="R166" i="2"/>
  <c r="P165" i="2"/>
  <c r="N194" i="2"/>
  <c r="K237" i="2"/>
  <c r="L29" i="2"/>
  <c r="L28" i="2" s="1"/>
  <c r="L24" i="2" s="1"/>
  <c r="L23" i="2" s="1"/>
  <c r="N67" i="2"/>
  <c r="N63" i="2" s="1"/>
  <c r="N62" i="2" s="1"/>
  <c r="N61" i="2" s="1"/>
  <c r="N60" i="2" s="1"/>
  <c r="N90" i="2"/>
  <c r="N92" i="2"/>
  <c r="L96" i="2"/>
  <c r="L95" i="2" s="1"/>
  <c r="L94" i="2" s="1"/>
  <c r="L82" i="2" s="1"/>
  <c r="L74" i="2" s="1"/>
  <c r="L138" i="2"/>
  <c r="L137" i="2" s="1"/>
  <c r="L158" i="2"/>
  <c r="L157" i="2" s="1"/>
  <c r="L153" i="2" s="1"/>
  <c r="L152" i="2" s="1"/>
  <c r="N180" i="2"/>
  <c r="N179" i="2" s="1"/>
  <c r="N178" i="2" s="1"/>
  <c r="N177" i="2" s="1"/>
  <c r="P181" i="2"/>
  <c r="P189" i="2"/>
  <c r="N188" i="2"/>
  <c r="N187" i="2" s="1"/>
  <c r="R192" i="2"/>
  <c r="R191" i="2" s="1"/>
  <c r="R190" i="2" s="1"/>
  <c r="T193" i="2"/>
  <c r="J194" i="2"/>
  <c r="T212" i="2"/>
  <c r="T211" i="2" s="1"/>
  <c r="T210" i="2" s="1"/>
  <c r="T209" i="2" s="1"/>
  <c r="V213" i="2"/>
  <c r="T215" i="2"/>
  <c r="T214" i="2" s="1"/>
  <c r="V216" i="2"/>
  <c r="R182" i="2"/>
  <c r="T183" i="2"/>
  <c r="R219" i="2"/>
  <c r="T220" i="2"/>
  <c r="T221" i="2"/>
  <c r="V222" i="2"/>
  <c r="R262" i="2"/>
  <c r="R261" i="2" s="1"/>
  <c r="T263" i="2"/>
  <c r="P39" i="2"/>
  <c r="P38" i="2" s="1"/>
  <c r="P37" i="2" s="1"/>
  <c r="J55" i="2"/>
  <c r="J54" i="2" s="1"/>
  <c r="J36" i="2" s="1"/>
  <c r="J9" i="2" s="1"/>
  <c r="P72" i="2"/>
  <c r="P71" i="2" s="1"/>
  <c r="P70" i="2" s="1"/>
  <c r="P69" i="2" s="1"/>
  <c r="P80" i="2"/>
  <c r="P79" i="2" s="1"/>
  <c r="N138" i="2"/>
  <c r="N137" i="2" s="1"/>
  <c r="J162" i="2"/>
  <c r="J161" i="2" s="1"/>
  <c r="J160" i="2" s="1"/>
  <c r="J151" i="2" s="1"/>
  <c r="J150" i="2" s="1"/>
  <c r="N164" i="2"/>
  <c r="N165" i="2"/>
  <c r="N168" i="2"/>
  <c r="N167" i="2" s="1"/>
  <c r="P169" i="2"/>
  <c r="N185" i="2"/>
  <c r="N184" i="2" s="1"/>
  <c r="P186" i="2"/>
  <c r="O194" i="2"/>
  <c r="U194" i="2"/>
  <c r="R200" i="2"/>
  <c r="P199" i="2"/>
  <c r="P198" i="2" s="1"/>
  <c r="P197" i="2" s="1"/>
  <c r="P196" i="2" s="1"/>
  <c r="P195" i="2" s="1"/>
  <c r="P194" i="2" s="1"/>
  <c r="T207" i="2"/>
  <c r="T206" i="2" s="1"/>
  <c r="V208" i="2"/>
  <c r="N227" i="2"/>
  <c r="N226" i="2" s="1"/>
  <c r="N225" i="2" s="1"/>
  <c r="N224" i="2" s="1"/>
  <c r="N223" i="2" s="1"/>
  <c r="P228" i="2"/>
  <c r="W237" i="2"/>
  <c r="R207" i="2"/>
  <c r="R206" i="2" s="1"/>
  <c r="K209" i="2"/>
  <c r="K194" i="2" s="1"/>
  <c r="R212" i="2"/>
  <c r="R211" i="2" s="1"/>
  <c r="R221" i="2"/>
  <c r="N241" i="2"/>
  <c r="N240" i="2" s="1"/>
  <c r="N239" i="2" s="1"/>
  <c r="N238" i="2" s="1"/>
  <c r="P242" i="2"/>
  <c r="X248" i="2"/>
  <c r="X247" i="2" s="1"/>
  <c r="X246" i="2" s="1"/>
  <c r="N252" i="2"/>
  <c r="N251" i="2" s="1"/>
  <c r="P253" i="2"/>
  <c r="P254" i="2"/>
  <c r="R255" i="2"/>
  <c r="Q250" i="2"/>
  <c r="Q249" i="2" s="1"/>
  <c r="Q237" i="2" s="1"/>
  <c r="R266" i="2"/>
  <c r="P265" i="2"/>
  <c r="P264" i="2" s="1"/>
  <c r="Q269" i="2"/>
  <c r="Q268" i="2" s="1"/>
  <c r="W269" i="2"/>
  <c r="W268" i="2" s="1"/>
  <c r="L281" i="2"/>
  <c r="J280" i="2"/>
  <c r="J279" i="2" s="1"/>
  <c r="T287" i="2"/>
  <c r="R286" i="2"/>
  <c r="R285" i="2" s="1"/>
  <c r="L292" i="2"/>
  <c r="L291" i="2" s="1"/>
  <c r="N293" i="2"/>
  <c r="V313" i="2"/>
  <c r="V312" i="2" s="1"/>
  <c r="X314" i="2"/>
  <c r="X313" i="2" s="1"/>
  <c r="X312" i="2" s="1"/>
  <c r="R215" i="2"/>
  <c r="R214" i="2" s="1"/>
  <c r="L227" i="2"/>
  <c r="L226" i="2" s="1"/>
  <c r="L225" i="2" s="1"/>
  <c r="L224" i="2" s="1"/>
  <c r="L223" i="2" s="1"/>
  <c r="R245" i="2"/>
  <c r="P244" i="2"/>
  <c r="P243" i="2"/>
  <c r="U269" i="2"/>
  <c r="U268" i="2" s="1"/>
  <c r="S269" i="2"/>
  <c r="S268" i="2" s="1"/>
  <c r="S267" i="2" s="1"/>
  <c r="T278" i="2"/>
  <c r="R277" i="2"/>
  <c r="R276" i="2" s="1"/>
  <c r="L290" i="2"/>
  <c r="J289" i="2"/>
  <c r="J288" i="2" s="1"/>
  <c r="X296" i="2"/>
  <c r="X295" i="2" s="1"/>
  <c r="X294" i="2" s="1"/>
  <c r="V295" i="2"/>
  <c r="V294" i="2" s="1"/>
  <c r="V309" i="2"/>
  <c r="V308" i="2" s="1"/>
  <c r="X310" i="2"/>
  <c r="X309" i="2" s="1"/>
  <c r="X308" i="2" s="1"/>
  <c r="U311" i="2"/>
  <c r="V320" i="2"/>
  <c r="T319" i="2"/>
  <c r="T318" i="2" s="1"/>
  <c r="P173" i="2"/>
  <c r="R174" i="2"/>
  <c r="L176" i="2"/>
  <c r="T258" i="2"/>
  <c r="R257" i="2"/>
  <c r="L271" i="2"/>
  <c r="L270" i="2" s="1"/>
  <c r="N272" i="2"/>
  <c r="L300" i="2"/>
  <c r="L299" i="2" s="1"/>
  <c r="N301" i="2"/>
  <c r="N304" i="2"/>
  <c r="L303" i="2"/>
  <c r="L302" i="2" s="1"/>
  <c r="L305" i="2"/>
  <c r="L306" i="2"/>
  <c r="N307" i="2"/>
  <c r="P182" i="2"/>
  <c r="P192" i="2"/>
  <c r="P191" i="2" s="1"/>
  <c r="P190" i="2" s="1"/>
  <c r="P219" i="2"/>
  <c r="P218" i="2" s="1"/>
  <c r="P217" i="2" s="1"/>
  <c r="U247" i="2"/>
  <c r="U246" i="2" s="1"/>
  <c r="U239" i="2" s="1"/>
  <c r="U238" i="2" s="1"/>
  <c r="U237" i="2" s="1"/>
  <c r="U250" i="2"/>
  <c r="U249" i="2" s="1"/>
  <c r="L260" i="2"/>
  <c r="P262" i="2"/>
  <c r="P261" i="2" s="1"/>
  <c r="M267" i="2"/>
  <c r="K269" i="2"/>
  <c r="K268" i="2" s="1"/>
  <c r="P275" i="2"/>
  <c r="N274" i="2"/>
  <c r="N273" i="2" s="1"/>
  <c r="L277" i="2"/>
  <c r="L276" i="2" s="1"/>
  <c r="L283" i="2"/>
  <c r="L282" i="2" s="1"/>
  <c r="N284" i="2"/>
  <c r="Q311" i="2"/>
  <c r="R321" i="2"/>
  <c r="R311" i="2" s="1"/>
  <c r="J306" i="2"/>
  <c r="R329" i="2"/>
  <c r="R328" i="2" s="1"/>
  <c r="P334" i="2"/>
  <c r="W336" i="2"/>
  <c r="W335" i="2" s="1"/>
  <c r="L341" i="2"/>
  <c r="L340" i="2" s="1"/>
  <c r="N342" i="2"/>
  <c r="N346" i="2"/>
  <c r="P347" i="2"/>
  <c r="N358" i="2"/>
  <c r="N357" i="2" s="1"/>
  <c r="N356" i="2" s="1"/>
  <c r="P359" i="2"/>
  <c r="O360" i="2"/>
  <c r="W360" i="2"/>
  <c r="Q378" i="2"/>
  <c r="Q377" i="2" s="1"/>
  <c r="Q360" i="2" s="1"/>
  <c r="P384" i="2"/>
  <c r="N383" i="2"/>
  <c r="V323" i="2"/>
  <c r="V322" i="2" s="1"/>
  <c r="X324" i="2"/>
  <c r="X323" i="2" s="1"/>
  <c r="X322" i="2" s="1"/>
  <c r="T394" i="2"/>
  <c r="R393" i="2"/>
  <c r="R392" i="2" s="1"/>
  <c r="T396" i="2"/>
  <c r="R395" i="2"/>
  <c r="J303" i="2"/>
  <c r="J302" i="2" s="1"/>
  <c r="J298" i="2" s="1"/>
  <c r="J297" i="2" s="1"/>
  <c r="T327" i="2"/>
  <c r="V330" i="2"/>
  <c r="T329" i="2"/>
  <c r="T328" i="2" s="1"/>
  <c r="K336" i="2"/>
  <c r="K335" i="2" s="1"/>
  <c r="R339" i="2"/>
  <c r="P338" i="2"/>
  <c r="P337" i="2" s="1"/>
  <c r="N344" i="2"/>
  <c r="S360" i="2"/>
  <c r="R376" i="2"/>
  <c r="P375" i="2"/>
  <c r="P374" i="2" s="1"/>
  <c r="P373" i="2" s="1"/>
  <c r="P372" i="2" s="1"/>
  <c r="T381" i="2"/>
  <c r="R380" i="2"/>
  <c r="R379" i="2" s="1"/>
  <c r="J277" i="2"/>
  <c r="J276" i="2" s="1"/>
  <c r="J269" i="2" s="1"/>
  <c r="J268" i="2" s="1"/>
  <c r="J267" i="2" s="1"/>
  <c r="J236" i="2" s="1"/>
  <c r="J286" i="2"/>
  <c r="J285" i="2" s="1"/>
  <c r="O340" i="2"/>
  <c r="O336" i="2" s="1"/>
  <c r="O335" i="2" s="1"/>
  <c r="O267" i="2" s="1"/>
  <c r="N351" i="2"/>
  <c r="N350" i="2" s="1"/>
  <c r="P352" i="2"/>
  <c r="R355" i="2"/>
  <c r="P354" i="2"/>
  <c r="P353" i="2" s="1"/>
  <c r="N363" i="2"/>
  <c r="P364" i="2"/>
  <c r="U360" i="2"/>
  <c r="K378" i="2"/>
  <c r="K377" i="2" s="1"/>
  <c r="K360" i="2" s="1"/>
  <c r="K406" i="2"/>
  <c r="R399" i="2"/>
  <c r="P398" i="2"/>
  <c r="P397" i="2" s="1"/>
  <c r="N401" i="2"/>
  <c r="N400" i="2" s="1"/>
  <c r="P402" i="2"/>
  <c r="S420" i="2"/>
  <c r="R426" i="2"/>
  <c r="L349" i="2"/>
  <c r="N367" i="2"/>
  <c r="P380" i="2"/>
  <c r="P379" i="2" s="1"/>
  <c r="N386" i="2"/>
  <c r="L392" i="2"/>
  <c r="L391" i="2" s="1"/>
  <c r="L390" i="2" s="1"/>
  <c r="P392" i="2"/>
  <c r="P405" i="2"/>
  <c r="N428" i="2"/>
  <c r="N427" i="2" s="1"/>
  <c r="N426" i="2" s="1"/>
  <c r="P428" i="2"/>
  <c r="P427" i="2" s="1"/>
  <c r="P426" i="2" s="1"/>
  <c r="L443" i="2"/>
  <c r="N443" i="2" s="1"/>
  <c r="J442" i="2"/>
  <c r="N354" i="2"/>
  <c r="N353" i="2" s="1"/>
  <c r="N371" i="2"/>
  <c r="L387" i="2"/>
  <c r="L382" i="2" s="1"/>
  <c r="L378" i="2" s="1"/>
  <c r="L377" i="2" s="1"/>
  <c r="L401" i="2"/>
  <c r="L400" i="2" s="1"/>
  <c r="N411" i="2"/>
  <c r="N414" i="2"/>
  <c r="L413" i="2"/>
  <c r="L412" i="2" s="1"/>
  <c r="L407" i="2" s="1"/>
  <c r="W420" i="2"/>
  <c r="J426" i="2"/>
  <c r="J420" i="2" s="1"/>
  <c r="V429" i="2"/>
  <c r="T428" i="2"/>
  <c r="T427" i="2" s="1"/>
  <c r="V433" i="2"/>
  <c r="T432" i="2"/>
  <c r="T440" i="2"/>
  <c r="V441" i="2"/>
  <c r="N388" i="2"/>
  <c r="N398" i="2"/>
  <c r="N397" i="2" s="1"/>
  <c r="N391" i="2" s="1"/>
  <c r="N390" i="2" s="1"/>
  <c r="N425" i="2"/>
  <c r="L424" i="2"/>
  <c r="L423" i="2" s="1"/>
  <c r="L422" i="2" s="1"/>
  <c r="L421" i="2" s="1"/>
  <c r="L426" i="2"/>
  <c r="T435" i="2"/>
  <c r="R434" i="2"/>
  <c r="R431" i="2" s="1"/>
  <c r="R440" i="2"/>
  <c r="N444" i="2"/>
  <c r="L440" i="2"/>
  <c r="R446" i="2"/>
  <c r="P445" i="2"/>
  <c r="P444" i="2" s="1"/>
  <c r="L447" i="2"/>
  <c r="L454" i="2"/>
  <c r="L453" i="2" s="1"/>
  <c r="L452" i="2" s="1"/>
  <c r="L451" i="2" s="1"/>
  <c r="L450" i="2" s="1"/>
  <c r="R459" i="2"/>
  <c r="P458" i="2"/>
  <c r="M426" i="2"/>
  <c r="M420" i="2" s="1"/>
  <c r="M406" i="2" s="1"/>
  <c r="W444" i="2"/>
  <c r="W438" i="2" s="1"/>
  <c r="W437" i="2" s="1"/>
  <c r="W436" i="2" s="1"/>
  <c r="W406" i="2" s="1"/>
  <c r="R448" i="2"/>
  <c r="P447" i="2"/>
  <c r="Q450" i="2"/>
  <c r="Q449" i="2" s="1"/>
  <c r="P455" i="2"/>
  <c r="N454" i="2"/>
  <c r="N453" i="2" s="1"/>
  <c r="N452" i="2" s="1"/>
  <c r="N451" i="2" s="1"/>
  <c r="N450" i="2" s="1"/>
  <c r="L444" i="2"/>
  <c r="W450" i="2"/>
  <c r="W449" i="2" s="1"/>
  <c r="R457" i="2"/>
  <c r="P456" i="2"/>
  <c r="N440" i="2"/>
  <c r="S439" i="2"/>
  <c r="S438" i="2" s="1"/>
  <c r="S437" i="2" s="1"/>
  <c r="S436" i="2" s="1"/>
  <c r="L445" i="2"/>
  <c r="N447" i="2"/>
  <c r="R473" i="2"/>
  <c r="P472" i="2"/>
  <c r="P471" i="2" s="1"/>
  <c r="P470" i="2" s="1"/>
  <c r="P469" i="2" s="1"/>
  <c r="P468" i="2" s="1"/>
  <c r="P467" i="2" s="1"/>
  <c r="N490" i="2"/>
  <c r="N489" i="2"/>
  <c r="L493" i="2"/>
  <c r="L492" i="2" s="1"/>
  <c r="L488" i="2" s="1"/>
  <c r="L487" i="2" s="1"/>
  <c r="L486" i="2" s="1"/>
  <c r="L481" i="2" s="1"/>
  <c r="N494" i="2"/>
  <c r="P528" i="2"/>
  <c r="R528" i="2" s="1"/>
  <c r="T528" i="2" s="1"/>
  <c r="V528" i="2" s="1"/>
  <c r="X528" i="2" s="1"/>
  <c r="N526" i="2"/>
  <c r="N479" i="2"/>
  <c r="N478" i="2" s="1"/>
  <c r="N477" i="2" s="1"/>
  <c r="N476" i="2" s="1"/>
  <c r="N475" i="2" s="1"/>
  <c r="N474" i="2" s="1"/>
  <c r="P491" i="2"/>
  <c r="S488" i="2"/>
  <c r="S487" i="2" s="1"/>
  <c r="S486" i="2" s="1"/>
  <c r="S481" i="2" s="1"/>
  <c r="S449" i="2" s="1"/>
  <c r="N497" i="2"/>
  <c r="N496" i="2" s="1"/>
  <c r="N495" i="2" s="1"/>
  <c r="P498" i="2"/>
  <c r="P505" i="2"/>
  <c r="N504" i="2"/>
  <c r="N503" i="2" s="1"/>
  <c r="N502" i="2" s="1"/>
  <c r="N501" i="2" s="1"/>
  <c r="N500" i="2" s="1"/>
  <c r="N510" i="2"/>
  <c r="N509" i="2" s="1"/>
  <c r="N508" i="2" s="1"/>
  <c r="N507" i="2" s="1"/>
  <c r="P511" i="2"/>
  <c r="L504" i="2"/>
  <c r="L503" i="2" s="1"/>
  <c r="L502" i="2" s="1"/>
  <c r="L501" i="2" s="1"/>
  <c r="L500" i="2" s="1"/>
  <c r="L499" i="2" s="1"/>
  <c r="W521" i="2"/>
  <c r="W520" i="2" s="1"/>
  <c r="W519" i="2" s="1"/>
  <c r="R527" i="2"/>
  <c r="N532" i="2"/>
  <c r="N531" i="2" s="1"/>
  <c r="N530" i="2" s="1"/>
  <c r="P533" i="2"/>
  <c r="M529" i="2"/>
  <c r="M518" i="2" s="1"/>
  <c r="M517" i="2" s="1"/>
  <c r="U529" i="2"/>
  <c r="U518" i="2" s="1"/>
  <c r="U517" i="2" s="1"/>
  <c r="P516" i="2"/>
  <c r="N515" i="2"/>
  <c r="N514" i="2" s="1"/>
  <c r="N513" i="2" s="1"/>
  <c r="N512" i="2" s="1"/>
  <c r="J518" i="2"/>
  <c r="J517" i="2" s="1"/>
  <c r="L521" i="2"/>
  <c r="L520" i="2" s="1"/>
  <c r="L519" i="2" s="1"/>
  <c r="J529" i="2"/>
  <c r="O529" i="2"/>
  <c r="O518" i="2" s="1"/>
  <c r="O517" i="2" s="1"/>
  <c r="W529" i="2"/>
  <c r="N537" i="2"/>
  <c r="N536" i="2" s="1"/>
  <c r="N535" i="2" s="1"/>
  <c r="N534" i="2" s="1"/>
  <c r="P538" i="2"/>
  <c r="N523" i="2"/>
  <c r="N525" i="2"/>
  <c r="L532" i="2"/>
  <c r="L531" i="2" s="1"/>
  <c r="L530" i="2" s="1"/>
  <c r="L537" i="2"/>
  <c r="L536" i="2" s="1"/>
  <c r="L535" i="2" s="1"/>
  <c r="L534" i="2" s="1"/>
  <c r="R62" i="1"/>
  <c r="P61" i="1"/>
  <c r="P60" i="1" s="1"/>
  <c r="P59" i="1" s="1"/>
  <c r="P58" i="1" s="1"/>
  <c r="N24" i="1"/>
  <c r="P25" i="1"/>
  <c r="N30" i="1"/>
  <c r="N29" i="1" s="1"/>
  <c r="P31" i="1"/>
  <c r="K41" i="1"/>
  <c r="K40" i="1" s="1"/>
  <c r="N45" i="1"/>
  <c r="P46" i="1"/>
  <c r="U40" i="1"/>
  <c r="U8" i="1" s="1"/>
  <c r="N51" i="1"/>
  <c r="N50" i="1" s="1"/>
  <c r="P52" i="1"/>
  <c r="L65" i="1"/>
  <c r="O63" i="1"/>
  <c r="O8" i="1" s="1"/>
  <c r="R78" i="1"/>
  <c r="P77" i="1"/>
  <c r="P76" i="1" s="1"/>
  <c r="R17" i="1"/>
  <c r="P16" i="1"/>
  <c r="N14" i="1"/>
  <c r="P15" i="1"/>
  <c r="Q20" i="1"/>
  <c r="Q19" i="1" s="1"/>
  <c r="P27" i="1"/>
  <c r="N26" i="1"/>
  <c r="K33" i="1"/>
  <c r="K32" i="1" s="1"/>
  <c r="K19" i="1" s="1"/>
  <c r="N35" i="1"/>
  <c r="N34" i="1" s="1"/>
  <c r="N33" i="1" s="1"/>
  <c r="N32" i="1" s="1"/>
  <c r="P36" i="1"/>
  <c r="N42" i="1"/>
  <c r="N41" i="1" s="1"/>
  <c r="N40" i="1" s="1"/>
  <c r="L53" i="1"/>
  <c r="M63" i="1"/>
  <c r="S64" i="1"/>
  <c r="S63" i="1" s="1"/>
  <c r="S8" i="1" s="1"/>
  <c r="T67" i="1"/>
  <c r="R66" i="1"/>
  <c r="R65" i="1" s="1"/>
  <c r="L71" i="1"/>
  <c r="T73" i="1"/>
  <c r="R72" i="1"/>
  <c r="R71" i="1" s="1"/>
  <c r="T80" i="1"/>
  <c r="R79" i="1"/>
  <c r="L12" i="1"/>
  <c r="N13" i="1"/>
  <c r="L37" i="1"/>
  <c r="T39" i="1"/>
  <c r="R38" i="1"/>
  <c r="R37" i="1" s="1"/>
  <c r="L43" i="1"/>
  <c r="J42" i="1"/>
  <c r="M40" i="1"/>
  <c r="M8" i="1" s="1"/>
  <c r="R48" i="1"/>
  <c r="P47" i="1"/>
  <c r="P57" i="1"/>
  <c r="N56" i="1"/>
  <c r="N55" i="1" s="1"/>
  <c r="N54" i="1" s="1"/>
  <c r="N53" i="1" s="1"/>
  <c r="Q63" i="1"/>
  <c r="W63" i="1"/>
  <c r="W8" i="1" s="1"/>
  <c r="V68" i="1"/>
  <c r="N77" i="1"/>
  <c r="R83" i="1"/>
  <c r="P82" i="1"/>
  <c r="P81" i="1" s="1"/>
  <c r="N85" i="1"/>
  <c r="N84" i="1" s="1"/>
  <c r="L94" i="1"/>
  <c r="J93" i="1"/>
  <c r="R96" i="1"/>
  <c r="R110" i="1"/>
  <c r="P109" i="1"/>
  <c r="P108" i="1" s="1"/>
  <c r="P107" i="1" s="1"/>
  <c r="P106" i="1" s="1"/>
  <c r="W111" i="1"/>
  <c r="L129" i="1"/>
  <c r="J128" i="1"/>
  <c r="P131" i="1"/>
  <c r="N130" i="1"/>
  <c r="N129" i="1" s="1"/>
  <c r="N128" i="1" s="1"/>
  <c r="N127" i="1" s="1"/>
  <c r="N126" i="1" s="1"/>
  <c r="L85" i="1"/>
  <c r="J84" i="1"/>
  <c r="L84" i="1" s="1"/>
  <c r="P85" i="1"/>
  <c r="P84" i="1" s="1"/>
  <c r="R86" i="1"/>
  <c r="T174" i="1"/>
  <c r="R173" i="1"/>
  <c r="R172" i="1" s="1"/>
  <c r="R171" i="1" s="1"/>
  <c r="J14" i="1"/>
  <c r="P23" i="1"/>
  <c r="J30" i="1"/>
  <c r="J32" i="1"/>
  <c r="L32" i="1" s="1"/>
  <c r="P38" i="1"/>
  <c r="P37" i="1" s="1"/>
  <c r="P44" i="1"/>
  <c r="J50" i="1"/>
  <c r="L50" i="1" s="1"/>
  <c r="J60" i="1"/>
  <c r="J64" i="1"/>
  <c r="P66" i="1"/>
  <c r="P65" i="1" s="1"/>
  <c r="P64" i="1" s="1"/>
  <c r="P72" i="1"/>
  <c r="P71" i="1" s="1"/>
  <c r="P105" i="1"/>
  <c r="N104" i="1"/>
  <c r="V115" i="1"/>
  <c r="V114" i="1" s="1"/>
  <c r="V113" i="1" s="1"/>
  <c r="V112" i="1" s="1"/>
  <c r="X116" i="1"/>
  <c r="X115" i="1" s="1"/>
  <c r="X114" i="1" s="1"/>
  <c r="X113" i="1" s="1"/>
  <c r="X112" i="1" s="1"/>
  <c r="O119" i="1"/>
  <c r="O111" i="1" s="1"/>
  <c r="N121" i="1"/>
  <c r="N120" i="1" s="1"/>
  <c r="N119" i="1" s="1"/>
  <c r="P122" i="1"/>
  <c r="J79" i="1"/>
  <c r="N79" i="1"/>
  <c r="L82" i="1"/>
  <c r="N88" i="1"/>
  <c r="N87" i="1" s="1"/>
  <c r="P89" i="1"/>
  <c r="L95" i="1"/>
  <c r="S98" i="1"/>
  <c r="S97" i="1" s="1"/>
  <c r="Q98" i="1"/>
  <c r="Q97" i="1" s="1"/>
  <c r="L123" i="1"/>
  <c r="T125" i="1"/>
  <c r="R124" i="1"/>
  <c r="R123" i="1" s="1"/>
  <c r="L130" i="1"/>
  <c r="L141" i="1"/>
  <c r="N141" i="1" s="1"/>
  <c r="J140" i="1"/>
  <c r="L143" i="1"/>
  <c r="N143" i="1" s="1"/>
  <c r="J142" i="1"/>
  <c r="L142" i="1" s="1"/>
  <c r="N165" i="1"/>
  <c r="L172" i="1"/>
  <c r="L176" i="1"/>
  <c r="J182" i="1"/>
  <c r="L183" i="1"/>
  <c r="R184" i="1"/>
  <c r="P183" i="1"/>
  <c r="P182" i="1" s="1"/>
  <c r="P181" i="1" s="1"/>
  <c r="P180" i="1" s="1"/>
  <c r="X194" i="1"/>
  <c r="X193" i="1" s="1"/>
  <c r="X192" i="1" s="1"/>
  <c r="X191" i="1" s="1"/>
  <c r="V193" i="1"/>
  <c r="V192" i="1" s="1"/>
  <c r="V191" i="1" s="1"/>
  <c r="L198" i="1"/>
  <c r="L201" i="1"/>
  <c r="N201" i="1" s="1"/>
  <c r="K200" i="1"/>
  <c r="L200" i="1" s="1"/>
  <c r="S196" i="1"/>
  <c r="S195" i="1" s="1"/>
  <c r="S179" i="1" s="1"/>
  <c r="J210" i="1"/>
  <c r="L210" i="1" s="1"/>
  <c r="L211" i="1"/>
  <c r="R214" i="1"/>
  <c r="T215" i="1"/>
  <c r="P218" i="1"/>
  <c r="N217" i="1"/>
  <c r="N216" i="1" s="1"/>
  <c r="L222" i="1"/>
  <c r="N229" i="1"/>
  <c r="N228" i="1" s="1"/>
  <c r="P230" i="1"/>
  <c r="L237" i="1"/>
  <c r="L241" i="1"/>
  <c r="J240" i="1"/>
  <c r="L240" i="1" s="1"/>
  <c r="X157" i="1"/>
  <c r="X156" i="1" s="1"/>
  <c r="X155" i="1" s="1"/>
  <c r="X154" i="1" s="1"/>
  <c r="X153" i="1" s="1"/>
  <c r="V156" i="1"/>
  <c r="V155" i="1" s="1"/>
  <c r="V154" i="1" s="1"/>
  <c r="V153" i="1" s="1"/>
  <c r="J170" i="1"/>
  <c r="L171" i="1"/>
  <c r="R177" i="1"/>
  <c r="P176" i="1"/>
  <c r="P175" i="1"/>
  <c r="P170" i="1" s="1"/>
  <c r="P161" i="1" s="1"/>
  <c r="P152" i="1" s="1"/>
  <c r="R187" i="1"/>
  <c r="P185" i="1"/>
  <c r="K197" i="1"/>
  <c r="L197" i="1" s="1"/>
  <c r="R204" i="1"/>
  <c r="P203" i="1"/>
  <c r="R211" i="1"/>
  <c r="R210" i="1" s="1"/>
  <c r="T213" i="1"/>
  <c r="N223" i="1"/>
  <c r="N222" i="1" s="1"/>
  <c r="P224" i="1"/>
  <c r="T242" i="1"/>
  <c r="R241" i="1"/>
  <c r="R240" i="1" s="1"/>
  <c r="J101" i="1"/>
  <c r="L102" i="1"/>
  <c r="N102" i="1" s="1"/>
  <c r="J108" i="1"/>
  <c r="K119" i="1"/>
  <c r="K123" i="1"/>
  <c r="P124" i="1"/>
  <c r="P123" i="1" s="1"/>
  <c r="U139" i="1"/>
  <c r="U138" i="1" s="1"/>
  <c r="U137" i="1" s="1"/>
  <c r="U132" i="1" s="1"/>
  <c r="U111" i="1" s="1"/>
  <c r="U181" i="1"/>
  <c r="U180" i="1" s="1"/>
  <c r="U179" i="1" s="1"/>
  <c r="J196" i="1"/>
  <c r="L206" i="1"/>
  <c r="N206" i="1" s="1"/>
  <c r="K205" i="1"/>
  <c r="L205" i="1" s="1"/>
  <c r="R209" i="1"/>
  <c r="P208" i="1"/>
  <c r="P207" i="1" s="1"/>
  <c r="P238" i="1"/>
  <c r="P237" i="1" s="1"/>
  <c r="R239" i="1"/>
  <c r="P259" i="1"/>
  <c r="N257" i="1"/>
  <c r="N258" i="1"/>
  <c r="Q139" i="1"/>
  <c r="Q138" i="1" s="1"/>
  <c r="Q137" i="1" s="1"/>
  <c r="Q132" i="1" s="1"/>
  <c r="Q111" i="1" s="1"/>
  <c r="P147" i="1"/>
  <c r="N156" i="1"/>
  <c r="P157" i="1"/>
  <c r="P160" i="1"/>
  <c r="U161" i="1"/>
  <c r="U152" i="1" s="1"/>
  <c r="V189" i="1"/>
  <c r="V188" i="1" s="1"/>
  <c r="X190" i="1"/>
  <c r="X189" i="1" s="1"/>
  <c r="X188" i="1" s="1"/>
  <c r="N193" i="1"/>
  <c r="P194" i="1"/>
  <c r="R199" i="1"/>
  <c r="P198" i="1"/>
  <c r="U221" i="1"/>
  <c r="U220" i="1" s="1"/>
  <c r="W219" i="1"/>
  <c r="P227" i="1"/>
  <c r="N226" i="1"/>
  <c r="N225" i="1" s="1"/>
  <c r="P232" i="1"/>
  <c r="P231" i="1" s="1"/>
  <c r="R233" i="1"/>
  <c r="N235" i="1"/>
  <c r="N234" i="1" s="1"/>
  <c r="P236" i="1"/>
  <c r="P211" i="1"/>
  <c r="L223" i="1"/>
  <c r="J226" i="1"/>
  <c r="N241" i="1"/>
  <c r="N240" i="1" s="1"/>
  <c r="L252" i="1"/>
  <c r="O250" i="1"/>
  <c r="O249" i="1" s="1"/>
  <c r="O219" i="1" s="1"/>
  <c r="R284" i="1"/>
  <c r="R283" i="1" s="1"/>
  <c r="R276" i="1" s="1"/>
  <c r="K287" i="1"/>
  <c r="K286" i="1" s="1"/>
  <c r="L286" i="1" s="1"/>
  <c r="N293" i="1"/>
  <c r="N292" i="1" s="1"/>
  <c r="P294" i="1"/>
  <c r="P297" i="1"/>
  <c r="L308" i="1"/>
  <c r="N308" i="1" s="1"/>
  <c r="J306" i="1"/>
  <c r="P313" i="1"/>
  <c r="N312" i="1"/>
  <c r="N311" i="1" s="1"/>
  <c r="P322" i="1"/>
  <c r="N321" i="1"/>
  <c r="T329" i="1"/>
  <c r="R328" i="1"/>
  <c r="R327" i="1" s="1"/>
  <c r="R326" i="1" s="1"/>
  <c r="N232" i="1"/>
  <c r="N231" i="1" s="1"/>
  <c r="N238" i="1"/>
  <c r="N237" i="1" s="1"/>
  <c r="L243" i="1"/>
  <c r="X248" i="1"/>
  <c r="X247" i="1" s="1"/>
  <c r="X246" i="1" s="1"/>
  <c r="V247" i="1"/>
  <c r="V246" i="1" s="1"/>
  <c r="L251" i="1"/>
  <c r="P252" i="1"/>
  <c r="P251" i="1" s="1"/>
  <c r="R253" i="1"/>
  <c r="X262" i="1"/>
  <c r="X261" i="1" s="1"/>
  <c r="X260" i="1" s="1"/>
  <c r="V261" i="1"/>
  <c r="V260" i="1" s="1"/>
  <c r="X279" i="1"/>
  <c r="X278" i="1" s="1"/>
  <c r="X277" i="1" s="1"/>
  <c r="V278" i="1"/>
  <c r="V277" i="1" s="1"/>
  <c r="U291" i="1"/>
  <c r="U290" i="1" s="1"/>
  <c r="N298" i="1"/>
  <c r="N295" i="1" s="1"/>
  <c r="P302" i="1"/>
  <c r="N301" i="1"/>
  <c r="N303" i="1"/>
  <c r="J340" i="1"/>
  <c r="L340" i="1" s="1"/>
  <c r="L341" i="1"/>
  <c r="X272" i="1"/>
  <c r="X271" i="1" s="1"/>
  <c r="X270" i="1" s="1"/>
  <c r="V271" i="1"/>
  <c r="V270" i="1" s="1"/>
  <c r="V282" i="1"/>
  <c r="T281" i="1"/>
  <c r="T280" i="1" s="1"/>
  <c r="T276" i="1" s="1"/>
  <c r="V285" i="1"/>
  <c r="T284" i="1"/>
  <c r="T283" i="1" s="1"/>
  <c r="T289" i="1"/>
  <c r="R288" i="1"/>
  <c r="R287" i="1" s="1"/>
  <c r="R286" i="1" s="1"/>
  <c r="R304" i="1"/>
  <c r="P303" i="1"/>
  <c r="L317" i="1"/>
  <c r="N317" i="1" s="1"/>
  <c r="J316" i="1"/>
  <c r="P346" i="1"/>
  <c r="N345" i="1"/>
  <c r="T363" i="1"/>
  <c r="R362" i="1"/>
  <c r="R361" i="1" s="1"/>
  <c r="P214" i="1"/>
  <c r="J229" i="1"/>
  <c r="J235" i="1"/>
  <c r="P245" i="1"/>
  <c r="N252" i="1"/>
  <c r="N251" i="1" s="1"/>
  <c r="L256" i="1"/>
  <c r="N256" i="1" s="1"/>
  <c r="J255" i="1"/>
  <c r="N274" i="1"/>
  <c r="P275" i="1"/>
  <c r="N273" i="1"/>
  <c r="N263" i="1" s="1"/>
  <c r="U276" i="1"/>
  <c r="U263" i="1" s="1"/>
  <c r="L287" i="1"/>
  <c r="L295" i="1"/>
  <c r="L298" i="1"/>
  <c r="R299" i="1"/>
  <c r="J300" i="1"/>
  <c r="L303" i="1"/>
  <c r="T310" i="1"/>
  <c r="R309" i="1"/>
  <c r="U318" i="1"/>
  <c r="P360" i="1"/>
  <c r="N359" i="1"/>
  <c r="N358" i="1" s="1"/>
  <c r="O320" i="1"/>
  <c r="O319" i="1" s="1"/>
  <c r="O318" i="1" s="1"/>
  <c r="W320" i="1"/>
  <c r="W319" i="1" s="1"/>
  <c r="W318" i="1" s="1"/>
  <c r="L327" i="1"/>
  <c r="M336" i="1"/>
  <c r="M335" i="1" s="1"/>
  <c r="L339" i="1"/>
  <c r="N339" i="1" s="1"/>
  <c r="J338" i="1"/>
  <c r="P352" i="1"/>
  <c r="J358" i="1"/>
  <c r="L358" i="1" s="1"/>
  <c r="L359" i="1"/>
  <c r="L361" i="1"/>
  <c r="M365" i="1"/>
  <c r="M364" i="1" s="1"/>
  <c r="M318" i="1"/>
  <c r="L325" i="1"/>
  <c r="N325" i="1" s="1"/>
  <c r="J324" i="1"/>
  <c r="P328" i="1"/>
  <c r="P327" i="1" s="1"/>
  <c r="P326" i="1" s="1"/>
  <c r="L356" i="1"/>
  <c r="P362" i="1"/>
  <c r="P361" i="1" s="1"/>
  <c r="R370" i="1"/>
  <c r="P369" i="1"/>
  <c r="P368" i="1" s="1"/>
  <c r="N340" i="1"/>
  <c r="J348" i="1"/>
  <c r="L354" i="1"/>
  <c r="N354" i="1" s="1"/>
  <c r="K353" i="1"/>
  <c r="R357" i="1"/>
  <c r="P356" i="1"/>
  <c r="P355" i="1" s="1"/>
  <c r="J371" i="1"/>
  <c r="L371" i="1" s="1"/>
  <c r="L372" i="1"/>
  <c r="P390" i="1"/>
  <c r="N389" i="1"/>
  <c r="L334" i="1"/>
  <c r="N334" i="1" s="1"/>
  <c r="J333" i="1"/>
  <c r="Q336" i="1"/>
  <c r="Q335" i="1" s="1"/>
  <c r="Q318" i="1" s="1"/>
  <c r="Q178" i="1" s="1"/>
  <c r="R342" i="1"/>
  <c r="R344" i="1"/>
  <c r="L368" i="1"/>
  <c r="R373" i="1"/>
  <c r="P372" i="1"/>
  <c r="P371" i="1" s="1"/>
  <c r="S375" i="1"/>
  <c r="S374" i="1" s="1"/>
  <c r="S365" i="1" s="1"/>
  <c r="L376" i="1"/>
  <c r="N379" i="1"/>
  <c r="N376" i="1" s="1"/>
  <c r="N375" i="1" s="1"/>
  <c r="N374" i="1" s="1"/>
  <c r="P380" i="1"/>
  <c r="L394" i="1"/>
  <c r="R406" i="1"/>
  <c r="P405" i="1"/>
  <c r="P404" i="1" s="1"/>
  <c r="S409" i="1"/>
  <c r="S408" i="1" s="1"/>
  <c r="S407" i="1" s="1"/>
  <c r="L414" i="1"/>
  <c r="J416" i="1"/>
  <c r="L416" i="1" s="1"/>
  <c r="L417" i="1"/>
  <c r="T429" i="1"/>
  <c r="R428" i="1"/>
  <c r="R427" i="1" s="1"/>
  <c r="R426" i="1" s="1"/>
  <c r="R425" i="1" s="1"/>
  <c r="R424" i="1" s="1"/>
  <c r="T378" i="1"/>
  <c r="R377" i="1"/>
  <c r="J392" i="1"/>
  <c r="R395" i="1"/>
  <c r="P394" i="1"/>
  <c r="L410" i="1"/>
  <c r="O408" i="1"/>
  <c r="O407" i="1" s="1"/>
  <c r="P419" i="1"/>
  <c r="N418" i="1"/>
  <c r="N417" i="1" s="1"/>
  <c r="N416" i="1" s="1"/>
  <c r="N408" i="1" s="1"/>
  <c r="N407" i="1" s="1"/>
  <c r="N421" i="1"/>
  <c r="N420" i="1" s="1"/>
  <c r="P422" i="1"/>
  <c r="L427" i="1"/>
  <c r="L389" i="1"/>
  <c r="J386" i="1"/>
  <c r="L409" i="1"/>
  <c r="J425" i="1"/>
  <c r="L426" i="1"/>
  <c r="P377" i="1"/>
  <c r="L381" i="1"/>
  <c r="N387" i="1"/>
  <c r="N386" i="1" s="1"/>
  <c r="N385" i="1" s="1"/>
  <c r="N384" i="1" s="1"/>
  <c r="P388" i="1"/>
  <c r="L397" i="1"/>
  <c r="N397" i="1" s="1"/>
  <c r="K396" i="1"/>
  <c r="L396" i="1" s="1"/>
  <c r="L401" i="1"/>
  <c r="L405" i="1"/>
  <c r="W409" i="1"/>
  <c r="W408" i="1" s="1"/>
  <c r="W407" i="1" s="1"/>
  <c r="W364" i="1" s="1"/>
  <c r="R415" i="1"/>
  <c r="P414" i="1"/>
  <c r="P413" i="1" s="1"/>
  <c r="L418" i="1"/>
  <c r="K451" i="1"/>
  <c r="L456" i="1"/>
  <c r="P458" i="1"/>
  <c r="N457" i="1"/>
  <c r="N456" i="1" s="1"/>
  <c r="R460" i="1"/>
  <c r="R459" i="1" s="1"/>
  <c r="T461" i="1"/>
  <c r="O462" i="1"/>
  <c r="W462" i="1"/>
  <c r="P466" i="1"/>
  <c r="R466" i="1" s="1"/>
  <c r="T466" i="1" s="1"/>
  <c r="V466" i="1" s="1"/>
  <c r="X466" i="1" s="1"/>
  <c r="N464" i="1"/>
  <c r="N463" i="1" s="1"/>
  <c r="N433" i="1"/>
  <c r="N432" i="1" s="1"/>
  <c r="N431" i="1" s="1"/>
  <c r="L442" i="1"/>
  <c r="P444" i="1"/>
  <c r="N443" i="1"/>
  <c r="N442" i="1" s="1"/>
  <c r="O450" i="1"/>
  <c r="R468" i="1"/>
  <c r="T469" i="1"/>
  <c r="R434" i="1"/>
  <c r="P433" i="1"/>
  <c r="P432" i="1" s="1"/>
  <c r="P431" i="1" s="1"/>
  <c r="N454" i="1"/>
  <c r="N453" i="1" s="1"/>
  <c r="N452" i="1" s="1"/>
  <c r="P455" i="1"/>
  <c r="N470" i="1"/>
  <c r="N467" i="1" s="1"/>
  <c r="P471" i="1"/>
  <c r="J436" i="1"/>
  <c r="L437" i="1"/>
  <c r="R438" i="1"/>
  <c r="P437" i="1"/>
  <c r="P436" i="1" s="1"/>
  <c r="P435" i="1" s="1"/>
  <c r="N440" i="1"/>
  <c r="N439" i="1" s="1"/>
  <c r="P441" i="1"/>
  <c r="W451" i="1"/>
  <c r="R464" i="1"/>
  <c r="R463" i="1" s="1"/>
  <c r="T465" i="1"/>
  <c r="R477" i="1"/>
  <c r="P476" i="1"/>
  <c r="N478" i="1"/>
  <c r="N475" i="1" s="1"/>
  <c r="P479" i="1"/>
  <c r="P487" i="1"/>
  <c r="N486" i="1"/>
  <c r="L511" i="1"/>
  <c r="K510" i="1"/>
  <c r="K509" i="1" s="1"/>
  <c r="K503" i="1" s="1"/>
  <c r="K496" i="1" s="1"/>
  <c r="P482" i="1"/>
  <c r="N481" i="1"/>
  <c r="P495" i="1"/>
  <c r="N494" i="1"/>
  <c r="N493" i="1" s="1"/>
  <c r="N492" i="1" s="1"/>
  <c r="N491" i="1" s="1"/>
  <c r="N490" i="1" s="1"/>
  <c r="R508" i="1"/>
  <c r="P507" i="1"/>
  <c r="P506" i="1" s="1"/>
  <c r="P505" i="1" s="1"/>
  <c r="P504" i="1" s="1"/>
  <c r="P489" i="1"/>
  <c r="N488" i="1"/>
  <c r="J509" i="1"/>
  <c r="P460" i="1"/>
  <c r="P459" i="1" s="1"/>
  <c r="K463" i="1"/>
  <c r="K462" i="1" s="1"/>
  <c r="L462" i="1" s="1"/>
  <c r="P464" i="1"/>
  <c r="P463" i="1" s="1"/>
  <c r="K467" i="1"/>
  <c r="L467" i="1" s="1"/>
  <c r="P468" i="1"/>
  <c r="P484" i="1"/>
  <c r="N483" i="1"/>
  <c r="P502" i="1"/>
  <c r="N501" i="1"/>
  <c r="N500" i="1" s="1"/>
  <c r="N499" i="1" s="1"/>
  <c r="N498" i="1" s="1"/>
  <c r="N497" i="1" s="1"/>
  <c r="P512" i="1"/>
  <c r="N511" i="1"/>
  <c r="N510" i="1" s="1"/>
  <c r="N509" i="1" s="1"/>
  <c r="J478" i="1"/>
  <c r="G17" i="8"/>
  <c r="F17" i="8"/>
  <c r="E17" i="8"/>
  <c r="E16" i="8" s="1"/>
  <c r="E15" i="8" s="1"/>
  <c r="E14" i="8" s="1"/>
  <c r="D17" i="8"/>
  <c r="D16" i="8" s="1"/>
  <c r="G16" i="8"/>
  <c r="G15" i="8" s="1"/>
  <c r="G14" i="8" s="1"/>
  <c r="I13" i="8"/>
  <c r="I12" i="8" s="1"/>
  <c r="I11" i="8" s="1"/>
  <c r="I10" i="8" s="1"/>
  <c r="G13" i="8"/>
  <c r="G12" i="8" s="1"/>
  <c r="G11" i="8" s="1"/>
  <c r="G10" i="8" s="1"/>
  <c r="G9" i="8" s="1"/>
  <c r="G18" i="8" s="1"/>
  <c r="E13" i="8"/>
  <c r="E12" i="8" s="1"/>
  <c r="E11" i="8" s="1"/>
  <c r="E10" i="8" s="1"/>
  <c r="D13" i="8"/>
  <c r="D12" i="8" s="1"/>
  <c r="X240" i="3" l="1"/>
  <c r="W105" i="3"/>
  <c r="N9" i="4"/>
  <c r="W102" i="2"/>
  <c r="W36" i="2"/>
  <c r="W9" i="2" s="1"/>
  <c r="W8" i="2" s="1"/>
  <c r="J86" i="4"/>
  <c r="J85" i="4" s="1"/>
  <c r="J153" i="4" s="1"/>
  <c r="H86" i="4"/>
  <c r="H85" i="4" s="1"/>
  <c r="H153" i="4" s="1"/>
  <c r="N86" i="4"/>
  <c r="N85" i="4" s="1"/>
  <c r="E115" i="4"/>
  <c r="E86" i="4" s="1"/>
  <c r="E85" i="4" s="1"/>
  <c r="E153" i="4" s="1"/>
  <c r="I137" i="4"/>
  <c r="K138" i="4"/>
  <c r="K117" i="4"/>
  <c r="I116" i="4"/>
  <c r="I121" i="4"/>
  <c r="G120" i="4"/>
  <c r="M142" i="4"/>
  <c r="K141" i="4"/>
  <c r="G109" i="4"/>
  <c r="G108" i="4" s="1"/>
  <c r="I114" i="4"/>
  <c r="K147" i="4"/>
  <c r="I146" i="4"/>
  <c r="I145" i="4" s="1"/>
  <c r="G92" i="4"/>
  <c r="I124" i="4"/>
  <c r="G123" i="4"/>
  <c r="G122" i="4" s="1"/>
  <c r="I118" i="4"/>
  <c r="K119" i="4"/>
  <c r="K99" i="4"/>
  <c r="I98" i="4"/>
  <c r="I97" i="4" s="1"/>
  <c r="K140" i="4"/>
  <c r="I139" i="4"/>
  <c r="K91" i="4"/>
  <c r="I90" i="4"/>
  <c r="I87" i="4" s="1"/>
  <c r="K56" i="4"/>
  <c r="I55" i="4"/>
  <c r="I54" i="4" s="1"/>
  <c r="K22" i="4"/>
  <c r="I21" i="4"/>
  <c r="K83" i="4"/>
  <c r="M84" i="4"/>
  <c r="I79" i="4"/>
  <c r="K80" i="4"/>
  <c r="K25" i="4"/>
  <c r="I24" i="4"/>
  <c r="E9" i="4"/>
  <c r="K53" i="4"/>
  <c r="I52" i="4"/>
  <c r="I71" i="4"/>
  <c r="I70" i="4" s="1"/>
  <c r="K72" i="4"/>
  <c r="I64" i="4"/>
  <c r="I63" i="4" s="1"/>
  <c r="K65" i="4"/>
  <c r="G71" i="4"/>
  <c r="G70" i="4" s="1"/>
  <c r="K51" i="4"/>
  <c r="I50" i="4"/>
  <c r="I49" i="4" s="1"/>
  <c r="I48" i="4" s="1"/>
  <c r="I38" i="4"/>
  <c r="I37" i="4" s="1"/>
  <c r="K39" i="4"/>
  <c r="I30" i="4"/>
  <c r="K31" i="4"/>
  <c r="I18" i="4"/>
  <c r="I17" i="4" s="1"/>
  <c r="K19" i="4"/>
  <c r="K59" i="4"/>
  <c r="I58" i="4"/>
  <c r="I57" i="4" s="1"/>
  <c r="I68" i="4"/>
  <c r="I67" i="4" s="1"/>
  <c r="I66" i="4" s="1"/>
  <c r="K69" i="4"/>
  <c r="I27" i="4"/>
  <c r="K28" i="4"/>
  <c r="G16" i="4"/>
  <c r="G9" i="4" s="1"/>
  <c r="K12" i="4"/>
  <c r="I11" i="4"/>
  <c r="I10" i="4" s="1"/>
  <c r="P488" i="3"/>
  <c r="P487" i="3" s="1"/>
  <c r="P486" i="3" s="1"/>
  <c r="P485" i="3" s="1"/>
  <c r="P484" i="3" s="1"/>
  <c r="P440" i="3"/>
  <c r="N439" i="3"/>
  <c r="N438" i="3" s="1"/>
  <c r="N437" i="3" s="1"/>
  <c r="N436" i="3" s="1"/>
  <c r="R379" i="3"/>
  <c r="P378" i="3"/>
  <c r="P377" i="3" s="1"/>
  <c r="P376" i="3" s="1"/>
  <c r="O355" i="3"/>
  <c r="O287" i="3" s="1"/>
  <c r="O241" i="3"/>
  <c r="W287" i="3"/>
  <c r="U287" i="3"/>
  <c r="M355" i="3"/>
  <c r="M287" i="3" s="1"/>
  <c r="M256" i="3" s="1"/>
  <c r="M249" i="3" s="1"/>
  <c r="M248" i="3" s="1"/>
  <c r="M241" i="3"/>
  <c r="S287" i="3"/>
  <c r="S241" i="3"/>
  <c r="Q241" i="3"/>
  <c r="Q287" i="3"/>
  <c r="Q256" i="3" s="1"/>
  <c r="Q249" i="3" s="1"/>
  <c r="Q248" i="3" s="1"/>
  <c r="W256" i="3"/>
  <c r="W249" i="3" s="1"/>
  <c r="W248" i="3" s="1"/>
  <c r="O257" i="3"/>
  <c r="N229" i="3"/>
  <c r="P230" i="3"/>
  <c r="N228" i="3"/>
  <c r="N227" i="3" s="1"/>
  <c r="N226" i="3" s="1"/>
  <c r="N225" i="3" s="1"/>
  <c r="N223" i="3" s="1"/>
  <c r="N212" i="3"/>
  <c r="N211" i="3" s="1"/>
  <c r="N210" i="3" s="1"/>
  <c r="N209" i="3" s="1"/>
  <c r="N208" i="3" s="1"/>
  <c r="N206" i="3" s="1"/>
  <c r="P213" i="3"/>
  <c r="N171" i="3"/>
  <c r="P163" i="3"/>
  <c r="N162" i="3"/>
  <c r="N161" i="3" s="1"/>
  <c r="Q128" i="3"/>
  <c r="Q127" i="3" s="1"/>
  <c r="Q11" i="3" s="1"/>
  <c r="Q10" i="3" s="1"/>
  <c r="Q9" i="3" s="1"/>
  <c r="L105" i="3"/>
  <c r="K11" i="3"/>
  <c r="K10" i="3" s="1"/>
  <c r="K9" i="3" s="1"/>
  <c r="S12" i="3"/>
  <c r="S11" i="3" s="1"/>
  <c r="S10" i="3" s="1"/>
  <c r="S9" i="3" s="1"/>
  <c r="J12" i="3"/>
  <c r="P21" i="3"/>
  <c r="N20" i="3"/>
  <c r="L449" i="2"/>
  <c r="O449" i="2"/>
  <c r="R466" i="2"/>
  <c r="P465" i="2"/>
  <c r="P464" i="2" s="1"/>
  <c r="P463" i="2" s="1"/>
  <c r="P462" i="2" s="1"/>
  <c r="P461" i="2" s="1"/>
  <c r="S406" i="2"/>
  <c r="L360" i="2"/>
  <c r="O236" i="2"/>
  <c r="O229" i="2" s="1"/>
  <c r="S236" i="2"/>
  <c r="M236" i="2"/>
  <c r="W267" i="2"/>
  <c r="W236" i="2" s="1"/>
  <c r="W229" i="2" s="1"/>
  <c r="X235" i="2"/>
  <c r="X234" i="2" s="1"/>
  <c r="X233" i="2" s="1"/>
  <c r="X232" i="2" s="1"/>
  <c r="X231" i="2" s="1"/>
  <c r="X230" i="2" s="1"/>
  <c r="V234" i="2"/>
  <c r="V233" i="2" s="1"/>
  <c r="V232" i="2" s="1"/>
  <c r="V231" i="2" s="1"/>
  <c r="V230" i="2" s="1"/>
  <c r="R201" i="2"/>
  <c r="R204" i="2"/>
  <c r="R203" i="2" s="1"/>
  <c r="R202" i="2" s="1"/>
  <c r="T205" i="2"/>
  <c r="J128" i="2"/>
  <c r="J8" i="2" s="1"/>
  <c r="Q8" i="2"/>
  <c r="K8" i="2"/>
  <c r="P145" i="2"/>
  <c r="N144" i="2"/>
  <c r="N143" i="2"/>
  <c r="N142" i="2" s="1"/>
  <c r="N141" i="2" s="1"/>
  <c r="U8" i="2"/>
  <c r="P136" i="2"/>
  <c r="N135" i="2"/>
  <c r="N134" i="2" s="1"/>
  <c r="N129" i="2"/>
  <c r="O8" i="2"/>
  <c r="O539" i="2" s="1"/>
  <c r="P59" i="2"/>
  <c r="N58" i="2"/>
  <c r="N57" i="2" s="1"/>
  <c r="R53" i="2"/>
  <c r="P52" i="2"/>
  <c r="N49" i="2"/>
  <c r="N48" i="2" s="1"/>
  <c r="N47" i="2" s="1"/>
  <c r="L36" i="2"/>
  <c r="L9" i="2" s="1"/>
  <c r="M8" i="2"/>
  <c r="S9" i="2"/>
  <c r="S8" i="2" s="1"/>
  <c r="P50" i="2"/>
  <c r="R51" i="2"/>
  <c r="P35" i="2"/>
  <c r="N34" i="2"/>
  <c r="N33" i="2" s="1"/>
  <c r="N32" i="2" s="1"/>
  <c r="N31" i="2" s="1"/>
  <c r="N503" i="1"/>
  <c r="L374" i="1"/>
  <c r="L510" i="1"/>
  <c r="W450" i="1"/>
  <c r="W423" i="1" s="1"/>
  <c r="L506" i="1"/>
  <c r="J505" i="1"/>
  <c r="Q450" i="1"/>
  <c r="Q423" i="1" s="1"/>
  <c r="P382" i="1"/>
  <c r="P381" i="1" s="1"/>
  <c r="R383" i="1"/>
  <c r="L453" i="1"/>
  <c r="J452" i="1"/>
  <c r="Q365" i="1"/>
  <c r="Q364" i="1" s="1"/>
  <c r="Q514" i="1" s="1"/>
  <c r="P410" i="1"/>
  <c r="P409" i="1" s="1"/>
  <c r="R412" i="1"/>
  <c r="P411" i="1"/>
  <c r="N430" i="1"/>
  <c r="O365" i="1"/>
  <c r="O364" i="1" s="1"/>
  <c r="O423" i="1"/>
  <c r="J490" i="1"/>
  <c r="L490" i="1" s="1"/>
  <c r="L491" i="1"/>
  <c r="M450" i="1"/>
  <c r="M423" i="1" s="1"/>
  <c r="P402" i="1"/>
  <c r="P401" i="1" s="1"/>
  <c r="R403" i="1"/>
  <c r="O178" i="1"/>
  <c r="W178" i="1"/>
  <c r="N300" i="1"/>
  <c r="N291" i="1" s="1"/>
  <c r="N290" i="1" s="1"/>
  <c r="S219" i="1"/>
  <c r="S178" i="1" s="1"/>
  <c r="X266" i="1"/>
  <c r="X265" i="1" s="1"/>
  <c r="X264" i="1" s="1"/>
  <c r="V265" i="1"/>
  <c r="V264" i="1" s="1"/>
  <c r="M178" i="1"/>
  <c r="K132" i="1"/>
  <c r="K111" i="1" s="1"/>
  <c r="K8" i="1"/>
  <c r="Q8" i="1"/>
  <c r="N21" i="1"/>
  <c r="N20" i="1" s="1"/>
  <c r="N19" i="1" s="1"/>
  <c r="O11" i="3"/>
  <c r="O10" i="3" s="1"/>
  <c r="O9" i="3" s="1"/>
  <c r="Q471" i="3"/>
  <c r="Q465" i="3"/>
  <c r="U256" i="3"/>
  <c r="U249" i="3" s="1"/>
  <c r="U248" i="3" s="1"/>
  <c r="T482" i="3"/>
  <c r="R481" i="3"/>
  <c r="L426" i="3"/>
  <c r="L552" i="3"/>
  <c r="L542" i="3" s="1"/>
  <c r="L541" i="3" s="1"/>
  <c r="L535" i="3" s="1"/>
  <c r="N552" i="3"/>
  <c r="R561" i="3"/>
  <c r="P560" i="3"/>
  <c r="P559" i="3" s="1"/>
  <c r="P558" i="3" s="1"/>
  <c r="P557" i="3" s="1"/>
  <c r="R540" i="3"/>
  <c r="P539" i="3"/>
  <c r="P538" i="3" s="1"/>
  <c r="P537" i="3" s="1"/>
  <c r="P536" i="3" s="1"/>
  <c r="T514" i="3"/>
  <c r="R513" i="3"/>
  <c r="R512" i="3"/>
  <c r="P447" i="3"/>
  <c r="R448" i="3"/>
  <c r="T534" i="3"/>
  <c r="R533" i="3"/>
  <c r="R532" i="3" s="1"/>
  <c r="R531" i="3" s="1"/>
  <c r="R530" i="3" s="1"/>
  <c r="R529" i="3" s="1"/>
  <c r="R522" i="3" s="1"/>
  <c r="R521" i="3"/>
  <c r="P520" i="3"/>
  <c r="P519" i="3" s="1"/>
  <c r="P518" i="3" s="1"/>
  <c r="N476" i="3"/>
  <c r="N475" i="3" s="1"/>
  <c r="N474" i="3" s="1"/>
  <c r="N473" i="3" s="1"/>
  <c r="V463" i="3"/>
  <c r="T462" i="3"/>
  <c r="K453" i="3"/>
  <c r="K452" i="3" s="1"/>
  <c r="K451" i="3" s="1"/>
  <c r="K426" i="3" s="1"/>
  <c r="P430" i="3"/>
  <c r="P429" i="3" s="1"/>
  <c r="P428" i="3" s="1"/>
  <c r="R431" i="3"/>
  <c r="R375" i="3"/>
  <c r="P374" i="3"/>
  <c r="P373" i="3" s="1"/>
  <c r="J318" i="3"/>
  <c r="J317" i="3" s="1"/>
  <c r="R369" i="3"/>
  <c r="P368" i="3"/>
  <c r="P443" i="3"/>
  <c r="P442" i="3" s="1"/>
  <c r="R444" i="3"/>
  <c r="R425" i="3"/>
  <c r="P424" i="3"/>
  <c r="P423" i="3" s="1"/>
  <c r="R414" i="3"/>
  <c r="P413" i="3"/>
  <c r="R406" i="3"/>
  <c r="P405" i="3"/>
  <c r="K355" i="3"/>
  <c r="K241" i="3"/>
  <c r="P390" i="3"/>
  <c r="P389" i="3" s="1"/>
  <c r="P388" i="3" s="1"/>
  <c r="R391" i="3"/>
  <c r="N307" i="3"/>
  <c r="L306" i="3"/>
  <c r="L305" i="3" s="1"/>
  <c r="V384" i="3"/>
  <c r="T383" i="3"/>
  <c r="N324" i="3"/>
  <c r="L323" i="3"/>
  <c r="L322" i="3" s="1"/>
  <c r="L318" i="3" s="1"/>
  <c r="L317" i="3" s="1"/>
  <c r="N280" i="3"/>
  <c r="L279" i="3"/>
  <c r="L276" i="3" s="1"/>
  <c r="L215" i="3"/>
  <c r="R301" i="3"/>
  <c r="P300" i="3"/>
  <c r="P299" i="3" s="1"/>
  <c r="L296" i="3"/>
  <c r="L232" i="3"/>
  <c r="S256" i="3"/>
  <c r="S249" i="3" s="1"/>
  <c r="S248" i="3" s="1"/>
  <c r="P150" i="3"/>
  <c r="P149" i="3" s="1"/>
  <c r="P148" i="3" s="1"/>
  <c r="P147" i="3" s="1"/>
  <c r="R151" i="3"/>
  <c r="V214" i="3"/>
  <c r="V215" i="3"/>
  <c r="T166" i="3"/>
  <c r="R165" i="3"/>
  <c r="R164" i="3" s="1"/>
  <c r="L171" i="3"/>
  <c r="P160" i="3"/>
  <c r="N159" i="3"/>
  <c r="R143" i="3"/>
  <c r="P142" i="3"/>
  <c r="R110" i="3"/>
  <c r="P109" i="3"/>
  <c r="P101" i="3"/>
  <c r="R79" i="3"/>
  <c r="P78" i="3"/>
  <c r="P77" i="3" s="1"/>
  <c r="N118" i="3"/>
  <c r="R117" i="3"/>
  <c r="P115" i="3"/>
  <c r="P114" i="3" s="1"/>
  <c r="L87" i="3"/>
  <c r="L86" i="3" s="1"/>
  <c r="L85" i="3" s="1"/>
  <c r="L80" i="3" s="1"/>
  <c r="P25" i="3"/>
  <c r="N24" i="3"/>
  <c r="N23" i="3" s="1"/>
  <c r="P19" i="3"/>
  <c r="N18" i="3"/>
  <c r="N139" i="3"/>
  <c r="N138" i="3" s="1"/>
  <c r="N137" i="3" s="1"/>
  <c r="M128" i="3"/>
  <c r="M127" i="3" s="1"/>
  <c r="M11" i="3" s="1"/>
  <c r="M10" i="3" s="1"/>
  <c r="M9" i="3" s="1"/>
  <c r="N56" i="3"/>
  <c r="P57" i="3"/>
  <c r="R76" i="3"/>
  <c r="P75" i="3"/>
  <c r="P74" i="3" s="1"/>
  <c r="P73" i="3" s="1"/>
  <c r="V39" i="3"/>
  <c r="X40" i="3"/>
  <c r="X39" i="3" s="1"/>
  <c r="P17" i="3"/>
  <c r="N16" i="3"/>
  <c r="T477" i="3"/>
  <c r="V478" i="3"/>
  <c r="P418" i="3"/>
  <c r="P417" i="3" s="1"/>
  <c r="R419" i="3"/>
  <c r="N441" i="3"/>
  <c r="N435" i="3" s="1"/>
  <c r="R421" i="3"/>
  <c r="R420" i="3" s="1"/>
  <c r="T422" i="3"/>
  <c r="R321" i="3"/>
  <c r="P320" i="3"/>
  <c r="P319" i="3" s="1"/>
  <c r="R551" i="3"/>
  <c r="P550" i="3"/>
  <c r="P503" i="3"/>
  <c r="N502" i="3"/>
  <c r="N501" i="3" s="1"/>
  <c r="N500" i="3" s="1"/>
  <c r="N499" i="3" s="1"/>
  <c r="N498" i="3" s="1"/>
  <c r="N497" i="3" s="1"/>
  <c r="P517" i="3"/>
  <c r="N516" i="3"/>
  <c r="N515" i="3" s="1"/>
  <c r="N511" i="3" s="1"/>
  <c r="N510" i="3" s="1"/>
  <c r="N509" i="3" s="1"/>
  <c r="N504" i="3" s="1"/>
  <c r="L472" i="3"/>
  <c r="O465" i="3"/>
  <c r="O471" i="3"/>
  <c r="J471" i="3"/>
  <c r="J465" i="3"/>
  <c r="T496" i="3"/>
  <c r="R495" i="3"/>
  <c r="R494" i="3" s="1"/>
  <c r="R493" i="3" s="1"/>
  <c r="R492" i="3" s="1"/>
  <c r="R491" i="3" s="1"/>
  <c r="R490" i="3" s="1"/>
  <c r="R434" i="3"/>
  <c r="P433" i="3"/>
  <c r="P432" i="3" s="1"/>
  <c r="N366" i="3"/>
  <c r="N365" i="3" s="1"/>
  <c r="P367" i="3"/>
  <c r="P416" i="3"/>
  <c r="N415" i="3"/>
  <c r="P396" i="3"/>
  <c r="N395" i="3"/>
  <c r="N394" i="3" s="1"/>
  <c r="N393" i="3" s="1"/>
  <c r="N392" i="3" s="1"/>
  <c r="N364" i="3"/>
  <c r="L363" i="3"/>
  <c r="L360" i="3" s="1"/>
  <c r="L356" i="3" s="1"/>
  <c r="L355" i="3" s="1"/>
  <c r="N412" i="3"/>
  <c r="N411" i="3" s="1"/>
  <c r="N410" i="3" s="1"/>
  <c r="R359" i="3"/>
  <c r="P358" i="3"/>
  <c r="P357" i="3" s="1"/>
  <c r="R372" i="3"/>
  <c r="P371" i="3"/>
  <c r="P370" i="3" s="1"/>
  <c r="T362" i="3"/>
  <c r="R361" i="3"/>
  <c r="P327" i="3"/>
  <c r="N325" i="3"/>
  <c r="N326" i="3"/>
  <c r="X340" i="3"/>
  <c r="X339" i="3" s="1"/>
  <c r="X338" i="3" s="1"/>
  <c r="V339" i="3"/>
  <c r="V338" i="3" s="1"/>
  <c r="J296" i="3"/>
  <c r="J289" i="3" s="1"/>
  <c r="J232" i="3"/>
  <c r="O256" i="3"/>
  <c r="O249" i="3" s="1"/>
  <c r="O248" i="3" s="1"/>
  <c r="W241" i="3"/>
  <c r="W240" i="3"/>
  <c r="T295" i="3"/>
  <c r="R294" i="3"/>
  <c r="R293" i="3" s="1"/>
  <c r="X283" i="3"/>
  <c r="X282" i="3" s="1"/>
  <c r="X281" i="3" s="1"/>
  <c r="V282" i="3"/>
  <c r="V281" i="3" s="1"/>
  <c r="R214" i="3"/>
  <c r="O207" i="3"/>
  <c r="N156" i="3"/>
  <c r="N155" i="3" s="1"/>
  <c r="N154" i="3" s="1"/>
  <c r="X215" i="3"/>
  <c r="X214" i="3"/>
  <c r="R197" i="3"/>
  <c r="P196" i="3"/>
  <c r="P195" i="3" s="1"/>
  <c r="P194" i="3" s="1"/>
  <c r="R199" i="3"/>
  <c r="P198" i="3"/>
  <c r="T182" i="3"/>
  <c r="R181" i="3"/>
  <c r="R180" i="3" s="1"/>
  <c r="R179" i="3" s="1"/>
  <c r="R178" i="3" s="1"/>
  <c r="J87" i="3"/>
  <c r="J86" i="3" s="1"/>
  <c r="J85" i="3" s="1"/>
  <c r="J80" i="3" s="1"/>
  <c r="J72" i="3" s="1"/>
  <c r="J11" i="3" s="1"/>
  <c r="J10" i="3" s="1"/>
  <c r="J9" i="3" s="1"/>
  <c r="R66" i="3"/>
  <c r="P65" i="3"/>
  <c r="P120" i="3"/>
  <c r="P119" i="3" s="1"/>
  <c r="R122" i="3"/>
  <c r="P121" i="3"/>
  <c r="P91" i="3"/>
  <c r="N90" i="3"/>
  <c r="R51" i="3"/>
  <c r="P50" i="3"/>
  <c r="P47" i="3" s="1"/>
  <c r="P46" i="3" s="1"/>
  <c r="P45" i="3" s="1"/>
  <c r="R141" i="3"/>
  <c r="P140" i="3"/>
  <c r="R113" i="3"/>
  <c r="P112" i="3"/>
  <c r="P111" i="3" s="1"/>
  <c r="P30" i="3"/>
  <c r="N29" i="3"/>
  <c r="N28" i="3" s="1"/>
  <c r="N27" i="3" s="1"/>
  <c r="N26" i="3" s="1"/>
  <c r="N73" i="3"/>
  <c r="L15" i="3"/>
  <c r="L14" i="3" s="1"/>
  <c r="L13" i="3" s="1"/>
  <c r="L12" i="3" s="1"/>
  <c r="P547" i="3"/>
  <c r="N546" i="3"/>
  <c r="N545" i="3" s="1"/>
  <c r="N544" i="3" s="1"/>
  <c r="N543" i="3" s="1"/>
  <c r="N542" i="3" s="1"/>
  <c r="N541" i="3" s="1"/>
  <c r="N535" i="3" s="1"/>
  <c r="R480" i="3"/>
  <c r="P479" i="3"/>
  <c r="P476" i="3" s="1"/>
  <c r="P475" i="3" s="1"/>
  <c r="P474" i="3" s="1"/>
  <c r="P473" i="3" s="1"/>
  <c r="N455" i="3"/>
  <c r="N454" i="3" s="1"/>
  <c r="N453" i="3" s="1"/>
  <c r="N452" i="3" s="1"/>
  <c r="N451" i="3" s="1"/>
  <c r="N426" i="3" s="1"/>
  <c r="P456" i="3"/>
  <c r="V489" i="3"/>
  <c r="T488" i="3"/>
  <c r="T487" i="3" s="1"/>
  <c r="T486" i="3" s="1"/>
  <c r="T485" i="3" s="1"/>
  <c r="T484" i="3" s="1"/>
  <c r="S471" i="3"/>
  <c r="S465" i="3"/>
  <c r="T461" i="3"/>
  <c r="R460" i="3"/>
  <c r="R459" i="3" s="1"/>
  <c r="W472" i="3"/>
  <c r="W471" i="3" s="1"/>
  <c r="L380" i="3"/>
  <c r="T387" i="3"/>
  <c r="R386" i="3"/>
  <c r="R385" i="3" s="1"/>
  <c r="R382" i="3" s="1"/>
  <c r="R381" i="3" s="1"/>
  <c r="V350" i="3"/>
  <c r="T349" i="3"/>
  <c r="T348" i="3" s="1"/>
  <c r="T341" i="3" s="1"/>
  <c r="T331" i="3" s="1"/>
  <c r="P449" i="3"/>
  <c r="R450" i="3"/>
  <c r="R408" i="3"/>
  <c r="P407" i="3"/>
  <c r="N398" i="3"/>
  <c r="N397" i="3" s="1"/>
  <c r="R354" i="3"/>
  <c r="P353" i="3"/>
  <c r="P352" i="3" s="1"/>
  <c r="P351" i="3" s="1"/>
  <c r="L303" i="3"/>
  <c r="L302" i="3" s="1"/>
  <c r="N304" i="3"/>
  <c r="N292" i="3"/>
  <c r="L291" i="3"/>
  <c r="L290" i="3" s="1"/>
  <c r="L241" i="3"/>
  <c r="L274" i="3"/>
  <c r="L271" i="3" s="1"/>
  <c r="N275" i="3"/>
  <c r="V262" i="3"/>
  <c r="T261" i="3"/>
  <c r="T260" i="3" s="1"/>
  <c r="R247" i="3"/>
  <c r="R246" i="3" s="1"/>
  <c r="P246" i="3"/>
  <c r="R158" i="3"/>
  <c r="P157" i="3"/>
  <c r="J241" i="3"/>
  <c r="R190" i="3"/>
  <c r="P189" i="3"/>
  <c r="P188" i="3" s="1"/>
  <c r="P187" i="3" s="1"/>
  <c r="P186" i="3" s="1"/>
  <c r="L72" i="3"/>
  <c r="P178" i="3"/>
  <c r="L149" i="3"/>
  <c r="L148" i="3" s="1"/>
  <c r="L147" i="3" s="1"/>
  <c r="V153" i="3"/>
  <c r="T152" i="3"/>
  <c r="R133" i="3"/>
  <c r="P132" i="3"/>
  <c r="P131" i="3" s="1"/>
  <c r="N106" i="3"/>
  <c r="N105" i="3" s="1"/>
  <c r="R145" i="3"/>
  <c r="R144" i="3" s="1"/>
  <c r="T146" i="3"/>
  <c r="R33" i="3"/>
  <c r="P32" i="3"/>
  <c r="P31" i="3" s="1"/>
  <c r="R556" i="3"/>
  <c r="P555" i="3"/>
  <c r="P554" i="3" s="1"/>
  <c r="P553" i="3" s="1"/>
  <c r="T549" i="3"/>
  <c r="R548" i="3"/>
  <c r="V528" i="3"/>
  <c r="T527" i="3"/>
  <c r="T526" i="3" s="1"/>
  <c r="T525" i="3" s="1"/>
  <c r="T524" i="3" s="1"/>
  <c r="T523" i="3" s="1"/>
  <c r="X334" i="3"/>
  <c r="X333" i="3" s="1"/>
  <c r="X332" i="3" s="1"/>
  <c r="V333" i="3"/>
  <c r="V332" i="3" s="1"/>
  <c r="R404" i="3"/>
  <c r="P403" i="3"/>
  <c r="R400" i="3"/>
  <c r="R399" i="3" s="1"/>
  <c r="T401" i="3"/>
  <c r="T313" i="3"/>
  <c r="R312" i="3"/>
  <c r="R311" i="3" s="1"/>
  <c r="L207" i="3"/>
  <c r="T286" i="3"/>
  <c r="R285" i="3"/>
  <c r="R284" i="3" s="1"/>
  <c r="R273" i="3"/>
  <c r="P272" i="3"/>
  <c r="X347" i="3"/>
  <c r="X346" i="3" s="1"/>
  <c r="X345" i="3" s="1"/>
  <c r="V346" i="3"/>
  <c r="V345" i="3" s="1"/>
  <c r="P310" i="3"/>
  <c r="N309" i="3"/>
  <c r="N308" i="3" s="1"/>
  <c r="K287" i="3"/>
  <c r="K256" i="3" s="1"/>
  <c r="K249" i="3" s="1"/>
  <c r="K248" i="3" s="1"/>
  <c r="P264" i="3"/>
  <c r="R265" i="3"/>
  <c r="P263" i="3"/>
  <c r="P259" i="3" s="1"/>
  <c r="P258" i="3" s="1"/>
  <c r="P298" i="3"/>
  <c r="N297" i="3"/>
  <c r="V278" i="3"/>
  <c r="T277" i="3"/>
  <c r="X232" i="3"/>
  <c r="X231" i="3"/>
  <c r="K224" i="3"/>
  <c r="R177" i="3"/>
  <c r="P176" i="3"/>
  <c r="P175" i="3" s="1"/>
  <c r="P174" i="3" s="1"/>
  <c r="P173" i="3" s="1"/>
  <c r="P172" i="3" s="1"/>
  <c r="T185" i="3"/>
  <c r="R184" i="3"/>
  <c r="R183" i="3" s="1"/>
  <c r="V205" i="3"/>
  <c r="T204" i="3"/>
  <c r="T203" i="3" s="1"/>
  <c r="T202" i="3" s="1"/>
  <c r="T201" i="3" s="1"/>
  <c r="T200" i="3" s="1"/>
  <c r="L128" i="3"/>
  <c r="L127" i="3" s="1"/>
  <c r="X193" i="3"/>
  <c r="X192" i="3" s="1"/>
  <c r="X191" i="3" s="1"/>
  <c r="V192" i="3"/>
  <c r="V191" i="3" s="1"/>
  <c r="P170" i="3"/>
  <c r="N169" i="3"/>
  <c r="N168" i="3" s="1"/>
  <c r="N167" i="3" s="1"/>
  <c r="L62" i="3"/>
  <c r="L61" i="3" s="1"/>
  <c r="L60" i="3" s="1"/>
  <c r="L59" i="3" s="1"/>
  <c r="L58" i="3" s="1"/>
  <c r="N64" i="3"/>
  <c r="R71" i="3"/>
  <c r="P70" i="3"/>
  <c r="P69" i="3" s="1"/>
  <c r="P68" i="3" s="1"/>
  <c r="P67" i="3" s="1"/>
  <c r="R136" i="3"/>
  <c r="P135" i="3"/>
  <c r="P134" i="3" s="1"/>
  <c r="P89" i="3"/>
  <c r="N88" i="3"/>
  <c r="N87" i="3" s="1"/>
  <c r="N86" i="3" s="1"/>
  <c r="N85" i="3" s="1"/>
  <c r="N80" i="3" s="1"/>
  <c r="P53" i="3"/>
  <c r="P52" i="3" s="1"/>
  <c r="R54" i="3"/>
  <c r="T44" i="3"/>
  <c r="R43" i="3"/>
  <c r="R42" i="3" s="1"/>
  <c r="R125" i="3"/>
  <c r="P124" i="3"/>
  <c r="P123" i="3" s="1"/>
  <c r="T49" i="3"/>
  <c r="R48" i="3"/>
  <c r="N37" i="3"/>
  <c r="N36" i="3" s="1"/>
  <c r="N35" i="3" s="1"/>
  <c r="N34" i="3" s="1"/>
  <c r="P38" i="3"/>
  <c r="W12" i="3"/>
  <c r="U11" i="3"/>
  <c r="U10" i="3" s="1"/>
  <c r="U9" i="3" s="1"/>
  <c r="S229" i="2"/>
  <c r="P525" i="2"/>
  <c r="N524" i="2"/>
  <c r="P526" i="2"/>
  <c r="T448" i="2"/>
  <c r="R447" i="2"/>
  <c r="T434" i="2"/>
  <c r="V435" i="2"/>
  <c r="T426" i="2"/>
  <c r="P443" i="2"/>
  <c r="N442" i="2"/>
  <c r="P386" i="2"/>
  <c r="N385" i="2"/>
  <c r="N382" i="2" s="1"/>
  <c r="N378" i="2" s="1"/>
  <c r="N377" i="2" s="1"/>
  <c r="R364" i="2"/>
  <c r="P363" i="2"/>
  <c r="R352" i="2"/>
  <c r="P351" i="2"/>
  <c r="P350" i="2" s="1"/>
  <c r="N343" i="2"/>
  <c r="P344" i="2"/>
  <c r="V396" i="2"/>
  <c r="T395" i="2"/>
  <c r="R347" i="2"/>
  <c r="P346" i="2"/>
  <c r="K267" i="2"/>
  <c r="T174" i="2"/>
  <c r="R173" i="2"/>
  <c r="V319" i="2"/>
  <c r="V318" i="2" s="1"/>
  <c r="X320" i="2"/>
  <c r="X319" i="2" s="1"/>
  <c r="X318" i="2" s="1"/>
  <c r="N281" i="2"/>
  <c r="L280" i="2"/>
  <c r="L279" i="2" s="1"/>
  <c r="T266" i="2"/>
  <c r="R265" i="2"/>
  <c r="R264" i="2" s="1"/>
  <c r="R253" i="2"/>
  <c r="P252" i="2"/>
  <c r="P251" i="2" s="1"/>
  <c r="X222" i="2"/>
  <c r="X221" i="2" s="1"/>
  <c r="V221" i="2"/>
  <c r="X213" i="2"/>
  <c r="X212" i="2" s="1"/>
  <c r="X211" i="2" s="1"/>
  <c r="V212" i="2"/>
  <c r="V211" i="2" s="1"/>
  <c r="T192" i="2"/>
  <c r="T191" i="2" s="1"/>
  <c r="T190" i="2" s="1"/>
  <c r="V193" i="2"/>
  <c r="R181" i="2"/>
  <c r="P180" i="2"/>
  <c r="P179" i="2" s="1"/>
  <c r="P178" i="2" s="1"/>
  <c r="P177" i="2" s="1"/>
  <c r="R78" i="2"/>
  <c r="P77" i="2"/>
  <c r="P76" i="2" s="1"/>
  <c r="P75" i="2" s="1"/>
  <c r="R159" i="2"/>
  <c r="P158" i="2"/>
  <c r="P157" i="2" s="1"/>
  <c r="P153" i="2" s="1"/>
  <c r="P152" i="2" s="1"/>
  <c r="T68" i="2"/>
  <c r="R67" i="2"/>
  <c r="T39" i="2"/>
  <c r="T38" i="2" s="1"/>
  <c r="T37" i="2" s="1"/>
  <c r="V40" i="2"/>
  <c r="R26" i="2"/>
  <c r="R25" i="2" s="1"/>
  <c r="T27" i="2"/>
  <c r="P523" i="2"/>
  <c r="N522" i="2"/>
  <c r="N521" i="2" s="1"/>
  <c r="N520" i="2" s="1"/>
  <c r="N519" i="2" s="1"/>
  <c r="T527" i="2"/>
  <c r="R526" i="2"/>
  <c r="R505" i="2"/>
  <c r="P504" i="2"/>
  <c r="P503" i="2" s="1"/>
  <c r="P502" i="2" s="1"/>
  <c r="P501" i="2" s="1"/>
  <c r="P500" i="2" s="1"/>
  <c r="R491" i="2"/>
  <c r="P490" i="2"/>
  <c r="P489" i="2"/>
  <c r="T457" i="2"/>
  <c r="R456" i="2"/>
  <c r="R455" i="2"/>
  <c r="P454" i="2"/>
  <c r="P453" i="2" s="1"/>
  <c r="P452" i="2" s="1"/>
  <c r="P451" i="2" s="1"/>
  <c r="P450" i="2" s="1"/>
  <c r="N387" i="2"/>
  <c r="P388" i="2"/>
  <c r="X429" i="2"/>
  <c r="X428" i="2" s="1"/>
  <c r="X427" i="2" s="1"/>
  <c r="V428" i="2"/>
  <c r="V427" i="2" s="1"/>
  <c r="N413" i="2"/>
  <c r="N412" i="2" s="1"/>
  <c r="P414" i="2"/>
  <c r="P371" i="2"/>
  <c r="N370" i="2"/>
  <c r="N369" i="2" s="1"/>
  <c r="N368" i="2" s="1"/>
  <c r="R405" i="2"/>
  <c r="P404" i="2"/>
  <c r="P403" i="2" s="1"/>
  <c r="R398" i="2"/>
  <c r="R397" i="2" s="1"/>
  <c r="T399" i="2"/>
  <c r="T376" i="2"/>
  <c r="R375" i="2"/>
  <c r="R374" i="2" s="1"/>
  <c r="R373" i="2" s="1"/>
  <c r="R372" i="2" s="1"/>
  <c r="R391" i="2"/>
  <c r="R390" i="2" s="1"/>
  <c r="P383" i="2"/>
  <c r="R384" i="2"/>
  <c r="R334" i="2"/>
  <c r="P333" i="2"/>
  <c r="P332" i="2" s="1"/>
  <c r="P331" i="2" s="1"/>
  <c r="M229" i="2"/>
  <c r="P307" i="2"/>
  <c r="N305" i="2"/>
  <c r="N306" i="2"/>
  <c r="N303" i="2"/>
  <c r="N302" i="2" s="1"/>
  <c r="P304" i="2"/>
  <c r="P272" i="2"/>
  <c r="N271" i="2"/>
  <c r="N270" i="2" s="1"/>
  <c r="V258" i="2"/>
  <c r="T257" i="2"/>
  <c r="V278" i="2"/>
  <c r="T277" i="2"/>
  <c r="T276" i="2" s="1"/>
  <c r="X208" i="2"/>
  <c r="X207" i="2" s="1"/>
  <c r="X206" i="2" s="1"/>
  <c r="V207" i="2"/>
  <c r="V206" i="2" s="1"/>
  <c r="R186" i="2"/>
  <c r="P185" i="2"/>
  <c r="P184" i="2" s="1"/>
  <c r="L128" i="2"/>
  <c r="T93" i="2"/>
  <c r="R92" i="2"/>
  <c r="N55" i="2"/>
  <c r="N54" i="2" s="1"/>
  <c r="N36" i="2" s="1"/>
  <c r="P56" i="2"/>
  <c r="R123" i="2"/>
  <c r="R122" i="2" s="1"/>
  <c r="R121" i="2" s="1"/>
  <c r="T124" i="2"/>
  <c r="R97" i="2"/>
  <c r="P96" i="2"/>
  <c r="P95" i="2" s="1"/>
  <c r="P94" i="2" s="1"/>
  <c r="P82" i="2" s="1"/>
  <c r="R37" i="2"/>
  <c r="R16" i="2"/>
  <c r="P15" i="2"/>
  <c r="P12" i="2" s="1"/>
  <c r="P11" i="2" s="1"/>
  <c r="R138" i="2"/>
  <c r="R137" i="2" s="1"/>
  <c r="T140" i="2"/>
  <c r="T14" i="2"/>
  <c r="R13" i="2"/>
  <c r="R538" i="2"/>
  <c r="P537" i="2"/>
  <c r="P536" i="2" s="1"/>
  <c r="P535" i="2" s="1"/>
  <c r="P534" i="2" s="1"/>
  <c r="R533" i="2"/>
  <c r="P532" i="2"/>
  <c r="P531" i="2" s="1"/>
  <c r="P530" i="2" s="1"/>
  <c r="P529" i="2" s="1"/>
  <c r="W518" i="2"/>
  <c r="W517" i="2" s="1"/>
  <c r="R511" i="2"/>
  <c r="P510" i="2"/>
  <c r="P509" i="2" s="1"/>
  <c r="P508" i="2" s="1"/>
  <c r="P507" i="2" s="1"/>
  <c r="P506" i="2" s="1"/>
  <c r="P497" i="2"/>
  <c r="P496" i="2" s="1"/>
  <c r="P495" i="2" s="1"/>
  <c r="R498" i="2"/>
  <c r="P494" i="2"/>
  <c r="N493" i="2"/>
  <c r="N492" i="2" s="1"/>
  <c r="N488" i="2" s="1"/>
  <c r="N487" i="2" s="1"/>
  <c r="N486" i="2" s="1"/>
  <c r="N481" i="2" s="1"/>
  <c r="L420" i="2"/>
  <c r="T431" i="2"/>
  <c r="P411" i="2"/>
  <c r="N410" i="2"/>
  <c r="N409" i="2" s="1"/>
  <c r="N408" i="2" s="1"/>
  <c r="P391" i="2"/>
  <c r="P390" i="2" s="1"/>
  <c r="P367" i="2"/>
  <c r="N366" i="2"/>
  <c r="N365" i="2" s="1"/>
  <c r="N362" i="2" s="1"/>
  <c r="N361" i="2" s="1"/>
  <c r="R402" i="2"/>
  <c r="P401" i="2"/>
  <c r="P400" i="2" s="1"/>
  <c r="T339" i="2"/>
  <c r="R338" i="2"/>
  <c r="R337" i="2" s="1"/>
  <c r="X330" i="2"/>
  <c r="X329" i="2" s="1"/>
  <c r="X328" i="2" s="1"/>
  <c r="V329" i="2"/>
  <c r="V328" i="2" s="1"/>
  <c r="V394" i="2"/>
  <c r="T393" i="2"/>
  <c r="T392" i="2" s="1"/>
  <c r="R359" i="2"/>
  <c r="P358" i="2"/>
  <c r="P357" i="2" s="1"/>
  <c r="P356" i="2" s="1"/>
  <c r="P342" i="2"/>
  <c r="N341" i="2"/>
  <c r="N340" i="2" s="1"/>
  <c r="P301" i="2"/>
  <c r="N300" i="2"/>
  <c r="N299" i="2" s="1"/>
  <c r="V287" i="2"/>
  <c r="T286" i="2"/>
  <c r="T285" i="2" s="1"/>
  <c r="Q267" i="2"/>
  <c r="Q236" i="2" s="1"/>
  <c r="Q229" i="2" s="1"/>
  <c r="T255" i="2"/>
  <c r="R254" i="2"/>
  <c r="R210" i="2"/>
  <c r="R209" i="2" s="1"/>
  <c r="R199" i="2"/>
  <c r="R198" i="2" s="1"/>
  <c r="R197" i="2" s="1"/>
  <c r="R196" i="2" s="1"/>
  <c r="R195" i="2" s="1"/>
  <c r="T200" i="2"/>
  <c r="P164" i="2"/>
  <c r="N163" i="2"/>
  <c r="N162" i="2" s="1"/>
  <c r="N161" i="2" s="1"/>
  <c r="N160" i="2" s="1"/>
  <c r="V263" i="2"/>
  <c r="T262" i="2"/>
  <c r="T261" i="2" s="1"/>
  <c r="T219" i="2"/>
  <c r="T218" i="2" s="1"/>
  <c r="T217" i="2" s="1"/>
  <c r="V220" i="2"/>
  <c r="T182" i="2"/>
  <c r="V183" i="2"/>
  <c r="X216" i="2"/>
  <c r="X215" i="2" s="1"/>
  <c r="X214" i="2" s="1"/>
  <c r="V215" i="2"/>
  <c r="V214" i="2" s="1"/>
  <c r="N89" i="2"/>
  <c r="N88" i="2" s="1"/>
  <c r="N87" i="2" s="1"/>
  <c r="N82" i="2" s="1"/>
  <c r="K236" i="2"/>
  <c r="K229" i="2" s="1"/>
  <c r="K539" i="2" s="1"/>
  <c r="P17" i="2"/>
  <c r="R18" i="2"/>
  <c r="X156" i="2"/>
  <c r="X155" i="2" s="1"/>
  <c r="X154" i="2" s="1"/>
  <c r="V155" i="2"/>
  <c r="V154" i="2" s="1"/>
  <c r="T80" i="2"/>
  <c r="T79" i="2" s="1"/>
  <c r="V81" i="2"/>
  <c r="T22" i="2"/>
  <c r="R21" i="2"/>
  <c r="R20" i="2" s="1"/>
  <c r="T72" i="2"/>
  <c r="T71" i="2" s="1"/>
  <c r="T70" i="2" s="1"/>
  <c r="T69" i="2" s="1"/>
  <c r="V73" i="2"/>
  <c r="P63" i="2"/>
  <c r="P62" i="2" s="1"/>
  <c r="P61" i="2" s="1"/>
  <c r="P60" i="2" s="1"/>
  <c r="X46" i="2"/>
  <c r="X45" i="2" s="1"/>
  <c r="X44" i="2" s="1"/>
  <c r="V45" i="2"/>
  <c r="V44" i="2" s="1"/>
  <c r="N12" i="2"/>
  <c r="N11" i="2" s="1"/>
  <c r="N10" i="2" s="1"/>
  <c r="N9" i="2" s="1"/>
  <c r="L529" i="2"/>
  <c r="L518" i="2" s="1"/>
  <c r="L517" i="2" s="1"/>
  <c r="R516" i="2"/>
  <c r="P515" i="2"/>
  <c r="P514" i="2" s="1"/>
  <c r="P513" i="2" s="1"/>
  <c r="P512" i="2" s="1"/>
  <c r="N529" i="2"/>
  <c r="N506" i="2"/>
  <c r="N499" i="2" s="1"/>
  <c r="R480" i="2"/>
  <c r="P479" i="2"/>
  <c r="P478" i="2" s="1"/>
  <c r="P477" i="2" s="1"/>
  <c r="P476" i="2" s="1"/>
  <c r="P475" i="2" s="1"/>
  <c r="P474" i="2" s="1"/>
  <c r="T473" i="2"/>
  <c r="R472" i="2"/>
  <c r="R471" i="2" s="1"/>
  <c r="R470" i="2" s="1"/>
  <c r="R469" i="2" s="1"/>
  <c r="R468" i="2" s="1"/>
  <c r="R467" i="2" s="1"/>
  <c r="N439" i="2"/>
  <c r="N438" i="2" s="1"/>
  <c r="N437" i="2" s="1"/>
  <c r="N436" i="2" s="1"/>
  <c r="T459" i="2"/>
  <c r="R458" i="2"/>
  <c r="T446" i="2"/>
  <c r="R445" i="2"/>
  <c r="R444" i="2" s="1"/>
  <c r="P425" i="2"/>
  <c r="N424" i="2"/>
  <c r="N423" i="2" s="1"/>
  <c r="N422" i="2" s="1"/>
  <c r="N421" i="2" s="1"/>
  <c r="N420" i="2" s="1"/>
  <c r="V440" i="2"/>
  <c r="X441" i="2"/>
  <c r="X440" i="2" s="1"/>
  <c r="V432" i="2"/>
  <c r="X433" i="2"/>
  <c r="X432" i="2" s="1"/>
  <c r="L442" i="2"/>
  <c r="L439" i="2" s="1"/>
  <c r="L438" i="2" s="1"/>
  <c r="L437" i="2" s="1"/>
  <c r="L436" i="2" s="1"/>
  <c r="J439" i="2"/>
  <c r="J438" i="2" s="1"/>
  <c r="J437" i="2" s="1"/>
  <c r="J436" i="2" s="1"/>
  <c r="J406" i="2" s="1"/>
  <c r="J229" i="2" s="1"/>
  <c r="L348" i="2"/>
  <c r="L345" i="2" s="1"/>
  <c r="L336" i="2" s="1"/>
  <c r="L335" i="2" s="1"/>
  <c r="N349" i="2"/>
  <c r="R354" i="2"/>
  <c r="R353" i="2" s="1"/>
  <c r="T355" i="2"/>
  <c r="V381" i="2"/>
  <c r="T380" i="2"/>
  <c r="T379" i="2" s="1"/>
  <c r="V327" i="2"/>
  <c r="T326" i="2"/>
  <c r="T325" i="2" s="1"/>
  <c r="T321" i="2" s="1"/>
  <c r="T311" i="2" s="1"/>
  <c r="P284" i="2"/>
  <c r="N283" i="2"/>
  <c r="N282" i="2" s="1"/>
  <c r="R275" i="2"/>
  <c r="P274" i="2"/>
  <c r="P273" i="2" s="1"/>
  <c r="N260" i="2"/>
  <c r="L259" i="2"/>
  <c r="L256" i="2" s="1"/>
  <c r="L250" i="2" s="1"/>
  <c r="L249" i="2" s="1"/>
  <c r="L237" i="2" s="1"/>
  <c r="L298" i="2"/>
  <c r="L297" i="2" s="1"/>
  <c r="N176" i="2"/>
  <c r="L175" i="2"/>
  <c r="L172" i="2" s="1"/>
  <c r="L171" i="2" s="1"/>
  <c r="L170" i="2" s="1"/>
  <c r="L151" i="2" s="1"/>
  <c r="L150" i="2" s="1"/>
  <c r="N290" i="2"/>
  <c r="L289" i="2"/>
  <c r="L288" i="2" s="1"/>
  <c r="L269" i="2" s="1"/>
  <c r="L268" i="2" s="1"/>
  <c r="L267" i="2" s="1"/>
  <c r="U267" i="2"/>
  <c r="U236" i="2" s="1"/>
  <c r="U229" i="2" s="1"/>
  <c r="T245" i="2"/>
  <c r="R244" i="2"/>
  <c r="R243" i="2"/>
  <c r="P293" i="2"/>
  <c r="N292" i="2"/>
  <c r="N291" i="2" s="1"/>
  <c r="R242" i="2"/>
  <c r="P241" i="2"/>
  <c r="P240" i="2" s="1"/>
  <c r="P239" i="2" s="1"/>
  <c r="P238" i="2" s="1"/>
  <c r="R228" i="2"/>
  <c r="P227" i="2"/>
  <c r="P226" i="2" s="1"/>
  <c r="P225" i="2" s="1"/>
  <c r="P224" i="2" s="1"/>
  <c r="P223" i="2" s="1"/>
  <c r="P168" i="2"/>
  <c r="P167" i="2" s="1"/>
  <c r="R169" i="2"/>
  <c r="R218" i="2"/>
  <c r="R217" i="2" s="1"/>
  <c r="R189" i="2"/>
  <c r="P188" i="2"/>
  <c r="P187" i="2" s="1"/>
  <c r="R165" i="2"/>
  <c r="T166" i="2"/>
  <c r="T91" i="2"/>
  <c r="R90" i="2"/>
  <c r="R89" i="2" s="1"/>
  <c r="R88" i="2" s="1"/>
  <c r="R87" i="2" s="1"/>
  <c r="N74" i="2"/>
  <c r="R30" i="2"/>
  <c r="P29" i="2"/>
  <c r="P28" i="2" s="1"/>
  <c r="P24" i="2" s="1"/>
  <c r="P23" i="2" s="1"/>
  <c r="R149" i="2"/>
  <c r="P147" i="2"/>
  <c r="P146" i="2" s="1"/>
  <c r="P125" i="2"/>
  <c r="P120" i="2" s="1"/>
  <c r="P111" i="2" s="1"/>
  <c r="P102" i="2" s="1"/>
  <c r="R127" i="2"/>
  <c r="P126" i="2"/>
  <c r="R64" i="2"/>
  <c r="R63" i="2" s="1"/>
  <c r="R62" i="2" s="1"/>
  <c r="R61" i="2" s="1"/>
  <c r="R60" i="2" s="1"/>
  <c r="T66" i="2"/>
  <c r="W514" i="1"/>
  <c r="T508" i="1"/>
  <c r="R507" i="1"/>
  <c r="R506" i="1" s="1"/>
  <c r="R505" i="1" s="1"/>
  <c r="R504" i="1" s="1"/>
  <c r="N480" i="1"/>
  <c r="N485" i="1"/>
  <c r="T438" i="1"/>
  <c r="R437" i="1"/>
  <c r="R436" i="1" s="1"/>
  <c r="R435" i="1" s="1"/>
  <c r="T434" i="1"/>
  <c r="R433" i="1"/>
  <c r="R432" i="1" s="1"/>
  <c r="R431" i="1" s="1"/>
  <c r="L425" i="1"/>
  <c r="J424" i="1"/>
  <c r="J391" i="1"/>
  <c r="V429" i="1"/>
  <c r="T428" i="1"/>
  <c r="T427" i="1" s="1"/>
  <c r="T426" i="1" s="1"/>
  <c r="T425" i="1" s="1"/>
  <c r="T424" i="1" s="1"/>
  <c r="S364" i="1"/>
  <c r="J367" i="1"/>
  <c r="J332" i="1"/>
  <c r="L333" i="1"/>
  <c r="K350" i="1"/>
  <c r="L353" i="1"/>
  <c r="N324" i="1"/>
  <c r="N323" i="1" s="1"/>
  <c r="N320" i="1" s="1"/>
  <c r="N319" i="1" s="1"/>
  <c r="P325" i="1"/>
  <c r="N338" i="1"/>
  <c r="N337" i="1" s="1"/>
  <c r="N336" i="1" s="1"/>
  <c r="N335" i="1" s="1"/>
  <c r="P339" i="1"/>
  <c r="R360" i="1"/>
  <c r="P359" i="1"/>
  <c r="P358" i="1" s="1"/>
  <c r="V310" i="1"/>
  <c r="T309" i="1"/>
  <c r="N255" i="1"/>
  <c r="N254" i="1" s="1"/>
  <c r="N250" i="1" s="1"/>
  <c r="N249" i="1" s="1"/>
  <c r="P256" i="1"/>
  <c r="L229" i="1"/>
  <c r="J228" i="1"/>
  <c r="L228" i="1" s="1"/>
  <c r="L316" i="1"/>
  <c r="J315" i="1"/>
  <c r="R297" i="1"/>
  <c r="P296" i="1"/>
  <c r="P295" i="1" s="1"/>
  <c r="L226" i="1"/>
  <c r="J225" i="1"/>
  <c r="T233" i="1"/>
  <c r="R232" i="1"/>
  <c r="R231" i="1" s="1"/>
  <c r="R157" i="1"/>
  <c r="R156" i="1" s="1"/>
  <c r="P156" i="1"/>
  <c r="T239" i="1"/>
  <c r="R238" i="1"/>
  <c r="R237" i="1" s="1"/>
  <c r="K219" i="1"/>
  <c r="R203" i="1"/>
  <c r="T204" i="1"/>
  <c r="R230" i="1"/>
  <c r="P229" i="1"/>
  <c r="P228" i="1" s="1"/>
  <c r="N200" i="1"/>
  <c r="N197" i="1" s="1"/>
  <c r="P201" i="1"/>
  <c r="L182" i="1"/>
  <c r="J181" i="1"/>
  <c r="N140" i="1"/>
  <c r="P141" i="1"/>
  <c r="T124" i="1"/>
  <c r="T123" i="1" s="1"/>
  <c r="V125" i="1"/>
  <c r="R44" i="1"/>
  <c r="P43" i="1"/>
  <c r="R23" i="1"/>
  <c r="P22" i="1"/>
  <c r="R109" i="1"/>
  <c r="R108" i="1" s="1"/>
  <c r="R107" i="1" s="1"/>
  <c r="R106" i="1" s="1"/>
  <c r="T110" i="1"/>
  <c r="N76" i="1"/>
  <c r="N75" i="1" s="1"/>
  <c r="N74" i="1" s="1"/>
  <c r="N63" i="1" s="1"/>
  <c r="T38" i="1"/>
  <c r="T37" i="1" s="1"/>
  <c r="V39" i="1"/>
  <c r="L11" i="1"/>
  <c r="L10" i="1" s="1"/>
  <c r="L9" i="1" s="1"/>
  <c r="T66" i="1"/>
  <c r="T65" i="1" s="1"/>
  <c r="V67" i="1"/>
  <c r="T78" i="1"/>
  <c r="R77" i="1"/>
  <c r="R76" i="1" s="1"/>
  <c r="L478" i="1"/>
  <c r="J475" i="1"/>
  <c r="R484" i="1"/>
  <c r="P483" i="1"/>
  <c r="P481" i="1"/>
  <c r="R482" i="1"/>
  <c r="R487" i="1"/>
  <c r="P486" i="1"/>
  <c r="T477" i="1"/>
  <c r="R476" i="1"/>
  <c r="R441" i="1"/>
  <c r="P440" i="1"/>
  <c r="P439" i="1" s="1"/>
  <c r="R455" i="1"/>
  <c r="P454" i="1"/>
  <c r="P453" i="1" s="1"/>
  <c r="P452" i="1" s="1"/>
  <c r="T468" i="1"/>
  <c r="V469" i="1"/>
  <c r="R458" i="1"/>
  <c r="P457" i="1"/>
  <c r="P456" i="1" s="1"/>
  <c r="J385" i="1"/>
  <c r="L386" i="1"/>
  <c r="P418" i="1"/>
  <c r="P417" i="1" s="1"/>
  <c r="P416" i="1" s="1"/>
  <c r="P408" i="1" s="1"/>
  <c r="R419" i="1"/>
  <c r="T395" i="1"/>
  <c r="R394" i="1"/>
  <c r="R380" i="1"/>
  <c r="P379" i="1"/>
  <c r="P376" i="1" s="1"/>
  <c r="P375" i="1" s="1"/>
  <c r="P374" i="1" s="1"/>
  <c r="R343" i="1"/>
  <c r="T344" i="1"/>
  <c r="N333" i="1"/>
  <c r="N332" i="1" s="1"/>
  <c r="N331" i="1" s="1"/>
  <c r="N330" i="1" s="1"/>
  <c r="P334" i="1"/>
  <c r="N353" i="1"/>
  <c r="N350" i="1" s="1"/>
  <c r="N349" i="1" s="1"/>
  <c r="N348" i="1" s="1"/>
  <c r="P354" i="1"/>
  <c r="P367" i="1"/>
  <c r="P366" i="1" s="1"/>
  <c r="R275" i="1"/>
  <c r="P274" i="1"/>
  <c r="P273" i="1"/>
  <c r="P263" i="1" s="1"/>
  <c r="R346" i="1"/>
  <c r="P345" i="1"/>
  <c r="P340" i="1" s="1"/>
  <c r="P317" i="1"/>
  <c r="N316" i="1"/>
  <c r="N315" i="1" s="1"/>
  <c r="N314" i="1" s="1"/>
  <c r="V289" i="1"/>
  <c r="T288" i="1"/>
  <c r="T287" i="1" s="1"/>
  <c r="T286" i="1" s="1"/>
  <c r="X282" i="1"/>
  <c r="X281" i="1" s="1"/>
  <c r="X280" i="1" s="1"/>
  <c r="V281" i="1"/>
  <c r="V280" i="1" s="1"/>
  <c r="V329" i="1"/>
  <c r="T328" i="1"/>
  <c r="T327" i="1" s="1"/>
  <c r="T326" i="1" s="1"/>
  <c r="R313" i="1"/>
  <c r="P312" i="1"/>
  <c r="P311" i="1" s="1"/>
  <c r="R294" i="1"/>
  <c r="P293" i="1"/>
  <c r="P292" i="1" s="1"/>
  <c r="R198" i="1"/>
  <c r="T199" i="1"/>
  <c r="N205" i="1"/>
  <c r="N202" i="1" s="1"/>
  <c r="N196" i="1" s="1"/>
  <c r="N195" i="1" s="1"/>
  <c r="N179" i="1" s="1"/>
  <c r="P206" i="1"/>
  <c r="J107" i="1"/>
  <c r="L108" i="1"/>
  <c r="V242" i="1"/>
  <c r="T241" i="1"/>
  <c r="T240" i="1" s="1"/>
  <c r="V213" i="1"/>
  <c r="T211" i="1"/>
  <c r="L170" i="1"/>
  <c r="J161" i="1"/>
  <c r="R218" i="1"/>
  <c r="P217" i="1"/>
  <c r="P216" i="1" s="1"/>
  <c r="L64" i="1"/>
  <c r="L14" i="1"/>
  <c r="J11" i="1"/>
  <c r="J10" i="1" s="1"/>
  <c r="J9" i="1" s="1"/>
  <c r="R57" i="1"/>
  <c r="P56" i="1"/>
  <c r="P55" i="1" s="1"/>
  <c r="P54" i="1" s="1"/>
  <c r="P53" i="1" s="1"/>
  <c r="L42" i="1"/>
  <c r="J41" i="1"/>
  <c r="T72" i="1"/>
  <c r="T71" i="1" s="1"/>
  <c r="V73" i="1"/>
  <c r="R31" i="1"/>
  <c r="P30" i="1"/>
  <c r="P29" i="1" s="1"/>
  <c r="R61" i="1"/>
  <c r="R60" i="1" s="1"/>
  <c r="R59" i="1" s="1"/>
  <c r="R58" i="1" s="1"/>
  <c r="T62" i="1"/>
  <c r="N496" i="1"/>
  <c r="R489" i="1"/>
  <c r="P488" i="1"/>
  <c r="R479" i="1"/>
  <c r="P478" i="1"/>
  <c r="P475" i="1" s="1"/>
  <c r="L463" i="1"/>
  <c r="L436" i="1"/>
  <c r="J435" i="1"/>
  <c r="N451" i="1"/>
  <c r="N462" i="1"/>
  <c r="T460" i="1"/>
  <c r="T459" i="1" s="1"/>
  <c r="V461" i="1"/>
  <c r="N396" i="1"/>
  <c r="N393" i="1" s="1"/>
  <c r="N392" i="1" s="1"/>
  <c r="N391" i="1" s="1"/>
  <c r="N365" i="1" s="1"/>
  <c r="N364" i="1" s="1"/>
  <c r="P397" i="1"/>
  <c r="J408" i="1"/>
  <c r="R422" i="1"/>
  <c r="P421" i="1"/>
  <c r="P420" i="1" s="1"/>
  <c r="K393" i="1"/>
  <c r="V378" i="1"/>
  <c r="T377" i="1"/>
  <c r="T373" i="1"/>
  <c r="R372" i="1"/>
  <c r="R371" i="1" s="1"/>
  <c r="R341" i="1"/>
  <c r="T342" i="1"/>
  <c r="R369" i="1"/>
  <c r="R368" i="1" s="1"/>
  <c r="R367" i="1" s="1"/>
  <c r="R366" i="1" s="1"/>
  <c r="T370" i="1"/>
  <c r="R352" i="1"/>
  <c r="P351" i="1"/>
  <c r="L300" i="1"/>
  <c r="J291" i="1"/>
  <c r="R245" i="1"/>
  <c r="P244" i="1"/>
  <c r="P243" i="1" s="1"/>
  <c r="R302" i="1"/>
  <c r="P301" i="1"/>
  <c r="P300" i="1" s="1"/>
  <c r="J305" i="1"/>
  <c r="L306" i="1"/>
  <c r="L305" i="1" s="1"/>
  <c r="P210" i="1"/>
  <c r="R236" i="1"/>
  <c r="P235" i="1"/>
  <c r="P234" i="1" s="1"/>
  <c r="U219" i="1"/>
  <c r="U178" i="1" s="1"/>
  <c r="U514" i="1" s="1"/>
  <c r="R194" i="1"/>
  <c r="R193" i="1" s="1"/>
  <c r="P193" i="1"/>
  <c r="P146" i="1"/>
  <c r="P145" i="1" s="1"/>
  <c r="P144" i="1" s="1"/>
  <c r="R147" i="1"/>
  <c r="N101" i="1"/>
  <c r="N100" i="1" s="1"/>
  <c r="N99" i="1" s="1"/>
  <c r="N98" i="1" s="1"/>
  <c r="N97" i="1" s="1"/>
  <c r="P102" i="1"/>
  <c r="R224" i="1"/>
  <c r="P223" i="1"/>
  <c r="P222" i="1" s="1"/>
  <c r="T214" i="1"/>
  <c r="V215" i="1"/>
  <c r="R183" i="1"/>
  <c r="R182" i="1" s="1"/>
  <c r="T184" i="1"/>
  <c r="N142" i="1"/>
  <c r="P143" i="1"/>
  <c r="L119" i="1"/>
  <c r="P104" i="1"/>
  <c r="R105" i="1"/>
  <c r="J59" i="1"/>
  <c r="L60" i="1"/>
  <c r="V174" i="1"/>
  <c r="T173" i="1"/>
  <c r="T172" i="1" s="1"/>
  <c r="T171" i="1" s="1"/>
  <c r="R85" i="1"/>
  <c r="R84" i="1" s="1"/>
  <c r="T86" i="1"/>
  <c r="R131" i="1"/>
  <c r="P130" i="1"/>
  <c r="P129" i="1" s="1"/>
  <c r="P128" i="1" s="1"/>
  <c r="P127" i="1" s="1"/>
  <c r="P126" i="1" s="1"/>
  <c r="T96" i="1"/>
  <c r="R95" i="1"/>
  <c r="R94" i="1" s="1"/>
  <c r="R93" i="1" s="1"/>
  <c r="R92" i="1" s="1"/>
  <c r="R91" i="1" s="1"/>
  <c r="R90" i="1" s="1"/>
  <c r="R36" i="1"/>
  <c r="P35" i="1"/>
  <c r="P34" i="1" s="1"/>
  <c r="P33" i="1" s="1"/>
  <c r="P32" i="1" s="1"/>
  <c r="R27" i="1"/>
  <c r="P26" i="1"/>
  <c r="P14" i="1"/>
  <c r="R15" i="1"/>
  <c r="T17" i="1"/>
  <c r="R16" i="1"/>
  <c r="R46" i="1"/>
  <c r="P45" i="1"/>
  <c r="L33" i="1"/>
  <c r="R512" i="1"/>
  <c r="P511" i="1"/>
  <c r="P510" i="1" s="1"/>
  <c r="P509" i="1" s="1"/>
  <c r="R502" i="1"/>
  <c r="P501" i="1"/>
  <c r="P500" i="1" s="1"/>
  <c r="P499" i="1" s="1"/>
  <c r="P498" i="1" s="1"/>
  <c r="P497" i="1" s="1"/>
  <c r="L509" i="1"/>
  <c r="P503" i="1"/>
  <c r="R495" i="1"/>
  <c r="P494" i="1"/>
  <c r="P493" i="1" s="1"/>
  <c r="P492" i="1" s="1"/>
  <c r="P491" i="1" s="1"/>
  <c r="P490" i="1" s="1"/>
  <c r="N474" i="1"/>
  <c r="N473" i="1" s="1"/>
  <c r="N472" i="1" s="1"/>
  <c r="T464" i="1"/>
  <c r="T463" i="1" s="1"/>
  <c r="V465" i="1"/>
  <c r="R471" i="1"/>
  <c r="P470" i="1"/>
  <c r="P467" i="1" s="1"/>
  <c r="P462" i="1" s="1"/>
  <c r="P430" i="1"/>
  <c r="R444" i="1"/>
  <c r="P443" i="1"/>
  <c r="P442" i="1" s="1"/>
  <c r="K450" i="1"/>
  <c r="K423" i="1" s="1"/>
  <c r="R414" i="1"/>
  <c r="R413" i="1" s="1"/>
  <c r="T415" i="1"/>
  <c r="R388" i="1"/>
  <c r="P387" i="1"/>
  <c r="P386" i="1" s="1"/>
  <c r="P385" i="1" s="1"/>
  <c r="P384" i="1" s="1"/>
  <c r="T406" i="1"/>
  <c r="R405" i="1"/>
  <c r="R404" i="1" s="1"/>
  <c r="P389" i="1"/>
  <c r="R390" i="1"/>
  <c r="T357" i="1"/>
  <c r="R356" i="1"/>
  <c r="R355" i="1" s="1"/>
  <c r="J323" i="1"/>
  <c r="L324" i="1"/>
  <c r="J337" i="1"/>
  <c r="L338" i="1"/>
  <c r="T299" i="1"/>
  <c r="R298" i="1"/>
  <c r="J254" i="1"/>
  <c r="L255" i="1"/>
  <c r="L235" i="1"/>
  <c r="J234" i="1"/>
  <c r="L234" i="1" s="1"/>
  <c r="V363" i="1"/>
  <c r="T362" i="1"/>
  <c r="T361" i="1" s="1"/>
  <c r="T304" i="1"/>
  <c r="R303" i="1"/>
  <c r="X285" i="1"/>
  <c r="X284" i="1" s="1"/>
  <c r="X283" i="1" s="1"/>
  <c r="X276" i="1" s="1"/>
  <c r="V284" i="1"/>
  <c r="V283" i="1" s="1"/>
  <c r="V276" i="1" s="1"/>
  <c r="T253" i="1"/>
  <c r="R252" i="1"/>
  <c r="R251" i="1" s="1"/>
  <c r="R322" i="1"/>
  <c r="P321" i="1"/>
  <c r="P308" i="1"/>
  <c r="N306" i="1"/>
  <c r="N305" i="1" s="1"/>
  <c r="R227" i="1"/>
  <c r="P226" i="1"/>
  <c r="P225" i="1" s="1"/>
  <c r="K202" i="1"/>
  <c r="P159" i="1"/>
  <c r="R160" i="1"/>
  <c r="R159" i="1" s="1"/>
  <c r="P258" i="1"/>
  <c r="R259" i="1"/>
  <c r="P257" i="1"/>
  <c r="R208" i="1"/>
  <c r="R207" i="1" s="1"/>
  <c r="T209" i="1"/>
  <c r="J195" i="1"/>
  <c r="J100" i="1"/>
  <c r="L101" i="1"/>
  <c r="N221" i="1"/>
  <c r="N220" i="1" s="1"/>
  <c r="R185" i="1"/>
  <c r="T187" i="1"/>
  <c r="R186" i="1"/>
  <c r="T177" i="1"/>
  <c r="R175" i="1"/>
  <c r="R170" i="1" s="1"/>
  <c r="R161" i="1" s="1"/>
  <c r="R152" i="1" s="1"/>
  <c r="R176" i="1"/>
  <c r="J139" i="1"/>
  <c r="L140" i="1"/>
  <c r="R89" i="1"/>
  <c r="P88" i="1"/>
  <c r="P87" i="1" s="1"/>
  <c r="L79" i="1"/>
  <c r="J76" i="1"/>
  <c r="R122" i="1"/>
  <c r="P121" i="1"/>
  <c r="P120" i="1" s="1"/>
  <c r="P119" i="1" s="1"/>
  <c r="J29" i="1"/>
  <c r="L30" i="1"/>
  <c r="L128" i="1"/>
  <c r="J127" i="1"/>
  <c r="J92" i="1"/>
  <c r="L93" i="1"/>
  <c r="T83" i="1"/>
  <c r="R82" i="1"/>
  <c r="R81" i="1" s="1"/>
  <c r="R47" i="1"/>
  <c r="T48" i="1"/>
  <c r="N12" i="1"/>
  <c r="N11" i="1" s="1"/>
  <c r="N10" i="1" s="1"/>
  <c r="N9" i="1" s="1"/>
  <c r="N8" i="1" s="1"/>
  <c r="P13" i="1"/>
  <c r="V80" i="1"/>
  <c r="T79" i="1"/>
  <c r="R64" i="1"/>
  <c r="P75" i="1"/>
  <c r="P74" i="1" s="1"/>
  <c r="P63" i="1" s="1"/>
  <c r="P51" i="1"/>
  <c r="P50" i="1" s="1"/>
  <c r="R52" i="1"/>
  <c r="R25" i="1"/>
  <c r="P24" i="1"/>
  <c r="F12" i="8"/>
  <c r="D11" i="8"/>
  <c r="E9" i="8"/>
  <c r="E18" i="8" s="1"/>
  <c r="F16" i="8"/>
  <c r="D15" i="8"/>
  <c r="U539" i="2" l="1"/>
  <c r="W11" i="3"/>
  <c r="W10" i="3" s="1"/>
  <c r="N153" i="4"/>
  <c r="M138" i="4"/>
  <c r="K137" i="4"/>
  <c r="G115" i="4"/>
  <c r="G86" i="4" s="1"/>
  <c r="G85" i="4" s="1"/>
  <c r="G153" i="4" s="1"/>
  <c r="K116" i="4"/>
  <c r="M117" i="4"/>
  <c r="I120" i="4"/>
  <c r="K121" i="4"/>
  <c r="M99" i="4"/>
  <c r="K98" i="4"/>
  <c r="K97" i="4" s="1"/>
  <c r="K139" i="4"/>
  <c r="M140" i="4"/>
  <c r="I123" i="4"/>
  <c r="I122" i="4" s="1"/>
  <c r="K124" i="4"/>
  <c r="M147" i="4"/>
  <c r="K146" i="4"/>
  <c r="K145" i="4" s="1"/>
  <c r="M141" i="4"/>
  <c r="O142" i="4"/>
  <c r="O141" i="4" s="1"/>
  <c r="K90" i="4"/>
  <c r="K87" i="4" s="1"/>
  <c r="M91" i="4"/>
  <c r="M119" i="4"/>
  <c r="K118" i="4"/>
  <c r="K114" i="4"/>
  <c r="I109" i="4"/>
  <c r="I108" i="4" s="1"/>
  <c r="I92" i="4" s="1"/>
  <c r="I115" i="4"/>
  <c r="I16" i="4"/>
  <c r="I9" i="4"/>
  <c r="K50" i="4"/>
  <c r="K49" i="4" s="1"/>
  <c r="K48" i="4" s="1"/>
  <c r="M51" i="4"/>
  <c r="M72" i="4"/>
  <c r="K71" i="4"/>
  <c r="K24" i="4"/>
  <c r="M25" i="4"/>
  <c r="M56" i="4"/>
  <c r="K55" i="4"/>
  <c r="K54" i="4" s="1"/>
  <c r="M12" i="4"/>
  <c r="K11" i="4"/>
  <c r="K10" i="4" s="1"/>
  <c r="M69" i="4"/>
  <c r="K68" i="4"/>
  <c r="K67" i="4" s="1"/>
  <c r="K66" i="4" s="1"/>
  <c r="M19" i="4"/>
  <c r="K18" i="4"/>
  <c r="M39" i="4"/>
  <c r="K38" i="4"/>
  <c r="K37" i="4" s="1"/>
  <c r="M53" i="4"/>
  <c r="K52" i="4"/>
  <c r="M80" i="4"/>
  <c r="K79" i="4"/>
  <c r="M59" i="4"/>
  <c r="K58" i="4"/>
  <c r="K57" i="4" s="1"/>
  <c r="M65" i="4"/>
  <c r="K64" i="4"/>
  <c r="K63" i="4" s="1"/>
  <c r="M22" i="4"/>
  <c r="K21" i="4"/>
  <c r="M28" i="4"/>
  <c r="K27" i="4"/>
  <c r="M31" i="4"/>
  <c r="K30" i="4"/>
  <c r="O84" i="4"/>
  <c r="O83" i="4" s="1"/>
  <c r="M83" i="4"/>
  <c r="P402" i="3"/>
  <c r="P398" i="3" s="1"/>
  <c r="P397" i="3" s="1"/>
  <c r="P552" i="3"/>
  <c r="R440" i="3"/>
  <c r="P439" i="3"/>
  <c r="P438" i="3" s="1"/>
  <c r="P437" i="3" s="1"/>
  <c r="P436" i="3" s="1"/>
  <c r="R378" i="3"/>
  <c r="R377" i="3" s="1"/>
  <c r="R376" i="3" s="1"/>
  <c r="T379" i="3"/>
  <c r="Q562" i="3"/>
  <c r="M562" i="3"/>
  <c r="U562" i="3"/>
  <c r="P228" i="3"/>
  <c r="P227" i="3" s="1"/>
  <c r="P226" i="3" s="1"/>
  <c r="P225" i="3" s="1"/>
  <c r="P223" i="3" s="1"/>
  <c r="P229" i="3"/>
  <c r="R230" i="3"/>
  <c r="P212" i="3"/>
  <c r="P211" i="3" s="1"/>
  <c r="P210" i="3" s="1"/>
  <c r="P209" i="3" s="1"/>
  <c r="P208" i="3" s="1"/>
  <c r="P206" i="3" s="1"/>
  <c r="R213" i="3"/>
  <c r="K562" i="3"/>
  <c r="P162" i="3"/>
  <c r="P161" i="3" s="1"/>
  <c r="R163" i="3"/>
  <c r="P139" i="3"/>
  <c r="P138" i="3" s="1"/>
  <c r="P137" i="3" s="1"/>
  <c r="N128" i="3"/>
  <c r="N127" i="3" s="1"/>
  <c r="R21" i="3"/>
  <c r="P20" i="3"/>
  <c r="N15" i="3"/>
  <c r="N14" i="3" s="1"/>
  <c r="N449" i="2"/>
  <c r="R465" i="2"/>
  <c r="R464" i="2" s="1"/>
  <c r="R463" i="2" s="1"/>
  <c r="R462" i="2" s="1"/>
  <c r="R461" i="2" s="1"/>
  <c r="T466" i="2"/>
  <c r="N298" i="2"/>
  <c r="N297" i="2" s="1"/>
  <c r="V205" i="2"/>
  <c r="T204" i="2"/>
  <c r="T203" i="2" s="1"/>
  <c r="T202" i="2" s="1"/>
  <c r="T201" i="2" s="1"/>
  <c r="W539" i="2"/>
  <c r="Q539" i="2"/>
  <c r="J539" i="2"/>
  <c r="R145" i="2"/>
  <c r="P143" i="2"/>
  <c r="P142" i="2" s="1"/>
  <c r="P141" i="2" s="1"/>
  <c r="P128" i="2" s="1"/>
  <c r="P144" i="2"/>
  <c r="N128" i="2"/>
  <c r="P135" i="2"/>
  <c r="P134" i="2" s="1"/>
  <c r="P129" i="2" s="1"/>
  <c r="R136" i="2"/>
  <c r="M539" i="2"/>
  <c r="L8" i="2"/>
  <c r="R59" i="2"/>
  <c r="P58" i="2"/>
  <c r="P57" i="2" s="1"/>
  <c r="S539" i="2"/>
  <c r="T51" i="2"/>
  <c r="R50" i="2"/>
  <c r="R49" i="2" s="1"/>
  <c r="R48" i="2" s="1"/>
  <c r="R47" i="2" s="1"/>
  <c r="T53" i="2"/>
  <c r="R52" i="2"/>
  <c r="P49" i="2"/>
  <c r="P48" i="2" s="1"/>
  <c r="P47" i="2" s="1"/>
  <c r="R35" i="2"/>
  <c r="P34" i="2"/>
  <c r="P33" i="2" s="1"/>
  <c r="P32" i="2" s="1"/>
  <c r="P31" i="2" s="1"/>
  <c r="M514" i="1"/>
  <c r="O514" i="1"/>
  <c r="P407" i="1"/>
  <c r="T412" i="1"/>
  <c r="R411" i="1"/>
  <c r="R410" i="1"/>
  <c r="J504" i="1"/>
  <c r="L505" i="1"/>
  <c r="R409" i="1"/>
  <c r="R382" i="1"/>
  <c r="R381" i="1" s="1"/>
  <c r="T383" i="1"/>
  <c r="T403" i="1"/>
  <c r="R402" i="1"/>
  <c r="R401" i="1" s="1"/>
  <c r="J451" i="1"/>
  <c r="L452" i="1"/>
  <c r="S514" i="1"/>
  <c r="J288" i="3"/>
  <c r="J287" i="3" s="1"/>
  <c r="J256" i="3" s="1"/>
  <c r="J249" i="3" s="1"/>
  <c r="J248" i="3" s="1"/>
  <c r="J562" i="3" s="1"/>
  <c r="J224" i="3"/>
  <c r="R89" i="3"/>
  <c r="P88" i="3"/>
  <c r="T71" i="3"/>
  <c r="R70" i="3"/>
  <c r="R69" i="3" s="1"/>
  <c r="R68" i="3" s="1"/>
  <c r="R67" i="3" s="1"/>
  <c r="P297" i="3"/>
  <c r="R298" i="3"/>
  <c r="T404" i="3"/>
  <c r="R403" i="3"/>
  <c r="T54" i="3"/>
  <c r="R53" i="3"/>
  <c r="R52" i="3" s="1"/>
  <c r="R170" i="3"/>
  <c r="P169" i="3"/>
  <c r="P168" i="3" s="1"/>
  <c r="P167" i="3" s="1"/>
  <c r="R176" i="3"/>
  <c r="R175" i="3" s="1"/>
  <c r="R174" i="3" s="1"/>
  <c r="R173" i="3" s="1"/>
  <c r="R172" i="3" s="1"/>
  <c r="T177" i="3"/>
  <c r="T400" i="3"/>
  <c r="T399" i="3" s="1"/>
  <c r="V401" i="3"/>
  <c r="V527" i="3"/>
  <c r="V526" i="3" s="1"/>
  <c r="V525" i="3" s="1"/>
  <c r="V524" i="3" s="1"/>
  <c r="V523" i="3" s="1"/>
  <c r="X528" i="3"/>
  <c r="X527" i="3" s="1"/>
  <c r="X526" i="3" s="1"/>
  <c r="X525" i="3" s="1"/>
  <c r="X524" i="3" s="1"/>
  <c r="X523" i="3" s="1"/>
  <c r="R555" i="3"/>
  <c r="R554" i="3" s="1"/>
  <c r="R553" i="3" s="1"/>
  <c r="T556" i="3"/>
  <c r="V152" i="3"/>
  <c r="X153" i="3"/>
  <c r="X152" i="3" s="1"/>
  <c r="R157" i="3"/>
  <c r="T158" i="3"/>
  <c r="V261" i="3"/>
  <c r="V260" i="3" s="1"/>
  <c r="X262" i="3"/>
  <c r="X261" i="3" s="1"/>
  <c r="X260" i="3" s="1"/>
  <c r="L289" i="3"/>
  <c r="T386" i="3"/>
  <c r="T385" i="3" s="1"/>
  <c r="T382" i="3" s="1"/>
  <c r="T381" i="3" s="1"/>
  <c r="V387" i="3"/>
  <c r="L11" i="3"/>
  <c r="L10" i="3" s="1"/>
  <c r="L9" i="3" s="1"/>
  <c r="P106" i="3"/>
  <c r="T66" i="3"/>
  <c r="R65" i="3"/>
  <c r="P326" i="3"/>
  <c r="R327" i="3"/>
  <c r="P325" i="3"/>
  <c r="P364" i="3"/>
  <c r="N363" i="3"/>
  <c r="N360" i="3" s="1"/>
  <c r="N356" i="3" s="1"/>
  <c r="N355" i="3" s="1"/>
  <c r="R416" i="3"/>
  <c r="P415" i="3"/>
  <c r="P412" i="3" s="1"/>
  <c r="P411" i="3" s="1"/>
  <c r="P410" i="3" s="1"/>
  <c r="T495" i="3"/>
  <c r="T494" i="3" s="1"/>
  <c r="T493" i="3" s="1"/>
  <c r="T492" i="3" s="1"/>
  <c r="T491" i="3" s="1"/>
  <c r="T490" i="3" s="1"/>
  <c r="V496" i="3"/>
  <c r="R75" i="3"/>
  <c r="R74" i="3" s="1"/>
  <c r="T76" i="3"/>
  <c r="P24" i="3"/>
  <c r="P23" i="3" s="1"/>
  <c r="R25" i="3"/>
  <c r="T165" i="3"/>
  <c r="T164" i="3" s="1"/>
  <c r="V166" i="3"/>
  <c r="L270" i="3"/>
  <c r="L269" i="3" s="1"/>
  <c r="L257" i="3" s="1"/>
  <c r="T444" i="3"/>
  <c r="R443" i="3"/>
  <c r="R442" i="3" s="1"/>
  <c r="P427" i="3"/>
  <c r="V462" i="3"/>
  <c r="X463" i="3"/>
  <c r="X462" i="3" s="1"/>
  <c r="T481" i="3"/>
  <c r="V482" i="3"/>
  <c r="T125" i="3"/>
  <c r="R124" i="3"/>
  <c r="R123" i="3" s="1"/>
  <c r="T285" i="3"/>
  <c r="T284" i="3" s="1"/>
  <c r="V286" i="3"/>
  <c r="W9" i="3"/>
  <c r="W562" i="3" s="1"/>
  <c r="T48" i="3"/>
  <c r="V49" i="3"/>
  <c r="T136" i="3"/>
  <c r="R135" i="3"/>
  <c r="R134" i="3" s="1"/>
  <c r="N62" i="3"/>
  <c r="N61" i="3" s="1"/>
  <c r="N60" i="3" s="1"/>
  <c r="N59" i="3" s="1"/>
  <c r="N58" i="3" s="1"/>
  <c r="P64" i="3"/>
  <c r="X205" i="3"/>
  <c r="X204" i="3" s="1"/>
  <c r="X203" i="3" s="1"/>
  <c r="X202" i="3" s="1"/>
  <c r="X201" i="3" s="1"/>
  <c r="X200" i="3" s="1"/>
  <c r="V204" i="3"/>
  <c r="V203" i="3" s="1"/>
  <c r="V202" i="3" s="1"/>
  <c r="V201" i="3" s="1"/>
  <c r="V200" i="3" s="1"/>
  <c r="T184" i="3"/>
  <c r="T183" i="3" s="1"/>
  <c r="V185" i="3"/>
  <c r="X278" i="3"/>
  <c r="X277" i="3" s="1"/>
  <c r="V277" i="3"/>
  <c r="R263" i="3"/>
  <c r="R259" i="3" s="1"/>
  <c r="R258" i="3" s="1"/>
  <c r="T265" i="3"/>
  <c r="R264" i="3"/>
  <c r="P309" i="3"/>
  <c r="P308" i="3" s="1"/>
  <c r="R310" i="3"/>
  <c r="R272" i="3"/>
  <c r="T273" i="3"/>
  <c r="S562" i="3"/>
  <c r="V146" i="3"/>
  <c r="T145" i="3"/>
  <c r="T144" i="3" s="1"/>
  <c r="P130" i="3"/>
  <c r="P129" i="3" s="1"/>
  <c r="T190" i="3"/>
  <c r="R189" i="3"/>
  <c r="R188" i="3" s="1"/>
  <c r="R187" i="3" s="1"/>
  <c r="R186" i="3" s="1"/>
  <c r="P275" i="3"/>
  <c r="N274" i="3"/>
  <c r="N271" i="3" s="1"/>
  <c r="N291" i="3"/>
  <c r="N290" i="3" s="1"/>
  <c r="P292" i="3"/>
  <c r="R407" i="3"/>
  <c r="T408" i="3"/>
  <c r="T460" i="3"/>
  <c r="T459" i="3" s="1"/>
  <c r="V461" i="3"/>
  <c r="V488" i="3"/>
  <c r="V487" i="3" s="1"/>
  <c r="V486" i="3" s="1"/>
  <c r="V485" i="3" s="1"/>
  <c r="V484" i="3" s="1"/>
  <c r="X489" i="3"/>
  <c r="X488" i="3" s="1"/>
  <c r="X487" i="3" s="1"/>
  <c r="X486" i="3" s="1"/>
  <c r="X485" i="3" s="1"/>
  <c r="X484" i="3" s="1"/>
  <c r="T480" i="3"/>
  <c r="R479" i="3"/>
  <c r="R476" i="3" s="1"/>
  <c r="R475" i="3" s="1"/>
  <c r="R474" i="3" s="1"/>
  <c r="R473" i="3" s="1"/>
  <c r="N72" i="3"/>
  <c r="R112" i="3"/>
  <c r="R111" i="3" s="1"/>
  <c r="T113" i="3"/>
  <c r="T51" i="3"/>
  <c r="R50" i="3"/>
  <c r="R47" i="3" s="1"/>
  <c r="R46" i="3" s="1"/>
  <c r="R45" i="3" s="1"/>
  <c r="R121" i="3"/>
  <c r="T122" i="3"/>
  <c r="R120" i="3"/>
  <c r="R119" i="3" s="1"/>
  <c r="T199" i="3"/>
  <c r="R198" i="3"/>
  <c r="V295" i="3"/>
  <c r="T294" i="3"/>
  <c r="T293" i="3" s="1"/>
  <c r="R358" i="3"/>
  <c r="R357" i="3" s="1"/>
  <c r="T359" i="3"/>
  <c r="N380" i="3"/>
  <c r="L471" i="3"/>
  <c r="L465" i="3"/>
  <c r="R503" i="3"/>
  <c r="P502" i="3"/>
  <c r="P501" i="3" s="1"/>
  <c r="P500" i="3" s="1"/>
  <c r="P499" i="3" s="1"/>
  <c r="P498" i="3" s="1"/>
  <c r="P497" i="3" s="1"/>
  <c r="P472" i="3" s="1"/>
  <c r="T321" i="3"/>
  <c r="R320" i="3"/>
  <c r="R319" i="3" s="1"/>
  <c r="T419" i="3"/>
  <c r="R418" i="3"/>
  <c r="R417" i="3" s="1"/>
  <c r="R57" i="3"/>
  <c r="P56" i="3"/>
  <c r="R109" i="3"/>
  <c r="R101" i="3"/>
  <c r="R160" i="3"/>
  <c r="P159" i="3"/>
  <c r="P280" i="3"/>
  <c r="N279" i="3"/>
  <c r="N276" i="3" s="1"/>
  <c r="N270" i="3" s="1"/>
  <c r="N269" i="3" s="1"/>
  <c r="N257" i="3" s="1"/>
  <c r="N215" i="3"/>
  <c r="N306" i="3"/>
  <c r="N305" i="3" s="1"/>
  <c r="P307" i="3"/>
  <c r="R413" i="3"/>
  <c r="T414" i="3"/>
  <c r="P441" i="3"/>
  <c r="P435" i="3" s="1"/>
  <c r="N472" i="3"/>
  <c r="T533" i="3"/>
  <c r="T532" i="3" s="1"/>
  <c r="T531" i="3" s="1"/>
  <c r="T530" i="3" s="1"/>
  <c r="T529" i="3" s="1"/>
  <c r="V534" i="3"/>
  <c r="T540" i="3"/>
  <c r="R539" i="3"/>
  <c r="R538" i="3" s="1"/>
  <c r="R537" i="3" s="1"/>
  <c r="R536" i="3" s="1"/>
  <c r="R38" i="3"/>
  <c r="P37" i="3"/>
  <c r="P36" i="3" s="1"/>
  <c r="P35" i="3" s="1"/>
  <c r="P34" i="3" s="1"/>
  <c r="N296" i="3"/>
  <c r="T548" i="3"/>
  <c r="V549" i="3"/>
  <c r="R132" i="3"/>
  <c r="R131" i="3" s="1"/>
  <c r="R130" i="3" s="1"/>
  <c r="R129" i="3" s="1"/>
  <c r="T133" i="3"/>
  <c r="N303" i="3"/>
  <c r="N302" i="3" s="1"/>
  <c r="P304" i="3"/>
  <c r="R353" i="3"/>
  <c r="R352" i="3" s="1"/>
  <c r="R351" i="3" s="1"/>
  <c r="T354" i="3"/>
  <c r="T450" i="3"/>
  <c r="R449" i="3"/>
  <c r="X350" i="3"/>
  <c r="X349" i="3" s="1"/>
  <c r="X348" i="3" s="1"/>
  <c r="X341" i="3" s="1"/>
  <c r="X331" i="3" s="1"/>
  <c r="V349" i="3"/>
  <c r="V348" i="3" s="1"/>
  <c r="V341" i="3" s="1"/>
  <c r="V331" i="3" s="1"/>
  <c r="R456" i="3"/>
  <c r="P455" i="3"/>
  <c r="P454" i="3" s="1"/>
  <c r="P453" i="3" s="1"/>
  <c r="P452" i="3" s="1"/>
  <c r="P451" i="3" s="1"/>
  <c r="P118" i="3"/>
  <c r="V362" i="3"/>
  <c r="T361" i="3"/>
  <c r="T372" i="3"/>
  <c r="R371" i="3"/>
  <c r="R370" i="3" s="1"/>
  <c r="R396" i="3"/>
  <c r="P395" i="3"/>
  <c r="P394" i="3" s="1"/>
  <c r="P393" i="3" s="1"/>
  <c r="P392" i="3" s="1"/>
  <c r="R433" i="3"/>
  <c r="R432" i="3" s="1"/>
  <c r="T434" i="3"/>
  <c r="T421" i="3"/>
  <c r="T420" i="3" s="1"/>
  <c r="V422" i="3"/>
  <c r="N13" i="3"/>
  <c r="N12" i="3" s="1"/>
  <c r="P18" i="3"/>
  <c r="R19" i="3"/>
  <c r="T79" i="3"/>
  <c r="R78" i="3"/>
  <c r="R77" i="3" s="1"/>
  <c r="R300" i="3"/>
  <c r="R299" i="3" s="1"/>
  <c r="T301" i="3"/>
  <c r="X384" i="3"/>
  <c r="X383" i="3" s="1"/>
  <c r="V383" i="3"/>
  <c r="T391" i="3"/>
  <c r="R390" i="3"/>
  <c r="R389" i="3" s="1"/>
  <c r="R388" i="3" s="1"/>
  <c r="R374" i="3"/>
  <c r="R373" i="3" s="1"/>
  <c r="T375" i="3"/>
  <c r="R447" i="3"/>
  <c r="R446" i="3" s="1"/>
  <c r="T448" i="3"/>
  <c r="N207" i="3"/>
  <c r="O562" i="3"/>
  <c r="T43" i="3"/>
  <c r="T42" i="3" s="1"/>
  <c r="V44" i="3"/>
  <c r="P171" i="3"/>
  <c r="T312" i="3"/>
  <c r="T311" i="3" s="1"/>
  <c r="V313" i="3"/>
  <c r="T522" i="3"/>
  <c r="T33" i="3"/>
  <c r="R32" i="3"/>
  <c r="R31" i="3" s="1"/>
  <c r="P156" i="3"/>
  <c r="P155" i="3" s="1"/>
  <c r="P154" i="3" s="1"/>
  <c r="R547" i="3"/>
  <c r="P546" i="3"/>
  <c r="P545" i="3" s="1"/>
  <c r="P544" i="3" s="1"/>
  <c r="P543" i="3" s="1"/>
  <c r="R30" i="3"/>
  <c r="P29" i="3"/>
  <c r="P28" i="3" s="1"/>
  <c r="P27" i="3" s="1"/>
  <c r="P26" i="3" s="1"/>
  <c r="T141" i="3"/>
  <c r="R140" i="3"/>
  <c r="R91" i="3"/>
  <c r="P90" i="3"/>
  <c r="V182" i="3"/>
  <c r="T181" i="3"/>
  <c r="T180" i="3" s="1"/>
  <c r="T179" i="3" s="1"/>
  <c r="T178" i="3" s="1"/>
  <c r="R196" i="3"/>
  <c r="T197" i="3"/>
  <c r="R367" i="3"/>
  <c r="P366" i="3"/>
  <c r="P365" i="3" s="1"/>
  <c r="R517" i="3"/>
  <c r="P516" i="3"/>
  <c r="P515" i="3" s="1"/>
  <c r="P511" i="3" s="1"/>
  <c r="P510" i="3" s="1"/>
  <c r="P509" i="3" s="1"/>
  <c r="P504" i="3" s="1"/>
  <c r="R550" i="3"/>
  <c r="T551" i="3"/>
  <c r="V477" i="3"/>
  <c r="X478" i="3"/>
  <c r="X477" i="3" s="1"/>
  <c r="P16" i="3"/>
  <c r="P15" i="3" s="1"/>
  <c r="P14" i="3" s="1"/>
  <c r="P13" i="3" s="1"/>
  <c r="P12" i="3" s="1"/>
  <c r="R17" i="3"/>
  <c r="T117" i="3"/>
  <c r="R115" i="3"/>
  <c r="R114" i="3" s="1"/>
  <c r="R142" i="3"/>
  <c r="T143" i="3"/>
  <c r="R150" i="3"/>
  <c r="R149" i="3" s="1"/>
  <c r="R148" i="3" s="1"/>
  <c r="R147" i="3" s="1"/>
  <c r="T151" i="3"/>
  <c r="N323" i="3"/>
  <c r="N322" i="3" s="1"/>
  <c r="N318" i="3" s="1"/>
  <c r="N317" i="3" s="1"/>
  <c r="P324" i="3"/>
  <c r="T406" i="3"/>
  <c r="R405" i="3"/>
  <c r="R424" i="3"/>
  <c r="R423" i="3" s="1"/>
  <c r="T425" i="3"/>
  <c r="T369" i="3"/>
  <c r="R368" i="3"/>
  <c r="R430" i="3"/>
  <c r="R429" i="3" s="1"/>
  <c r="R428" i="3" s="1"/>
  <c r="T431" i="3"/>
  <c r="T521" i="3"/>
  <c r="R520" i="3"/>
  <c r="R519" i="3" s="1"/>
  <c r="R518" i="3" s="1"/>
  <c r="P446" i="3"/>
  <c r="T512" i="3"/>
  <c r="V514" i="3"/>
  <c r="T513" i="3"/>
  <c r="R560" i="3"/>
  <c r="R559" i="3" s="1"/>
  <c r="R558" i="3" s="1"/>
  <c r="R557" i="3" s="1"/>
  <c r="T561" i="3"/>
  <c r="L406" i="2"/>
  <c r="N175" i="2"/>
  <c r="N172" i="2" s="1"/>
  <c r="N171" i="2" s="1"/>
  <c r="N170" i="2" s="1"/>
  <c r="N151" i="2" s="1"/>
  <c r="N150" i="2" s="1"/>
  <c r="N8" i="2" s="1"/>
  <c r="P176" i="2"/>
  <c r="V380" i="2"/>
  <c r="V379" i="2" s="1"/>
  <c r="X381" i="2"/>
  <c r="X380" i="2" s="1"/>
  <c r="X379" i="2" s="1"/>
  <c r="P424" i="2"/>
  <c r="P423" i="2" s="1"/>
  <c r="P422" i="2" s="1"/>
  <c r="P421" i="2" s="1"/>
  <c r="P420" i="2" s="1"/>
  <c r="R425" i="2"/>
  <c r="T458" i="2"/>
  <c r="V459" i="2"/>
  <c r="P10" i="2"/>
  <c r="P9" i="2" s="1"/>
  <c r="R164" i="2"/>
  <c r="P163" i="2"/>
  <c r="P162" i="2" s="1"/>
  <c r="P161" i="2" s="1"/>
  <c r="P160" i="2" s="1"/>
  <c r="R301" i="2"/>
  <c r="P300" i="2"/>
  <c r="P299" i="2" s="1"/>
  <c r="P298" i="2" s="1"/>
  <c r="P297" i="2" s="1"/>
  <c r="R358" i="2"/>
  <c r="R357" i="2" s="1"/>
  <c r="R356" i="2" s="1"/>
  <c r="T359" i="2"/>
  <c r="R367" i="2"/>
  <c r="P366" i="2"/>
  <c r="P365" i="2" s="1"/>
  <c r="P362" i="2" s="1"/>
  <c r="P361" i="2" s="1"/>
  <c r="R494" i="2"/>
  <c r="P493" i="2"/>
  <c r="P492" i="2" s="1"/>
  <c r="R510" i="2"/>
  <c r="R509" i="2" s="1"/>
  <c r="R508" i="2" s="1"/>
  <c r="R507" i="2" s="1"/>
  <c r="T511" i="2"/>
  <c r="V140" i="2"/>
  <c r="T138" i="2"/>
  <c r="T137" i="2" s="1"/>
  <c r="R56" i="2"/>
  <c r="P55" i="2"/>
  <c r="P54" i="2" s="1"/>
  <c r="P36" i="2" s="1"/>
  <c r="R304" i="2"/>
  <c r="P303" i="2"/>
  <c r="P302" i="2" s="1"/>
  <c r="R307" i="2"/>
  <c r="P305" i="2"/>
  <c r="P306" i="2"/>
  <c r="P488" i="2"/>
  <c r="P487" i="2" s="1"/>
  <c r="P486" i="2" s="1"/>
  <c r="P481" i="2" s="1"/>
  <c r="T505" i="2"/>
  <c r="R504" i="2"/>
  <c r="R503" i="2" s="1"/>
  <c r="R502" i="2" s="1"/>
  <c r="R501" i="2" s="1"/>
  <c r="R500" i="2" s="1"/>
  <c r="R523" i="2"/>
  <c r="P522" i="2"/>
  <c r="R158" i="2"/>
  <c r="R157" i="2" s="1"/>
  <c r="R153" i="2" s="1"/>
  <c r="R152" i="2" s="1"/>
  <c r="T159" i="2"/>
  <c r="X193" i="2"/>
  <c r="X192" i="2" s="1"/>
  <c r="X191" i="2" s="1"/>
  <c r="X190" i="2" s="1"/>
  <c r="V192" i="2"/>
  <c r="V191" i="2" s="1"/>
  <c r="V190" i="2" s="1"/>
  <c r="R363" i="2"/>
  <c r="T364" i="2"/>
  <c r="P442" i="2"/>
  <c r="P439" i="2" s="1"/>
  <c r="P438" i="2" s="1"/>
  <c r="P437" i="2" s="1"/>
  <c r="P436" i="2" s="1"/>
  <c r="R443" i="2"/>
  <c r="T149" i="2"/>
  <c r="R147" i="2"/>
  <c r="R146" i="2" s="1"/>
  <c r="T90" i="2"/>
  <c r="V91" i="2"/>
  <c r="T189" i="2"/>
  <c r="R188" i="2"/>
  <c r="R187" i="2" s="1"/>
  <c r="R241" i="2"/>
  <c r="R240" i="2" s="1"/>
  <c r="R239" i="2" s="1"/>
  <c r="R238" i="2" s="1"/>
  <c r="T242" i="2"/>
  <c r="T275" i="2"/>
  <c r="R274" i="2"/>
  <c r="R273" i="2" s="1"/>
  <c r="V355" i="2"/>
  <c r="T354" i="2"/>
  <c r="T353" i="2" s="1"/>
  <c r="T480" i="2"/>
  <c r="R479" i="2"/>
  <c r="R478" i="2" s="1"/>
  <c r="R477" i="2" s="1"/>
  <c r="R476" i="2" s="1"/>
  <c r="R475" i="2" s="1"/>
  <c r="R474" i="2" s="1"/>
  <c r="R515" i="2"/>
  <c r="R514" i="2" s="1"/>
  <c r="R513" i="2" s="1"/>
  <c r="R512" i="2" s="1"/>
  <c r="T516" i="2"/>
  <c r="X183" i="2"/>
  <c r="X182" i="2" s="1"/>
  <c r="V182" i="2"/>
  <c r="V200" i="2"/>
  <c r="T199" i="2"/>
  <c r="T198" i="2" s="1"/>
  <c r="T197" i="2" s="1"/>
  <c r="T196" i="2" s="1"/>
  <c r="T195" i="2" s="1"/>
  <c r="T194" i="2" s="1"/>
  <c r="V286" i="2"/>
  <c r="V285" i="2" s="1"/>
  <c r="X287" i="2"/>
  <c r="X286" i="2" s="1"/>
  <c r="X285" i="2" s="1"/>
  <c r="R497" i="2"/>
  <c r="R496" i="2" s="1"/>
  <c r="R495" i="2" s="1"/>
  <c r="T498" i="2"/>
  <c r="R537" i="2"/>
  <c r="R536" i="2" s="1"/>
  <c r="R535" i="2" s="1"/>
  <c r="R534" i="2" s="1"/>
  <c r="T538" i="2"/>
  <c r="V257" i="2"/>
  <c r="X258" i="2"/>
  <c r="X257" i="2" s="1"/>
  <c r="T384" i="2"/>
  <c r="R383" i="2"/>
  <c r="R371" i="2"/>
  <c r="P370" i="2"/>
  <c r="P369" i="2" s="1"/>
  <c r="P368" i="2" s="1"/>
  <c r="R454" i="2"/>
  <c r="R453" i="2" s="1"/>
  <c r="R452" i="2" s="1"/>
  <c r="R451" i="2" s="1"/>
  <c r="R450" i="2" s="1"/>
  <c r="T455" i="2"/>
  <c r="V27" i="2"/>
  <c r="T26" i="2"/>
  <c r="T25" i="2" s="1"/>
  <c r="T67" i="2"/>
  <c r="V68" i="2"/>
  <c r="P74" i="2"/>
  <c r="R252" i="2"/>
  <c r="R251" i="2" s="1"/>
  <c r="T253" i="2"/>
  <c r="N280" i="2"/>
  <c r="N279" i="2" s="1"/>
  <c r="N269" i="2" s="1"/>
  <c r="N268" i="2" s="1"/>
  <c r="P281" i="2"/>
  <c r="T447" i="2"/>
  <c r="V448" i="2"/>
  <c r="T127" i="2"/>
  <c r="R125" i="2"/>
  <c r="R120" i="2" s="1"/>
  <c r="R111" i="2" s="1"/>
  <c r="R102" i="2" s="1"/>
  <c r="R126" i="2"/>
  <c r="T165" i="2"/>
  <c r="V166" i="2"/>
  <c r="N289" i="2"/>
  <c r="N288" i="2" s="1"/>
  <c r="P290" i="2"/>
  <c r="L236" i="2"/>
  <c r="L229" i="2" s="1"/>
  <c r="X327" i="2"/>
  <c r="X326" i="2" s="1"/>
  <c r="X325" i="2" s="1"/>
  <c r="X321" i="2" s="1"/>
  <c r="X311" i="2" s="1"/>
  <c r="V326" i="2"/>
  <c r="V325" i="2" s="1"/>
  <c r="V321" i="2" s="1"/>
  <c r="V311" i="2" s="1"/>
  <c r="T445" i="2"/>
  <c r="T444" i="2" s="1"/>
  <c r="V446" i="2"/>
  <c r="V22" i="2"/>
  <c r="T21" i="2"/>
  <c r="T20" i="2" s="1"/>
  <c r="V262" i="2"/>
  <c r="V261" i="2" s="1"/>
  <c r="X263" i="2"/>
  <c r="X262" i="2" s="1"/>
  <c r="X261" i="2" s="1"/>
  <c r="R194" i="2"/>
  <c r="T254" i="2"/>
  <c r="V255" i="2"/>
  <c r="R342" i="2"/>
  <c r="P341" i="2"/>
  <c r="R401" i="2"/>
  <c r="R400" i="2" s="1"/>
  <c r="T402" i="2"/>
  <c r="N407" i="2"/>
  <c r="N406" i="2" s="1"/>
  <c r="R96" i="2"/>
  <c r="R95" i="2" s="1"/>
  <c r="R94" i="2" s="1"/>
  <c r="R82" i="2" s="1"/>
  <c r="T97" i="2"/>
  <c r="V376" i="2"/>
  <c r="T375" i="2"/>
  <c r="T374" i="2" s="1"/>
  <c r="T373" i="2" s="1"/>
  <c r="T372" i="2" s="1"/>
  <c r="P413" i="2"/>
  <c r="P412" i="2" s="1"/>
  <c r="R414" i="2"/>
  <c r="R388" i="2"/>
  <c r="P387" i="2"/>
  <c r="P382" i="2" s="1"/>
  <c r="P378" i="2" s="1"/>
  <c r="P377" i="2" s="1"/>
  <c r="T491" i="2"/>
  <c r="R490" i="2"/>
  <c r="R489" i="2"/>
  <c r="T526" i="2"/>
  <c r="V527" i="2"/>
  <c r="V39" i="2"/>
  <c r="V38" i="2" s="1"/>
  <c r="V37" i="2" s="1"/>
  <c r="X40" i="2"/>
  <c r="X39" i="2" s="1"/>
  <c r="X38" i="2" s="1"/>
  <c r="X37" i="2" s="1"/>
  <c r="T78" i="2"/>
  <c r="R77" i="2"/>
  <c r="R76" i="2" s="1"/>
  <c r="R75" i="2" s="1"/>
  <c r="V210" i="2"/>
  <c r="V209" i="2" s="1"/>
  <c r="V395" i="2"/>
  <c r="X396" i="2"/>
  <c r="X395" i="2" s="1"/>
  <c r="R351" i="2"/>
  <c r="R350" i="2" s="1"/>
  <c r="T352" i="2"/>
  <c r="P385" i="2"/>
  <c r="R386" i="2"/>
  <c r="V66" i="2"/>
  <c r="T64" i="2"/>
  <c r="T63" i="2" s="1"/>
  <c r="T62" i="2" s="1"/>
  <c r="T61" i="2" s="1"/>
  <c r="T60" i="2" s="1"/>
  <c r="R29" i="2"/>
  <c r="R28" i="2" s="1"/>
  <c r="R24" i="2" s="1"/>
  <c r="R23" i="2" s="1"/>
  <c r="T30" i="2"/>
  <c r="R168" i="2"/>
  <c r="R167" i="2" s="1"/>
  <c r="T169" i="2"/>
  <c r="R227" i="2"/>
  <c r="R226" i="2" s="1"/>
  <c r="R225" i="2" s="1"/>
  <c r="R224" i="2" s="1"/>
  <c r="R223" i="2" s="1"/>
  <c r="T228" i="2"/>
  <c r="P292" i="2"/>
  <c r="P291" i="2" s="1"/>
  <c r="R293" i="2"/>
  <c r="T244" i="2"/>
  <c r="T243" i="2"/>
  <c r="V245" i="2"/>
  <c r="P260" i="2"/>
  <c r="N259" i="2"/>
  <c r="N256" i="2" s="1"/>
  <c r="N250" i="2" s="1"/>
  <c r="N249" i="2" s="1"/>
  <c r="N237" i="2" s="1"/>
  <c r="P283" i="2"/>
  <c r="P282" i="2" s="1"/>
  <c r="R284" i="2"/>
  <c r="P349" i="2"/>
  <c r="N348" i="2"/>
  <c r="N345" i="2" s="1"/>
  <c r="N336" i="2" s="1"/>
  <c r="N335" i="2" s="1"/>
  <c r="V473" i="2"/>
  <c r="T472" i="2"/>
  <c r="T471" i="2" s="1"/>
  <c r="T470" i="2" s="1"/>
  <c r="T469" i="2" s="1"/>
  <c r="T468" i="2" s="1"/>
  <c r="T467" i="2" s="1"/>
  <c r="X73" i="2"/>
  <c r="X72" i="2" s="1"/>
  <c r="X71" i="2" s="1"/>
  <c r="X70" i="2" s="1"/>
  <c r="X69" i="2" s="1"/>
  <c r="V72" i="2"/>
  <c r="V71" i="2" s="1"/>
  <c r="V70" i="2" s="1"/>
  <c r="V69" i="2" s="1"/>
  <c r="X81" i="2"/>
  <c r="X80" i="2" s="1"/>
  <c r="X79" i="2" s="1"/>
  <c r="V80" i="2"/>
  <c r="V79" i="2" s="1"/>
  <c r="R17" i="2"/>
  <c r="T18" i="2"/>
  <c r="X220" i="2"/>
  <c r="X219" i="2" s="1"/>
  <c r="X218" i="2" s="1"/>
  <c r="X217" i="2" s="1"/>
  <c r="V219" i="2"/>
  <c r="V218" i="2" s="1"/>
  <c r="V217" i="2" s="1"/>
  <c r="X394" i="2"/>
  <c r="X393" i="2" s="1"/>
  <c r="V393" i="2"/>
  <c r="V392" i="2" s="1"/>
  <c r="T338" i="2"/>
  <c r="T337" i="2" s="1"/>
  <c r="V339" i="2"/>
  <c r="N360" i="2"/>
  <c r="R411" i="2"/>
  <c r="P410" i="2"/>
  <c r="P409" i="2" s="1"/>
  <c r="P408" i="2" s="1"/>
  <c r="P407" i="2" s="1"/>
  <c r="R532" i="2"/>
  <c r="R531" i="2" s="1"/>
  <c r="R530" i="2" s="1"/>
  <c r="R529" i="2" s="1"/>
  <c r="T533" i="2"/>
  <c r="T13" i="2"/>
  <c r="V14" i="2"/>
  <c r="T16" i="2"/>
  <c r="R15" i="2"/>
  <c r="R12" i="2" s="1"/>
  <c r="R11" i="2" s="1"/>
  <c r="V124" i="2"/>
  <c r="T123" i="2"/>
  <c r="T122" i="2" s="1"/>
  <c r="T121" i="2" s="1"/>
  <c r="T92" i="2"/>
  <c r="V93" i="2"/>
  <c r="R185" i="2"/>
  <c r="R184" i="2" s="1"/>
  <c r="T186" i="2"/>
  <c r="V277" i="2"/>
  <c r="V276" i="2" s="1"/>
  <c r="X278" i="2"/>
  <c r="X277" i="2" s="1"/>
  <c r="X276" i="2" s="1"/>
  <c r="P271" i="2"/>
  <c r="P270" i="2" s="1"/>
  <c r="R272" i="2"/>
  <c r="R333" i="2"/>
  <c r="R332" i="2" s="1"/>
  <c r="R331" i="2" s="1"/>
  <c r="T334" i="2"/>
  <c r="T398" i="2"/>
  <c r="T397" i="2" s="1"/>
  <c r="T391" i="2" s="1"/>
  <c r="T390" i="2" s="1"/>
  <c r="V399" i="2"/>
  <c r="T405" i="2"/>
  <c r="R404" i="2"/>
  <c r="R403" i="2" s="1"/>
  <c r="T456" i="2"/>
  <c r="V457" i="2"/>
  <c r="P499" i="2"/>
  <c r="N518" i="2"/>
  <c r="N517" i="2" s="1"/>
  <c r="R180" i="2"/>
  <c r="R179" i="2" s="1"/>
  <c r="R178" i="2" s="1"/>
  <c r="R177" i="2" s="1"/>
  <c r="T181" i="2"/>
  <c r="X210" i="2"/>
  <c r="X209" i="2" s="1"/>
  <c r="T265" i="2"/>
  <c r="T264" i="2" s="1"/>
  <c r="V266" i="2"/>
  <c r="T173" i="2"/>
  <c r="V174" i="2"/>
  <c r="R346" i="2"/>
  <c r="T347" i="2"/>
  <c r="R344" i="2"/>
  <c r="P343" i="2"/>
  <c r="V434" i="2"/>
  <c r="V431" i="2" s="1"/>
  <c r="V426" i="2" s="1"/>
  <c r="X435" i="2"/>
  <c r="X434" i="2" s="1"/>
  <c r="X431" i="2" s="1"/>
  <c r="X426" i="2" s="1"/>
  <c r="R525" i="2"/>
  <c r="P524" i="2"/>
  <c r="T356" i="1"/>
  <c r="T355" i="1" s="1"/>
  <c r="V357" i="1"/>
  <c r="X80" i="1"/>
  <c r="X79" i="1" s="1"/>
  <c r="V79" i="1"/>
  <c r="J91" i="1"/>
  <c r="L92" i="1"/>
  <c r="L29" i="1"/>
  <c r="J20" i="1"/>
  <c r="L76" i="1"/>
  <c r="J75" i="1"/>
  <c r="J99" i="1"/>
  <c r="L100" i="1"/>
  <c r="T227" i="1"/>
  <c r="R226" i="1"/>
  <c r="R225" i="1" s="1"/>
  <c r="T322" i="1"/>
  <c r="R321" i="1"/>
  <c r="V362" i="1"/>
  <c r="V361" i="1" s="1"/>
  <c r="X363" i="1"/>
  <c r="X362" i="1" s="1"/>
  <c r="X361" i="1" s="1"/>
  <c r="L254" i="1"/>
  <c r="J250" i="1"/>
  <c r="L337" i="1"/>
  <c r="J336" i="1"/>
  <c r="T414" i="1"/>
  <c r="T413" i="1" s="1"/>
  <c r="V415" i="1"/>
  <c r="T444" i="1"/>
  <c r="R443" i="1"/>
  <c r="R442" i="1" s="1"/>
  <c r="X465" i="1"/>
  <c r="X464" i="1" s="1"/>
  <c r="X463" i="1" s="1"/>
  <c r="V464" i="1"/>
  <c r="V463" i="1" s="1"/>
  <c r="T495" i="1"/>
  <c r="R494" i="1"/>
  <c r="R493" i="1" s="1"/>
  <c r="R492" i="1" s="1"/>
  <c r="R491" i="1" s="1"/>
  <c r="R490" i="1" s="1"/>
  <c r="P496" i="1"/>
  <c r="T16" i="1"/>
  <c r="V17" i="1"/>
  <c r="R26" i="1"/>
  <c r="T27" i="1"/>
  <c r="T95" i="1"/>
  <c r="T94" i="1" s="1"/>
  <c r="T93" i="1" s="1"/>
  <c r="T92" i="1" s="1"/>
  <c r="T91" i="1" s="1"/>
  <c r="T90" i="1" s="1"/>
  <c r="V96" i="1"/>
  <c r="L59" i="1"/>
  <c r="J58" i="1"/>
  <c r="L58" i="1" s="1"/>
  <c r="R143" i="1"/>
  <c r="P142" i="1"/>
  <c r="X215" i="1"/>
  <c r="X214" i="1" s="1"/>
  <c r="V214" i="1"/>
  <c r="T224" i="1"/>
  <c r="R223" i="1"/>
  <c r="R222" i="1" s="1"/>
  <c r="T302" i="1"/>
  <c r="R301" i="1"/>
  <c r="R300" i="1" s="1"/>
  <c r="V373" i="1"/>
  <c r="T372" i="1"/>
  <c r="T371" i="1" s="1"/>
  <c r="R397" i="1"/>
  <c r="P396" i="1"/>
  <c r="P393" i="1" s="1"/>
  <c r="P392" i="1" s="1"/>
  <c r="P391" i="1" s="1"/>
  <c r="J430" i="1"/>
  <c r="L430" i="1" s="1"/>
  <c r="L435" i="1"/>
  <c r="T479" i="1"/>
  <c r="R478" i="1"/>
  <c r="T31" i="1"/>
  <c r="R30" i="1"/>
  <c r="R29" i="1" s="1"/>
  <c r="L41" i="1"/>
  <c r="J40" i="1"/>
  <c r="L40" i="1" s="1"/>
  <c r="L161" i="1"/>
  <c r="J152" i="1"/>
  <c r="L152" i="1" s="1"/>
  <c r="P205" i="1"/>
  <c r="P202" i="1" s="1"/>
  <c r="R206" i="1"/>
  <c r="P291" i="1"/>
  <c r="P290" i="1" s="1"/>
  <c r="P316" i="1"/>
  <c r="P315" i="1" s="1"/>
  <c r="P314" i="1" s="1"/>
  <c r="R317" i="1"/>
  <c r="P353" i="1"/>
  <c r="R354" i="1"/>
  <c r="V344" i="1"/>
  <c r="T343" i="1"/>
  <c r="T458" i="1"/>
  <c r="R457" i="1"/>
  <c r="R456" i="1" s="1"/>
  <c r="R454" i="1"/>
  <c r="R453" i="1" s="1"/>
  <c r="R452" i="1" s="1"/>
  <c r="R451" i="1" s="1"/>
  <c r="T455" i="1"/>
  <c r="T476" i="1"/>
  <c r="V477" i="1"/>
  <c r="P480" i="1"/>
  <c r="P474" i="1" s="1"/>
  <c r="P473" i="1" s="1"/>
  <c r="P472" i="1" s="1"/>
  <c r="T64" i="1"/>
  <c r="R22" i="1"/>
  <c r="T23" i="1"/>
  <c r="R141" i="1"/>
  <c r="P140" i="1"/>
  <c r="P139" i="1" s="1"/>
  <c r="P138" i="1" s="1"/>
  <c r="P137" i="1" s="1"/>
  <c r="P132" i="1" s="1"/>
  <c r="P111" i="1" s="1"/>
  <c r="P200" i="1"/>
  <c r="P197" i="1" s="1"/>
  <c r="R201" i="1"/>
  <c r="T203" i="1"/>
  <c r="V204" i="1"/>
  <c r="J314" i="1"/>
  <c r="L314" i="1" s="1"/>
  <c r="L315" i="1"/>
  <c r="R256" i="1"/>
  <c r="P255" i="1"/>
  <c r="P254" i="1" s="1"/>
  <c r="P250" i="1" s="1"/>
  <c r="P249" i="1" s="1"/>
  <c r="R325" i="1"/>
  <c r="P324" i="1"/>
  <c r="P323" i="1" s="1"/>
  <c r="P320" i="1" s="1"/>
  <c r="P319" i="1" s="1"/>
  <c r="K349" i="1"/>
  <c r="L350" i="1"/>
  <c r="T437" i="1"/>
  <c r="T436" i="1" s="1"/>
  <c r="T435" i="1" s="1"/>
  <c r="V438" i="1"/>
  <c r="L127" i="1"/>
  <c r="J126" i="1"/>
  <c r="T105" i="1"/>
  <c r="R104" i="1"/>
  <c r="R102" i="1"/>
  <c r="P101" i="1"/>
  <c r="P100" i="1" s="1"/>
  <c r="P99" i="1" s="1"/>
  <c r="P98" i="1" s="1"/>
  <c r="P97" i="1" s="1"/>
  <c r="T236" i="1"/>
  <c r="R235" i="1"/>
  <c r="R234" i="1" s="1"/>
  <c r="P350" i="1"/>
  <c r="P349" i="1" s="1"/>
  <c r="P348" i="1" s="1"/>
  <c r="V342" i="1"/>
  <c r="T341" i="1"/>
  <c r="R421" i="1"/>
  <c r="R420" i="1" s="1"/>
  <c r="T422" i="1"/>
  <c r="T61" i="1"/>
  <c r="T60" i="1" s="1"/>
  <c r="T59" i="1" s="1"/>
  <c r="T58" i="1" s="1"/>
  <c r="V62" i="1"/>
  <c r="X73" i="1"/>
  <c r="X72" i="1" s="1"/>
  <c r="X71" i="1" s="1"/>
  <c r="V72" i="1"/>
  <c r="V71" i="1" s="1"/>
  <c r="X242" i="1"/>
  <c r="X241" i="1" s="1"/>
  <c r="X240" i="1" s="1"/>
  <c r="V241" i="1"/>
  <c r="V240" i="1" s="1"/>
  <c r="R293" i="1"/>
  <c r="R292" i="1" s="1"/>
  <c r="T294" i="1"/>
  <c r="V328" i="1"/>
  <c r="V327" i="1" s="1"/>
  <c r="V326" i="1" s="1"/>
  <c r="X329" i="1"/>
  <c r="X328" i="1" s="1"/>
  <c r="X327" i="1" s="1"/>
  <c r="X326" i="1" s="1"/>
  <c r="X469" i="1"/>
  <c r="X468" i="1" s="1"/>
  <c r="V468" i="1"/>
  <c r="P485" i="1"/>
  <c r="R75" i="1"/>
  <c r="R74" i="1" s="1"/>
  <c r="T109" i="1"/>
  <c r="T108" i="1" s="1"/>
  <c r="T107" i="1" s="1"/>
  <c r="T106" i="1" s="1"/>
  <c r="V110" i="1"/>
  <c r="P42" i="1"/>
  <c r="P41" i="1" s="1"/>
  <c r="P40" i="1" s="1"/>
  <c r="N139" i="1"/>
  <c r="N138" i="1" s="1"/>
  <c r="N137" i="1" s="1"/>
  <c r="N132" i="1" s="1"/>
  <c r="N111" i="1" s="1"/>
  <c r="T238" i="1"/>
  <c r="T237" i="1" s="1"/>
  <c r="V239" i="1"/>
  <c r="R359" i="1"/>
  <c r="R358" i="1" s="1"/>
  <c r="T360" i="1"/>
  <c r="N318" i="1"/>
  <c r="R13" i="1"/>
  <c r="P12" i="1"/>
  <c r="P11" i="1" s="1"/>
  <c r="P10" i="1" s="1"/>
  <c r="P9" i="1" s="1"/>
  <c r="L139" i="1"/>
  <c r="J138" i="1"/>
  <c r="T176" i="1"/>
  <c r="T175" i="1"/>
  <c r="T170" i="1" s="1"/>
  <c r="T161" i="1" s="1"/>
  <c r="T152" i="1" s="1"/>
  <c r="V177" i="1"/>
  <c r="T405" i="1"/>
  <c r="T404" i="1" s="1"/>
  <c r="V406" i="1"/>
  <c r="T15" i="1"/>
  <c r="R14" i="1"/>
  <c r="T25" i="1"/>
  <c r="R24" i="1"/>
  <c r="T82" i="1"/>
  <c r="T81" i="1" s="1"/>
  <c r="V83" i="1"/>
  <c r="N219" i="1"/>
  <c r="N178" i="1" s="1"/>
  <c r="R257" i="1"/>
  <c r="T259" i="1"/>
  <c r="R258" i="1"/>
  <c r="K196" i="1"/>
  <c r="L202" i="1"/>
  <c r="P306" i="1"/>
  <c r="P305" i="1" s="1"/>
  <c r="R308" i="1"/>
  <c r="T252" i="1"/>
  <c r="T251" i="1" s="1"/>
  <c r="V253" i="1"/>
  <c r="V304" i="1"/>
  <c r="T303" i="1"/>
  <c r="V299" i="1"/>
  <c r="T298" i="1"/>
  <c r="L323" i="1"/>
  <c r="J320" i="1"/>
  <c r="T390" i="1"/>
  <c r="R389" i="1"/>
  <c r="R45" i="1"/>
  <c r="T46" i="1"/>
  <c r="R35" i="1"/>
  <c r="R34" i="1" s="1"/>
  <c r="R33" i="1" s="1"/>
  <c r="R32" i="1" s="1"/>
  <c r="T36" i="1"/>
  <c r="R130" i="1"/>
  <c r="R129" i="1" s="1"/>
  <c r="R128" i="1" s="1"/>
  <c r="R127" i="1" s="1"/>
  <c r="R126" i="1" s="1"/>
  <c r="T131" i="1"/>
  <c r="V173" i="1"/>
  <c r="V172" i="1" s="1"/>
  <c r="V171" i="1" s="1"/>
  <c r="X174" i="1"/>
  <c r="X173" i="1" s="1"/>
  <c r="X172" i="1" s="1"/>
  <c r="X171" i="1" s="1"/>
  <c r="V184" i="1"/>
  <c r="T183" i="1"/>
  <c r="T182" i="1" s="1"/>
  <c r="T245" i="1"/>
  <c r="R244" i="1"/>
  <c r="R243" i="1" s="1"/>
  <c r="T352" i="1"/>
  <c r="R351" i="1"/>
  <c r="V377" i="1"/>
  <c r="X378" i="1"/>
  <c r="X377" i="1" s="1"/>
  <c r="J407" i="1"/>
  <c r="L407" i="1" s="1"/>
  <c r="L408" i="1"/>
  <c r="R488" i="1"/>
  <c r="T489" i="1"/>
  <c r="T210" i="1"/>
  <c r="T198" i="1"/>
  <c r="V199" i="1"/>
  <c r="V288" i="1"/>
  <c r="V287" i="1" s="1"/>
  <c r="V286" i="1" s="1"/>
  <c r="X289" i="1"/>
  <c r="X288" i="1" s="1"/>
  <c r="X287" i="1" s="1"/>
  <c r="X286" i="1" s="1"/>
  <c r="R345" i="1"/>
  <c r="R340" i="1" s="1"/>
  <c r="T346" i="1"/>
  <c r="R274" i="1"/>
  <c r="R273" i="1"/>
  <c r="R263" i="1" s="1"/>
  <c r="T275" i="1"/>
  <c r="R334" i="1"/>
  <c r="P333" i="1"/>
  <c r="P332" i="1" s="1"/>
  <c r="P331" i="1" s="1"/>
  <c r="P330" i="1" s="1"/>
  <c r="T394" i="1"/>
  <c r="V395" i="1"/>
  <c r="L385" i="1"/>
  <c r="J384" i="1"/>
  <c r="L384" i="1" s="1"/>
  <c r="R440" i="1"/>
  <c r="R439" i="1" s="1"/>
  <c r="R430" i="1" s="1"/>
  <c r="T441" i="1"/>
  <c r="R486" i="1"/>
  <c r="R485" i="1" s="1"/>
  <c r="T487" i="1"/>
  <c r="T484" i="1"/>
  <c r="R483" i="1"/>
  <c r="T77" i="1"/>
  <c r="T76" i="1" s="1"/>
  <c r="T75" i="1" s="1"/>
  <c r="T74" i="1" s="1"/>
  <c r="V78" i="1"/>
  <c r="X39" i="1"/>
  <c r="X38" i="1" s="1"/>
  <c r="X37" i="1" s="1"/>
  <c r="V38" i="1"/>
  <c r="V37" i="1" s="1"/>
  <c r="R43" i="1"/>
  <c r="R42" i="1" s="1"/>
  <c r="R41" i="1" s="1"/>
  <c r="T44" i="1"/>
  <c r="X125" i="1"/>
  <c r="X124" i="1" s="1"/>
  <c r="X123" i="1" s="1"/>
  <c r="V124" i="1"/>
  <c r="V123" i="1" s="1"/>
  <c r="L181" i="1"/>
  <c r="J180" i="1"/>
  <c r="T232" i="1"/>
  <c r="T231" i="1" s="1"/>
  <c r="V233" i="1"/>
  <c r="T297" i="1"/>
  <c r="R296" i="1"/>
  <c r="R295" i="1" s="1"/>
  <c r="R339" i="1"/>
  <c r="P338" i="1"/>
  <c r="P337" i="1" s="1"/>
  <c r="P336" i="1" s="1"/>
  <c r="P335" i="1" s="1"/>
  <c r="L332" i="1"/>
  <c r="J331" i="1"/>
  <c r="V428" i="1"/>
  <c r="V427" i="1" s="1"/>
  <c r="V426" i="1" s="1"/>
  <c r="V425" i="1" s="1"/>
  <c r="V424" i="1" s="1"/>
  <c r="X429" i="1"/>
  <c r="X428" i="1" s="1"/>
  <c r="X427" i="1" s="1"/>
  <c r="X426" i="1" s="1"/>
  <c r="X425" i="1" s="1"/>
  <c r="X424" i="1" s="1"/>
  <c r="L424" i="1"/>
  <c r="T433" i="1"/>
  <c r="T432" i="1" s="1"/>
  <c r="T431" i="1" s="1"/>
  <c r="V434" i="1"/>
  <c r="R501" i="1"/>
  <c r="R500" i="1" s="1"/>
  <c r="R499" i="1" s="1"/>
  <c r="R498" i="1" s="1"/>
  <c r="R497" i="1" s="1"/>
  <c r="T502" i="1"/>
  <c r="T52" i="1"/>
  <c r="R51" i="1"/>
  <c r="R50" i="1" s="1"/>
  <c r="T47" i="1"/>
  <c r="V48" i="1"/>
  <c r="R121" i="1"/>
  <c r="R120" i="1" s="1"/>
  <c r="R119" i="1" s="1"/>
  <c r="T122" i="1"/>
  <c r="R88" i="1"/>
  <c r="R87" i="1" s="1"/>
  <c r="R63" i="1" s="1"/>
  <c r="T89" i="1"/>
  <c r="T185" i="1"/>
  <c r="V187" i="1"/>
  <c r="T186" i="1"/>
  <c r="T208" i="1"/>
  <c r="T207" i="1" s="1"/>
  <c r="V209" i="1"/>
  <c r="R387" i="1"/>
  <c r="T388" i="1"/>
  <c r="R470" i="1"/>
  <c r="R467" i="1" s="1"/>
  <c r="R462" i="1" s="1"/>
  <c r="T471" i="1"/>
  <c r="T512" i="1"/>
  <c r="R511" i="1"/>
  <c r="R510" i="1" s="1"/>
  <c r="R509" i="1" s="1"/>
  <c r="R503" i="1" s="1"/>
  <c r="T85" i="1"/>
  <c r="T84" i="1" s="1"/>
  <c r="V86" i="1"/>
  <c r="R181" i="1"/>
  <c r="R180" i="1" s="1"/>
  <c r="P221" i="1"/>
  <c r="P220" i="1" s="1"/>
  <c r="P219" i="1" s="1"/>
  <c r="T147" i="1"/>
  <c r="R146" i="1"/>
  <c r="R145" i="1" s="1"/>
  <c r="R144" i="1" s="1"/>
  <c r="L291" i="1"/>
  <c r="J290" i="1"/>
  <c r="L290" i="1" s="1"/>
  <c r="T369" i="1"/>
  <c r="T368" i="1" s="1"/>
  <c r="T367" i="1" s="1"/>
  <c r="T366" i="1" s="1"/>
  <c r="V370" i="1"/>
  <c r="K392" i="1"/>
  <c r="L393" i="1"/>
  <c r="X461" i="1"/>
  <c r="X460" i="1" s="1"/>
  <c r="X459" i="1" s="1"/>
  <c r="V460" i="1"/>
  <c r="V459" i="1" s="1"/>
  <c r="N450" i="1"/>
  <c r="N423" i="1" s="1"/>
  <c r="R56" i="1"/>
  <c r="R55" i="1" s="1"/>
  <c r="R54" i="1" s="1"/>
  <c r="R53" i="1" s="1"/>
  <c r="T57" i="1"/>
  <c r="T218" i="1"/>
  <c r="R217" i="1"/>
  <c r="R216" i="1" s="1"/>
  <c r="X213" i="1"/>
  <c r="X211" i="1" s="1"/>
  <c r="X210" i="1" s="1"/>
  <c r="V211" i="1"/>
  <c r="V210" i="1" s="1"/>
  <c r="L107" i="1"/>
  <c r="J106" i="1"/>
  <c r="L106" i="1" s="1"/>
  <c r="R312" i="1"/>
  <c r="R311" i="1" s="1"/>
  <c r="T313" i="1"/>
  <c r="P365" i="1"/>
  <c r="P364" i="1" s="1"/>
  <c r="R379" i="1"/>
  <c r="R376" i="1" s="1"/>
  <c r="R375" i="1" s="1"/>
  <c r="R374" i="1" s="1"/>
  <c r="T380" i="1"/>
  <c r="T419" i="1"/>
  <c r="R418" i="1"/>
  <c r="R417" i="1" s="1"/>
  <c r="R416" i="1" s="1"/>
  <c r="R408" i="1" s="1"/>
  <c r="R407" i="1" s="1"/>
  <c r="P451" i="1"/>
  <c r="P450" i="1" s="1"/>
  <c r="R475" i="1"/>
  <c r="T482" i="1"/>
  <c r="R481" i="1"/>
  <c r="J474" i="1"/>
  <c r="L475" i="1"/>
  <c r="X67" i="1"/>
  <c r="X66" i="1" s="1"/>
  <c r="X65" i="1" s="1"/>
  <c r="X64" i="1" s="1"/>
  <c r="V66" i="1"/>
  <c r="V65" i="1" s="1"/>
  <c r="V64" i="1" s="1"/>
  <c r="P21" i="1"/>
  <c r="P20" i="1" s="1"/>
  <c r="P19" i="1" s="1"/>
  <c r="T230" i="1"/>
  <c r="R229" i="1"/>
  <c r="R228" i="1" s="1"/>
  <c r="L225" i="1"/>
  <c r="J221" i="1"/>
  <c r="X310" i="1"/>
  <c r="X309" i="1" s="1"/>
  <c r="V309" i="1"/>
  <c r="L367" i="1"/>
  <c r="J366" i="1"/>
  <c r="T507" i="1"/>
  <c r="T506" i="1" s="1"/>
  <c r="T505" i="1" s="1"/>
  <c r="T504" i="1" s="1"/>
  <c r="V508" i="1"/>
  <c r="F15" i="8"/>
  <c r="D14" i="8"/>
  <c r="F14" i="8" s="1"/>
  <c r="F11" i="8"/>
  <c r="D10" i="8"/>
  <c r="M137" i="4" l="1"/>
  <c r="O138" i="4"/>
  <c r="O137" i="4" s="1"/>
  <c r="M116" i="4"/>
  <c r="O117" i="4"/>
  <c r="O116" i="4" s="1"/>
  <c r="I86" i="4"/>
  <c r="I85" i="4" s="1"/>
  <c r="I153" i="4" s="1"/>
  <c r="M114" i="4"/>
  <c r="K109" i="4"/>
  <c r="K108" i="4" s="1"/>
  <c r="K92" i="4" s="1"/>
  <c r="K120" i="4"/>
  <c r="M121" i="4"/>
  <c r="M118" i="4"/>
  <c r="O119" i="4"/>
  <c r="O118" i="4" s="1"/>
  <c r="O91" i="4"/>
  <c r="O90" i="4" s="1"/>
  <c r="O87" i="4" s="1"/>
  <c r="M90" i="4"/>
  <c r="M87" i="4" s="1"/>
  <c r="O140" i="4"/>
  <c r="O139" i="4" s="1"/>
  <c r="M139" i="4"/>
  <c r="O99" i="4"/>
  <c r="O98" i="4" s="1"/>
  <c r="O97" i="4" s="1"/>
  <c r="M98" i="4"/>
  <c r="M97" i="4" s="1"/>
  <c r="O147" i="4"/>
  <c r="O146" i="4" s="1"/>
  <c r="O145" i="4" s="1"/>
  <c r="M146" i="4"/>
  <c r="M145" i="4" s="1"/>
  <c r="K123" i="4"/>
  <c r="K122" i="4" s="1"/>
  <c r="K115" i="4" s="1"/>
  <c r="M124" i="4"/>
  <c r="O39" i="4"/>
  <c r="O38" i="4" s="1"/>
  <c r="O37" i="4" s="1"/>
  <c r="M38" i="4"/>
  <c r="M37" i="4" s="1"/>
  <c r="O56" i="4"/>
  <c r="O55" i="4" s="1"/>
  <c r="O54" i="4" s="1"/>
  <c r="M55" i="4"/>
  <c r="M54" i="4" s="1"/>
  <c r="O51" i="4"/>
  <c r="O50" i="4" s="1"/>
  <c r="M50" i="4"/>
  <c r="O22" i="4"/>
  <c r="O21" i="4" s="1"/>
  <c r="M21" i="4"/>
  <c r="O53" i="4"/>
  <c r="O52" i="4" s="1"/>
  <c r="M52" i="4"/>
  <c r="O69" i="4"/>
  <c r="O68" i="4" s="1"/>
  <c r="O67" i="4" s="1"/>
  <c r="O66" i="4" s="1"/>
  <c r="M68" i="4"/>
  <c r="M67" i="4" s="1"/>
  <c r="M66" i="4" s="1"/>
  <c r="K17" i="4"/>
  <c r="K16" i="4" s="1"/>
  <c r="K9" i="4" s="1"/>
  <c r="O25" i="4"/>
  <c r="O24" i="4" s="1"/>
  <c r="M24" i="4"/>
  <c r="K70" i="4"/>
  <c r="O28" i="4"/>
  <c r="O27" i="4" s="1"/>
  <c r="M27" i="4"/>
  <c r="O80" i="4"/>
  <c r="O79" i="4" s="1"/>
  <c r="M79" i="4"/>
  <c r="O31" i="4"/>
  <c r="O30" i="4" s="1"/>
  <c r="M30" i="4"/>
  <c r="O65" i="4"/>
  <c r="O64" i="4" s="1"/>
  <c r="O63" i="4" s="1"/>
  <c r="M64" i="4"/>
  <c r="M63" i="4" s="1"/>
  <c r="O59" i="4"/>
  <c r="O58" i="4" s="1"/>
  <c r="O57" i="4" s="1"/>
  <c r="M58" i="4"/>
  <c r="M57" i="4" s="1"/>
  <c r="O19" i="4"/>
  <c r="O18" i="4" s="1"/>
  <c r="O17" i="4" s="1"/>
  <c r="M18" i="4"/>
  <c r="O12" i="4"/>
  <c r="O11" i="4" s="1"/>
  <c r="O10" i="4" s="1"/>
  <c r="M11" i="4"/>
  <c r="M10" i="4" s="1"/>
  <c r="O72" i="4"/>
  <c r="O71" i="4" s="1"/>
  <c r="M71" i="4"/>
  <c r="P542" i="3"/>
  <c r="P541" i="3" s="1"/>
  <c r="P535" i="3" s="1"/>
  <c r="R439" i="3"/>
  <c r="R438" i="3" s="1"/>
  <c r="R437" i="3" s="1"/>
  <c r="R436" i="3" s="1"/>
  <c r="T440" i="3"/>
  <c r="P380" i="3"/>
  <c r="V379" i="3"/>
  <c r="T378" i="3"/>
  <c r="T377" i="3" s="1"/>
  <c r="T376" i="3" s="1"/>
  <c r="N232" i="3"/>
  <c r="R229" i="3"/>
  <c r="R228" i="3"/>
  <c r="R227" i="3" s="1"/>
  <c r="R226" i="3" s="1"/>
  <c r="R225" i="3" s="1"/>
  <c r="R223" i="3" s="1"/>
  <c r="T230" i="3"/>
  <c r="T213" i="3"/>
  <c r="R212" i="3"/>
  <c r="R211" i="3" s="1"/>
  <c r="R210" i="3" s="1"/>
  <c r="R209" i="3" s="1"/>
  <c r="R208" i="3" s="1"/>
  <c r="R206" i="3" s="1"/>
  <c r="T163" i="3"/>
  <c r="R162" i="3"/>
  <c r="R161" i="3" s="1"/>
  <c r="R128" i="3" s="1"/>
  <c r="N11" i="3"/>
  <c r="N10" i="3" s="1"/>
  <c r="N9" i="3" s="1"/>
  <c r="T21" i="3"/>
  <c r="R20" i="3"/>
  <c r="P449" i="2"/>
  <c r="V466" i="2"/>
  <c r="T465" i="2"/>
  <c r="T464" i="2" s="1"/>
  <c r="T463" i="2" s="1"/>
  <c r="T462" i="2" s="1"/>
  <c r="T461" i="2" s="1"/>
  <c r="N267" i="2"/>
  <c r="X205" i="2"/>
  <c r="X204" i="2" s="1"/>
  <c r="X203" i="2" s="1"/>
  <c r="X202" i="2" s="1"/>
  <c r="X201" i="2" s="1"/>
  <c r="V204" i="2"/>
  <c r="V203" i="2" s="1"/>
  <c r="V202" i="2" s="1"/>
  <c r="V201" i="2" s="1"/>
  <c r="L539" i="2"/>
  <c r="T145" i="2"/>
  <c r="R143" i="2"/>
  <c r="R142" i="2" s="1"/>
  <c r="R141" i="2" s="1"/>
  <c r="R144" i="2"/>
  <c r="R135" i="2"/>
  <c r="R134" i="2" s="1"/>
  <c r="R129" i="2" s="1"/>
  <c r="T136" i="2"/>
  <c r="R58" i="2"/>
  <c r="R57" i="2" s="1"/>
  <c r="T59" i="2"/>
  <c r="T52" i="2"/>
  <c r="V53" i="2"/>
  <c r="T50" i="2"/>
  <c r="V51" i="2"/>
  <c r="T35" i="2"/>
  <c r="R34" i="2"/>
  <c r="R33" i="2" s="1"/>
  <c r="R32" i="2" s="1"/>
  <c r="R31" i="2" s="1"/>
  <c r="R386" i="1"/>
  <c r="R385" i="1" s="1"/>
  <c r="R384" i="1" s="1"/>
  <c r="R480" i="1"/>
  <c r="L451" i="1"/>
  <c r="J450" i="1"/>
  <c r="L450" i="1" s="1"/>
  <c r="R450" i="1"/>
  <c r="V403" i="1"/>
  <c r="T402" i="1"/>
  <c r="T401" i="1" s="1"/>
  <c r="T410" i="1"/>
  <c r="T409" i="1" s="1"/>
  <c r="V412" i="1"/>
  <c r="T411" i="1"/>
  <c r="P423" i="1"/>
  <c r="V383" i="1"/>
  <c r="T382" i="1"/>
  <c r="T381" i="1" s="1"/>
  <c r="L504" i="1"/>
  <c r="J503" i="1"/>
  <c r="N514" i="1"/>
  <c r="R40" i="1"/>
  <c r="P465" i="3"/>
  <c r="P471" i="3"/>
  <c r="V521" i="3"/>
  <c r="T520" i="3"/>
  <c r="T519" i="3" s="1"/>
  <c r="T518" i="3" s="1"/>
  <c r="V406" i="3"/>
  <c r="T405" i="3"/>
  <c r="T396" i="3"/>
  <c r="R395" i="3"/>
  <c r="R394" i="3" s="1"/>
  <c r="R393" i="3" s="1"/>
  <c r="R392" i="3" s="1"/>
  <c r="V354" i="3"/>
  <c r="T353" i="3"/>
  <c r="T352" i="3" s="1"/>
  <c r="T351" i="3" s="1"/>
  <c r="X534" i="3"/>
  <c r="X533" i="3" s="1"/>
  <c r="X532" i="3" s="1"/>
  <c r="X531" i="3" s="1"/>
  <c r="X530" i="3" s="1"/>
  <c r="X529" i="3" s="1"/>
  <c r="V533" i="3"/>
  <c r="V532" i="3" s="1"/>
  <c r="V531" i="3" s="1"/>
  <c r="V530" i="3" s="1"/>
  <c r="V529" i="3" s="1"/>
  <c r="N289" i="3"/>
  <c r="V561" i="3"/>
  <c r="T560" i="3"/>
  <c r="T559" i="3" s="1"/>
  <c r="T558" i="3" s="1"/>
  <c r="T557" i="3" s="1"/>
  <c r="V431" i="3"/>
  <c r="T430" i="3"/>
  <c r="T429" i="3" s="1"/>
  <c r="T428" i="3" s="1"/>
  <c r="T427" i="3" s="1"/>
  <c r="V425" i="3"/>
  <c r="T424" i="3"/>
  <c r="T423" i="3" s="1"/>
  <c r="P323" i="3"/>
  <c r="P322" i="3" s="1"/>
  <c r="P318" i="3" s="1"/>
  <c r="P317" i="3" s="1"/>
  <c r="R324" i="3"/>
  <c r="V143" i="3"/>
  <c r="T142" i="3"/>
  <c r="R516" i="3"/>
  <c r="R515" i="3" s="1"/>
  <c r="R511" i="3" s="1"/>
  <c r="R510" i="3" s="1"/>
  <c r="R509" i="3" s="1"/>
  <c r="R504" i="3" s="1"/>
  <c r="T517" i="3"/>
  <c r="R195" i="3"/>
  <c r="R194" i="3" s="1"/>
  <c r="T91" i="3"/>
  <c r="R90" i="3"/>
  <c r="R29" i="3"/>
  <c r="R28" i="3" s="1"/>
  <c r="R27" i="3" s="1"/>
  <c r="R26" i="3" s="1"/>
  <c r="T30" i="3"/>
  <c r="V33" i="3"/>
  <c r="T32" i="3"/>
  <c r="T31" i="3" s="1"/>
  <c r="T78" i="3"/>
  <c r="T77" i="3" s="1"/>
  <c r="V79" i="3"/>
  <c r="X422" i="3"/>
  <c r="X421" i="3" s="1"/>
  <c r="X420" i="3" s="1"/>
  <c r="V421" i="3"/>
  <c r="V420" i="3" s="1"/>
  <c r="X549" i="3"/>
  <c r="X548" i="3" s="1"/>
  <c r="V548" i="3"/>
  <c r="R412" i="3"/>
  <c r="R411" i="3" s="1"/>
  <c r="R410" i="3" s="1"/>
  <c r="T198" i="3"/>
  <c r="V199" i="3"/>
  <c r="T189" i="3"/>
  <c r="T188" i="3" s="1"/>
  <c r="T187" i="3" s="1"/>
  <c r="T186" i="3" s="1"/>
  <c r="V190" i="3"/>
  <c r="T264" i="3"/>
  <c r="V265" i="3"/>
  <c r="T263" i="3"/>
  <c r="T259" i="3" s="1"/>
  <c r="T258" i="3" s="1"/>
  <c r="X185" i="3"/>
  <c r="X184" i="3" s="1"/>
  <c r="X183" i="3" s="1"/>
  <c r="V184" i="3"/>
  <c r="V183" i="3" s="1"/>
  <c r="R64" i="3"/>
  <c r="P62" i="3"/>
  <c r="P61" i="3" s="1"/>
  <c r="P60" i="3" s="1"/>
  <c r="P59" i="3" s="1"/>
  <c r="P58" i="3" s="1"/>
  <c r="T124" i="3"/>
  <c r="T123" i="3" s="1"/>
  <c r="V125" i="3"/>
  <c r="V444" i="3"/>
  <c r="T443" i="3"/>
  <c r="T442" i="3" s="1"/>
  <c r="R73" i="3"/>
  <c r="R325" i="3"/>
  <c r="R326" i="3"/>
  <c r="T327" i="3"/>
  <c r="P105" i="3"/>
  <c r="L288" i="3"/>
  <c r="L287" i="3" s="1"/>
  <c r="L224" i="3"/>
  <c r="V522" i="3"/>
  <c r="R171" i="3"/>
  <c r="T53" i="3"/>
  <c r="T52" i="3" s="1"/>
  <c r="V54" i="3"/>
  <c r="V404" i="3"/>
  <c r="T403" i="3"/>
  <c r="T89" i="3"/>
  <c r="R88" i="3"/>
  <c r="R87" i="3" s="1"/>
  <c r="R86" i="3" s="1"/>
  <c r="R85" i="3" s="1"/>
  <c r="R80" i="3" s="1"/>
  <c r="V369" i="3"/>
  <c r="T368" i="3"/>
  <c r="V197" i="3"/>
  <c r="T196" i="3"/>
  <c r="T195" i="3" s="1"/>
  <c r="T194" i="3" s="1"/>
  <c r="R159" i="3"/>
  <c r="T160" i="3"/>
  <c r="R427" i="3"/>
  <c r="T17" i="3"/>
  <c r="R16" i="3"/>
  <c r="V551" i="3"/>
  <c r="T550" i="3"/>
  <c r="R139" i="3"/>
  <c r="R138" i="3" s="1"/>
  <c r="R137" i="3" s="1"/>
  <c r="X44" i="3"/>
  <c r="X43" i="3" s="1"/>
  <c r="X42" i="3" s="1"/>
  <c r="V43" i="3"/>
  <c r="V42" i="3" s="1"/>
  <c r="V448" i="3"/>
  <c r="T447" i="3"/>
  <c r="V301" i="3"/>
  <c r="T300" i="3"/>
  <c r="T299" i="3" s="1"/>
  <c r="T19" i="3"/>
  <c r="R18" i="3"/>
  <c r="T371" i="3"/>
  <c r="T370" i="3" s="1"/>
  <c r="V372" i="3"/>
  <c r="R304" i="3"/>
  <c r="P303" i="3"/>
  <c r="P302" i="3" s="1"/>
  <c r="T539" i="3"/>
  <c r="T538" i="3" s="1"/>
  <c r="T537" i="3" s="1"/>
  <c r="T536" i="3" s="1"/>
  <c r="V540" i="3"/>
  <c r="N471" i="3"/>
  <c r="N465" i="3"/>
  <c r="R307" i="3"/>
  <c r="P306" i="3"/>
  <c r="P305" i="3" s="1"/>
  <c r="P215" i="3" s="1"/>
  <c r="R280" i="3"/>
  <c r="P279" i="3"/>
  <c r="P276" i="3" s="1"/>
  <c r="V419" i="3"/>
  <c r="T418" i="3"/>
  <c r="T417" i="3" s="1"/>
  <c r="T503" i="3"/>
  <c r="R502" i="3"/>
  <c r="R501" i="3" s="1"/>
  <c r="R500" i="3" s="1"/>
  <c r="R499" i="3" s="1"/>
  <c r="R498" i="3" s="1"/>
  <c r="R497" i="3" s="1"/>
  <c r="R118" i="3"/>
  <c r="V51" i="3"/>
  <c r="T50" i="3"/>
  <c r="X461" i="3"/>
  <c r="X460" i="3" s="1"/>
  <c r="X459" i="3" s="1"/>
  <c r="V460" i="3"/>
  <c r="V459" i="3" s="1"/>
  <c r="N241" i="3"/>
  <c r="P128" i="3"/>
  <c r="P127" i="3" s="1"/>
  <c r="T310" i="3"/>
  <c r="R309" i="3"/>
  <c r="R308" i="3" s="1"/>
  <c r="V285" i="3"/>
  <c r="V284" i="3" s="1"/>
  <c r="X286" i="3"/>
  <c r="X285" i="3" s="1"/>
  <c r="X284" i="3" s="1"/>
  <c r="X482" i="3"/>
  <c r="X481" i="3" s="1"/>
  <c r="V481" i="3"/>
  <c r="T25" i="3"/>
  <c r="R24" i="3"/>
  <c r="R23" i="3" s="1"/>
  <c r="P363" i="3"/>
  <c r="P360" i="3" s="1"/>
  <c r="P356" i="3" s="1"/>
  <c r="P355" i="3" s="1"/>
  <c r="R364" i="3"/>
  <c r="V158" i="3"/>
  <c r="T157" i="3"/>
  <c r="V556" i="3"/>
  <c r="T555" i="3"/>
  <c r="T554" i="3" s="1"/>
  <c r="T553" i="3" s="1"/>
  <c r="T298" i="3"/>
  <c r="R297" i="3"/>
  <c r="V151" i="3"/>
  <c r="T150" i="3"/>
  <c r="T149" i="3" s="1"/>
  <c r="T148" i="3" s="1"/>
  <c r="T147" i="3" s="1"/>
  <c r="T367" i="3"/>
  <c r="R366" i="3"/>
  <c r="R365" i="3" s="1"/>
  <c r="X182" i="3"/>
  <c r="X181" i="3" s="1"/>
  <c r="X180" i="3" s="1"/>
  <c r="X179" i="3" s="1"/>
  <c r="V181" i="3"/>
  <c r="V180" i="3" s="1"/>
  <c r="V179" i="3" s="1"/>
  <c r="V178" i="3" s="1"/>
  <c r="T140" i="3"/>
  <c r="T139" i="3" s="1"/>
  <c r="T138" i="3" s="1"/>
  <c r="T137" i="3" s="1"/>
  <c r="V141" i="3"/>
  <c r="R546" i="3"/>
  <c r="R545" i="3" s="1"/>
  <c r="R544" i="3" s="1"/>
  <c r="R543" i="3" s="1"/>
  <c r="R542" i="3" s="1"/>
  <c r="R541" i="3" s="1"/>
  <c r="R535" i="3" s="1"/>
  <c r="T547" i="3"/>
  <c r="X313" i="3"/>
  <c r="X312" i="3" s="1"/>
  <c r="X311" i="3" s="1"/>
  <c r="V312" i="3"/>
  <c r="V311" i="3" s="1"/>
  <c r="V391" i="3"/>
  <c r="T390" i="3"/>
  <c r="T389" i="3" s="1"/>
  <c r="T388" i="3" s="1"/>
  <c r="V434" i="3"/>
  <c r="T433" i="3"/>
  <c r="T432" i="3" s="1"/>
  <c r="T456" i="3"/>
  <c r="R455" i="3"/>
  <c r="R454" i="3" s="1"/>
  <c r="R453" i="3" s="1"/>
  <c r="R452" i="3" s="1"/>
  <c r="R451" i="3" s="1"/>
  <c r="V450" i="3"/>
  <c r="T449" i="3"/>
  <c r="V133" i="3"/>
  <c r="T132" i="3"/>
  <c r="T131" i="3" s="1"/>
  <c r="V359" i="3"/>
  <c r="T358" i="3"/>
  <c r="T357" i="3" s="1"/>
  <c r="X295" i="3"/>
  <c r="X294" i="3" s="1"/>
  <c r="X293" i="3" s="1"/>
  <c r="V294" i="3"/>
  <c r="V293" i="3" s="1"/>
  <c r="V122" i="3"/>
  <c r="T120" i="3"/>
  <c r="T119" i="3" s="1"/>
  <c r="T121" i="3"/>
  <c r="V113" i="3"/>
  <c r="T112" i="3"/>
  <c r="T111" i="3" s="1"/>
  <c r="T479" i="3"/>
  <c r="T476" i="3" s="1"/>
  <c r="T475" i="3" s="1"/>
  <c r="T474" i="3" s="1"/>
  <c r="T473" i="3" s="1"/>
  <c r="V480" i="3"/>
  <c r="P291" i="3"/>
  <c r="P290" i="3" s="1"/>
  <c r="R292" i="3"/>
  <c r="P241" i="3"/>
  <c r="P274" i="3"/>
  <c r="P271" i="3" s="1"/>
  <c r="R275" i="3"/>
  <c r="X49" i="3"/>
  <c r="X48" i="3" s="1"/>
  <c r="V48" i="3"/>
  <c r="P426" i="3"/>
  <c r="L256" i="3"/>
  <c r="L249" i="3" s="1"/>
  <c r="L248" i="3" s="1"/>
  <c r="L562" i="3" s="1"/>
  <c r="X387" i="3"/>
  <c r="X386" i="3" s="1"/>
  <c r="X385" i="3" s="1"/>
  <c r="X382" i="3" s="1"/>
  <c r="X381" i="3" s="1"/>
  <c r="V386" i="3"/>
  <c r="V385" i="3" s="1"/>
  <c r="V382" i="3" s="1"/>
  <c r="V381" i="3" s="1"/>
  <c r="R156" i="3"/>
  <c r="R155" i="3" s="1"/>
  <c r="R154" i="3" s="1"/>
  <c r="R552" i="3"/>
  <c r="X401" i="3"/>
  <c r="X400" i="3" s="1"/>
  <c r="X399" i="3" s="1"/>
  <c r="V400" i="3"/>
  <c r="V399" i="3" s="1"/>
  <c r="T170" i="3"/>
  <c r="R169" i="3"/>
  <c r="R168" i="3" s="1"/>
  <c r="R167" i="3" s="1"/>
  <c r="P296" i="3"/>
  <c r="P232" i="3"/>
  <c r="P207" i="3"/>
  <c r="T70" i="3"/>
  <c r="T69" i="3" s="1"/>
  <c r="T68" i="3" s="1"/>
  <c r="T67" i="3" s="1"/>
  <c r="V71" i="3"/>
  <c r="V512" i="3"/>
  <c r="V513" i="3"/>
  <c r="X514" i="3"/>
  <c r="T115" i="3"/>
  <c r="T114" i="3" s="1"/>
  <c r="V117" i="3"/>
  <c r="T374" i="3"/>
  <c r="T373" i="3" s="1"/>
  <c r="V375" i="3"/>
  <c r="X362" i="3"/>
  <c r="X361" i="3" s="1"/>
  <c r="V361" i="3"/>
  <c r="R37" i="3"/>
  <c r="R36" i="3" s="1"/>
  <c r="R35" i="3" s="1"/>
  <c r="R34" i="3" s="1"/>
  <c r="T38" i="3"/>
  <c r="V414" i="3"/>
  <c r="T413" i="3"/>
  <c r="R56" i="3"/>
  <c r="T57" i="3"/>
  <c r="V321" i="3"/>
  <c r="T320" i="3"/>
  <c r="T319" i="3" s="1"/>
  <c r="R106" i="3"/>
  <c r="V408" i="3"/>
  <c r="T407" i="3"/>
  <c r="V145" i="3"/>
  <c r="V144" i="3" s="1"/>
  <c r="X146" i="3"/>
  <c r="X145" i="3" s="1"/>
  <c r="X144" i="3" s="1"/>
  <c r="V273" i="3"/>
  <c r="T272" i="3"/>
  <c r="T135" i="3"/>
  <c r="T134" i="3" s="1"/>
  <c r="V136" i="3"/>
  <c r="T47" i="3"/>
  <c r="T46" i="3" s="1"/>
  <c r="T45" i="3" s="1"/>
  <c r="R441" i="3"/>
  <c r="R435" i="3" s="1"/>
  <c r="X166" i="3"/>
  <c r="X165" i="3" s="1"/>
  <c r="X164" i="3" s="1"/>
  <c r="V165" i="3"/>
  <c r="V164" i="3" s="1"/>
  <c r="V76" i="3"/>
  <c r="T75" i="3"/>
  <c r="T74" i="3" s="1"/>
  <c r="T73" i="3" s="1"/>
  <c r="X496" i="3"/>
  <c r="X495" i="3" s="1"/>
  <c r="X494" i="3" s="1"/>
  <c r="X493" i="3" s="1"/>
  <c r="X492" i="3" s="1"/>
  <c r="X491" i="3" s="1"/>
  <c r="X490" i="3" s="1"/>
  <c r="V495" i="3"/>
  <c r="V494" i="3" s="1"/>
  <c r="V493" i="3" s="1"/>
  <c r="V492" i="3" s="1"/>
  <c r="V491" i="3" s="1"/>
  <c r="V490" i="3" s="1"/>
  <c r="T416" i="3"/>
  <c r="R415" i="3"/>
  <c r="T65" i="3"/>
  <c r="V66" i="3"/>
  <c r="X522" i="3"/>
  <c r="T176" i="3"/>
  <c r="T175" i="3" s="1"/>
  <c r="T174" i="3" s="1"/>
  <c r="T173" i="3" s="1"/>
  <c r="T172" i="3" s="1"/>
  <c r="T171" i="3" s="1"/>
  <c r="V177" i="3"/>
  <c r="R402" i="3"/>
  <c r="R398" i="3" s="1"/>
  <c r="R397" i="3" s="1"/>
  <c r="P87" i="3"/>
  <c r="P86" i="3" s="1"/>
  <c r="P85" i="3" s="1"/>
  <c r="P80" i="3" s="1"/>
  <c r="P72" i="3" s="1"/>
  <c r="X339" i="2"/>
  <c r="X338" i="2" s="1"/>
  <c r="X337" i="2" s="1"/>
  <c r="V338" i="2"/>
  <c r="V337" i="2" s="1"/>
  <c r="V228" i="2"/>
  <c r="T227" i="2"/>
  <c r="T226" i="2" s="1"/>
  <c r="T225" i="2" s="1"/>
  <c r="T224" i="2" s="1"/>
  <c r="T223" i="2" s="1"/>
  <c r="R74" i="2"/>
  <c r="R413" i="2"/>
  <c r="R412" i="2" s="1"/>
  <c r="T414" i="2"/>
  <c r="X255" i="2"/>
  <c r="X254" i="2" s="1"/>
  <c r="V254" i="2"/>
  <c r="X27" i="2"/>
  <c r="X26" i="2" s="1"/>
  <c r="X25" i="2" s="1"/>
  <c r="V26" i="2"/>
  <c r="V25" i="2" s="1"/>
  <c r="X174" i="2"/>
  <c r="V173" i="2"/>
  <c r="X457" i="2"/>
  <c r="X456" i="2" s="1"/>
  <c r="V456" i="2"/>
  <c r="X399" i="2"/>
  <c r="X398" i="2" s="1"/>
  <c r="X397" i="2" s="1"/>
  <c r="V398" i="2"/>
  <c r="V397" i="2" s="1"/>
  <c r="T272" i="2"/>
  <c r="R271" i="2"/>
  <c r="R270" i="2" s="1"/>
  <c r="V186" i="2"/>
  <c r="T185" i="2"/>
  <c r="T184" i="2" s="1"/>
  <c r="X14" i="2"/>
  <c r="X13" i="2" s="1"/>
  <c r="V13" i="2"/>
  <c r="P406" i="2"/>
  <c r="P348" i="2"/>
  <c r="P345" i="2" s="1"/>
  <c r="P336" i="2" s="1"/>
  <c r="P335" i="2" s="1"/>
  <c r="R349" i="2"/>
  <c r="N236" i="2"/>
  <c r="N229" i="2" s="1"/>
  <c r="N539" i="2" s="1"/>
  <c r="T77" i="2"/>
  <c r="T76" i="2" s="1"/>
  <c r="T75" i="2" s="1"/>
  <c r="V78" i="2"/>
  <c r="X527" i="2"/>
  <c r="X526" i="2" s="1"/>
  <c r="V526" i="2"/>
  <c r="T490" i="2"/>
  <c r="T489" i="2"/>
  <c r="V491" i="2"/>
  <c r="P289" i="2"/>
  <c r="P288" i="2" s="1"/>
  <c r="R290" i="2"/>
  <c r="X448" i="2"/>
  <c r="X447" i="2" s="1"/>
  <c r="V447" i="2"/>
  <c r="V253" i="2"/>
  <c r="T252" i="2"/>
  <c r="T251" i="2" s="1"/>
  <c r="T454" i="2"/>
  <c r="T453" i="2" s="1"/>
  <c r="T452" i="2" s="1"/>
  <c r="T451" i="2" s="1"/>
  <c r="T450" i="2" s="1"/>
  <c r="V455" i="2"/>
  <c r="T371" i="2"/>
  <c r="R370" i="2"/>
  <c r="R369" i="2" s="1"/>
  <c r="R368" i="2" s="1"/>
  <c r="T479" i="2"/>
  <c r="T478" i="2" s="1"/>
  <c r="T477" i="2" s="1"/>
  <c r="T476" i="2" s="1"/>
  <c r="T475" i="2" s="1"/>
  <c r="T474" i="2" s="1"/>
  <c r="V480" i="2"/>
  <c r="V364" i="2"/>
  <c r="T363" i="2"/>
  <c r="V159" i="2"/>
  <c r="T158" i="2"/>
  <c r="T157" i="2" s="1"/>
  <c r="T153" i="2" s="1"/>
  <c r="T152" i="2" s="1"/>
  <c r="P521" i="2"/>
  <c r="P520" i="2" s="1"/>
  <c r="P519" i="2" s="1"/>
  <c r="P518" i="2" s="1"/>
  <c r="P517" i="2" s="1"/>
  <c r="R506" i="2"/>
  <c r="R366" i="2"/>
  <c r="R365" i="2" s="1"/>
  <c r="R362" i="2" s="1"/>
  <c r="R361" i="2" s="1"/>
  <c r="T367" i="2"/>
  <c r="T301" i="2"/>
  <c r="R300" i="2"/>
  <c r="R299" i="2" s="1"/>
  <c r="X459" i="2"/>
  <c r="X458" i="2" s="1"/>
  <c r="V458" i="2"/>
  <c r="X266" i="2"/>
  <c r="X265" i="2" s="1"/>
  <c r="X264" i="2" s="1"/>
  <c r="V265" i="2"/>
  <c r="V264" i="2" s="1"/>
  <c r="V16" i="2"/>
  <c r="T15" i="2"/>
  <c r="T386" i="2"/>
  <c r="R385" i="2"/>
  <c r="P360" i="2"/>
  <c r="T344" i="2"/>
  <c r="R343" i="2"/>
  <c r="V123" i="2"/>
  <c r="V122" i="2" s="1"/>
  <c r="V121" i="2" s="1"/>
  <c r="X124" i="2"/>
  <c r="X123" i="2" s="1"/>
  <c r="X122" i="2" s="1"/>
  <c r="X121" i="2" s="1"/>
  <c r="T411" i="2"/>
  <c r="R410" i="2"/>
  <c r="R409" i="2" s="1"/>
  <c r="R408" i="2" s="1"/>
  <c r="R407" i="2" s="1"/>
  <c r="V391" i="2"/>
  <c r="V390" i="2" s="1"/>
  <c r="V18" i="2"/>
  <c r="T17" i="2"/>
  <c r="X473" i="2"/>
  <c r="X472" i="2" s="1"/>
  <c r="X471" i="2" s="1"/>
  <c r="X470" i="2" s="1"/>
  <c r="X469" i="2" s="1"/>
  <c r="X468" i="2" s="1"/>
  <c r="X467" i="2" s="1"/>
  <c r="V472" i="2"/>
  <c r="V471" i="2" s="1"/>
  <c r="V470" i="2" s="1"/>
  <c r="V469" i="2" s="1"/>
  <c r="V468" i="2" s="1"/>
  <c r="V467" i="2" s="1"/>
  <c r="P259" i="2"/>
  <c r="P256" i="2" s="1"/>
  <c r="P250" i="2" s="1"/>
  <c r="P249" i="2" s="1"/>
  <c r="P237" i="2" s="1"/>
  <c r="R260" i="2"/>
  <c r="R292" i="2"/>
  <c r="R291" i="2" s="1"/>
  <c r="T293" i="2"/>
  <c r="V169" i="2"/>
  <c r="T168" i="2"/>
  <c r="T167" i="2" s="1"/>
  <c r="T351" i="2"/>
  <c r="T350" i="2" s="1"/>
  <c r="V352" i="2"/>
  <c r="V97" i="2"/>
  <c r="T96" i="2"/>
  <c r="T95" i="2" s="1"/>
  <c r="T94" i="2" s="1"/>
  <c r="V402" i="2"/>
  <c r="T401" i="2"/>
  <c r="T400" i="2" s="1"/>
  <c r="P340" i="2"/>
  <c r="X22" i="2"/>
  <c r="X21" i="2" s="1"/>
  <c r="X20" i="2" s="1"/>
  <c r="V21" i="2"/>
  <c r="V20" i="2" s="1"/>
  <c r="V498" i="2"/>
  <c r="T497" i="2"/>
  <c r="T496" i="2" s="1"/>
  <c r="T495" i="2" s="1"/>
  <c r="V516" i="2"/>
  <c r="T515" i="2"/>
  <c r="T514" i="2" s="1"/>
  <c r="T513" i="2" s="1"/>
  <c r="T512" i="2" s="1"/>
  <c r="T274" i="2"/>
  <c r="T273" i="2" s="1"/>
  <c r="V275" i="2"/>
  <c r="T188" i="2"/>
  <c r="T187" i="2" s="1"/>
  <c r="V189" i="2"/>
  <c r="V149" i="2"/>
  <c r="T147" i="2"/>
  <c r="T146" i="2" s="1"/>
  <c r="T523" i="2"/>
  <c r="R522" i="2"/>
  <c r="R305" i="2"/>
  <c r="T307" i="2"/>
  <c r="R306" i="2"/>
  <c r="V359" i="2"/>
  <c r="T358" i="2"/>
  <c r="T357" i="2" s="1"/>
  <c r="T356" i="2" s="1"/>
  <c r="T525" i="2"/>
  <c r="R524" i="2"/>
  <c r="T404" i="2"/>
  <c r="T403" i="2" s="1"/>
  <c r="V405" i="2"/>
  <c r="V30" i="2"/>
  <c r="T29" i="2"/>
  <c r="T28" i="2" s="1"/>
  <c r="T24" i="2" s="1"/>
  <c r="T23" i="2" s="1"/>
  <c r="R10" i="2"/>
  <c r="X68" i="2"/>
  <c r="X67" i="2" s="1"/>
  <c r="V67" i="2"/>
  <c r="V538" i="2"/>
  <c r="T537" i="2"/>
  <c r="T536" i="2" s="1"/>
  <c r="T535" i="2" s="1"/>
  <c r="T534" i="2" s="1"/>
  <c r="V354" i="2"/>
  <c r="V353" i="2" s="1"/>
  <c r="X355" i="2"/>
  <c r="X354" i="2" s="1"/>
  <c r="X353" i="2" s="1"/>
  <c r="T89" i="2"/>
  <c r="T88" i="2" s="1"/>
  <c r="T87" i="2" s="1"/>
  <c r="T82" i="2" s="1"/>
  <c r="V505" i="2"/>
  <c r="T504" i="2"/>
  <c r="T503" i="2" s="1"/>
  <c r="T502" i="2" s="1"/>
  <c r="T501" i="2" s="1"/>
  <c r="T500" i="2" s="1"/>
  <c r="T304" i="2"/>
  <c r="R303" i="2"/>
  <c r="R302" i="2" s="1"/>
  <c r="V511" i="2"/>
  <c r="T510" i="2"/>
  <c r="T509" i="2" s="1"/>
  <c r="T508" i="2" s="1"/>
  <c r="T507" i="2" s="1"/>
  <c r="R176" i="2"/>
  <c r="P175" i="2"/>
  <c r="P172" i="2" s="1"/>
  <c r="P171" i="2" s="1"/>
  <c r="P170" i="2" s="1"/>
  <c r="P151" i="2" s="1"/>
  <c r="P150" i="2" s="1"/>
  <c r="P8" i="2" s="1"/>
  <c r="V347" i="2"/>
  <c r="T346" i="2"/>
  <c r="V181" i="2"/>
  <c r="T180" i="2"/>
  <c r="T179" i="2" s="1"/>
  <c r="T178" i="2" s="1"/>
  <c r="T177" i="2" s="1"/>
  <c r="V334" i="2"/>
  <c r="T333" i="2"/>
  <c r="T332" i="2" s="1"/>
  <c r="T331" i="2" s="1"/>
  <c r="V92" i="2"/>
  <c r="X93" i="2"/>
  <c r="X92" i="2" s="1"/>
  <c r="V533" i="2"/>
  <c r="T532" i="2"/>
  <c r="T531" i="2" s="1"/>
  <c r="T530" i="2" s="1"/>
  <c r="X392" i="2"/>
  <c r="X391" i="2" s="1"/>
  <c r="X390" i="2" s="1"/>
  <c r="R283" i="2"/>
  <c r="R282" i="2" s="1"/>
  <c r="T284" i="2"/>
  <c r="X245" i="2"/>
  <c r="V243" i="2"/>
  <c r="V244" i="2"/>
  <c r="V64" i="2"/>
  <c r="X66" i="2"/>
  <c r="X64" i="2" s="1"/>
  <c r="X63" i="2" s="1"/>
  <c r="X62" i="2" s="1"/>
  <c r="X61" i="2" s="1"/>
  <c r="X60" i="2" s="1"/>
  <c r="R488" i="2"/>
  <c r="R487" i="2" s="1"/>
  <c r="R486" i="2" s="1"/>
  <c r="R481" i="2" s="1"/>
  <c r="R449" i="2" s="1"/>
  <c r="T388" i="2"/>
  <c r="R387" i="2"/>
  <c r="R382" i="2" s="1"/>
  <c r="R378" i="2" s="1"/>
  <c r="R377" i="2" s="1"/>
  <c r="X376" i="2"/>
  <c r="X375" i="2" s="1"/>
  <c r="X374" i="2" s="1"/>
  <c r="X373" i="2" s="1"/>
  <c r="X372" i="2" s="1"/>
  <c r="V375" i="2"/>
  <c r="V374" i="2" s="1"/>
  <c r="V373" i="2" s="1"/>
  <c r="V372" i="2" s="1"/>
  <c r="R341" i="2"/>
  <c r="R340" i="2" s="1"/>
  <c r="T342" i="2"/>
  <c r="X446" i="2"/>
  <c r="X445" i="2" s="1"/>
  <c r="V445" i="2"/>
  <c r="V444" i="2" s="1"/>
  <c r="X166" i="2"/>
  <c r="X165" i="2" s="1"/>
  <c r="V165" i="2"/>
  <c r="T125" i="2"/>
  <c r="T120" i="2" s="1"/>
  <c r="T111" i="2" s="1"/>
  <c r="T102" i="2" s="1"/>
  <c r="T126" i="2"/>
  <c r="V127" i="2"/>
  <c r="P280" i="2"/>
  <c r="P279" i="2" s="1"/>
  <c r="P269" i="2" s="1"/>
  <c r="P268" i="2" s="1"/>
  <c r="P267" i="2" s="1"/>
  <c r="R281" i="2"/>
  <c r="V384" i="2"/>
  <c r="T383" i="2"/>
  <c r="V199" i="2"/>
  <c r="V198" i="2" s="1"/>
  <c r="V197" i="2" s="1"/>
  <c r="V196" i="2" s="1"/>
  <c r="V195" i="2" s="1"/>
  <c r="V194" i="2" s="1"/>
  <c r="X200" i="2"/>
  <c r="X199" i="2" s="1"/>
  <c r="X198" i="2" s="1"/>
  <c r="X197" i="2" s="1"/>
  <c r="X196" i="2" s="1"/>
  <c r="X195" i="2" s="1"/>
  <c r="X194" i="2" s="1"/>
  <c r="V242" i="2"/>
  <c r="T241" i="2"/>
  <c r="T240" i="2" s="1"/>
  <c r="T239" i="2" s="1"/>
  <c r="T238" i="2" s="1"/>
  <c r="V90" i="2"/>
  <c r="V89" i="2" s="1"/>
  <c r="V88" i="2" s="1"/>
  <c r="V87" i="2" s="1"/>
  <c r="X91" i="2"/>
  <c r="X90" i="2" s="1"/>
  <c r="X89" i="2" s="1"/>
  <c r="X88" i="2" s="1"/>
  <c r="X87" i="2" s="1"/>
  <c r="T443" i="2"/>
  <c r="R442" i="2"/>
  <c r="R439" i="2" s="1"/>
  <c r="R438" i="2" s="1"/>
  <c r="R437" i="2" s="1"/>
  <c r="R436" i="2" s="1"/>
  <c r="R499" i="2"/>
  <c r="T56" i="2"/>
  <c r="R55" i="2"/>
  <c r="R54" i="2" s="1"/>
  <c r="R36" i="2" s="1"/>
  <c r="X140" i="2"/>
  <c r="X138" i="2" s="1"/>
  <c r="X137" i="2" s="1"/>
  <c r="V138" i="2"/>
  <c r="V137" i="2" s="1"/>
  <c r="T494" i="2"/>
  <c r="R493" i="2"/>
  <c r="R492" i="2" s="1"/>
  <c r="R163" i="2"/>
  <c r="R162" i="2" s="1"/>
  <c r="R161" i="2" s="1"/>
  <c r="R160" i="2" s="1"/>
  <c r="T164" i="2"/>
  <c r="R424" i="2"/>
  <c r="R423" i="2" s="1"/>
  <c r="R422" i="2" s="1"/>
  <c r="R421" i="2" s="1"/>
  <c r="R420" i="2" s="1"/>
  <c r="T425" i="2"/>
  <c r="K391" i="1"/>
  <c r="L392" i="1"/>
  <c r="V52" i="1"/>
  <c r="T51" i="1"/>
  <c r="T50" i="1" s="1"/>
  <c r="V297" i="1"/>
  <c r="T296" i="1"/>
  <c r="T295" i="1" s="1"/>
  <c r="T488" i="1"/>
  <c r="V489" i="1"/>
  <c r="K195" i="1"/>
  <c r="L196" i="1"/>
  <c r="X508" i="1"/>
  <c r="X507" i="1" s="1"/>
  <c r="X506" i="1" s="1"/>
  <c r="X505" i="1" s="1"/>
  <c r="X504" i="1" s="1"/>
  <c r="V507" i="1"/>
  <c r="V506" i="1" s="1"/>
  <c r="V505" i="1" s="1"/>
  <c r="V504" i="1" s="1"/>
  <c r="L366" i="1"/>
  <c r="J365" i="1"/>
  <c r="L221" i="1"/>
  <c r="J220" i="1"/>
  <c r="L474" i="1"/>
  <c r="J473" i="1"/>
  <c r="V388" i="1"/>
  <c r="T387" i="1"/>
  <c r="X187" i="1"/>
  <c r="V185" i="1"/>
  <c r="V186" i="1"/>
  <c r="V122" i="1"/>
  <c r="T121" i="1"/>
  <c r="T120" i="1" s="1"/>
  <c r="T119" i="1" s="1"/>
  <c r="L331" i="1"/>
  <c r="J330" i="1"/>
  <c r="L330" i="1" s="1"/>
  <c r="L180" i="1"/>
  <c r="J179" i="1"/>
  <c r="V44" i="1"/>
  <c r="T43" i="1"/>
  <c r="T42" i="1" s="1"/>
  <c r="T41" i="1" s="1"/>
  <c r="X78" i="1"/>
  <c r="X77" i="1" s="1"/>
  <c r="X76" i="1" s="1"/>
  <c r="V77" i="1"/>
  <c r="V76" i="1" s="1"/>
  <c r="V487" i="1"/>
  <c r="T486" i="1"/>
  <c r="T485" i="1" s="1"/>
  <c r="T181" i="1"/>
  <c r="T180" i="1" s="1"/>
  <c r="V131" i="1"/>
  <c r="T130" i="1"/>
  <c r="T129" i="1" s="1"/>
  <c r="T128" i="1" s="1"/>
  <c r="T127" i="1" s="1"/>
  <c r="T126" i="1" s="1"/>
  <c r="V46" i="1"/>
  <c r="T45" i="1"/>
  <c r="X253" i="1"/>
  <c r="X252" i="1" s="1"/>
  <c r="X251" i="1" s="1"/>
  <c r="V252" i="1"/>
  <c r="V251" i="1" s="1"/>
  <c r="T24" i="1"/>
  <c r="V25" i="1"/>
  <c r="L138" i="1"/>
  <c r="J137" i="1"/>
  <c r="V238" i="1"/>
  <c r="V237" i="1" s="1"/>
  <c r="X239" i="1"/>
  <c r="X238" i="1" s="1"/>
  <c r="X237" i="1" s="1"/>
  <c r="R291" i="1"/>
  <c r="R290" i="1" s="1"/>
  <c r="T235" i="1"/>
  <c r="T234" i="1" s="1"/>
  <c r="V236" i="1"/>
  <c r="T104" i="1"/>
  <c r="V105" i="1"/>
  <c r="V203" i="1"/>
  <c r="X204" i="1"/>
  <c r="X203" i="1" s="1"/>
  <c r="V455" i="1"/>
  <c r="T454" i="1"/>
  <c r="T453" i="1" s="1"/>
  <c r="T452" i="1" s="1"/>
  <c r="R316" i="1"/>
  <c r="R315" i="1" s="1"/>
  <c r="R314" i="1" s="1"/>
  <c r="T317" i="1"/>
  <c r="P196" i="1"/>
  <c r="P195" i="1" s="1"/>
  <c r="P179" i="1" s="1"/>
  <c r="T478" i="1"/>
  <c r="V479" i="1"/>
  <c r="T397" i="1"/>
  <c r="R396" i="1"/>
  <c r="R393" i="1" s="1"/>
  <c r="R392" i="1" s="1"/>
  <c r="R391" i="1" s="1"/>
  <c r="R365" i="1" s="1"/>
  <c r="R364" i="1" s="1"/>
  <c r="V27" i="1"/>
  <c r="T26" i="1"/>
  <c r="J249" i="1"/>
  <c r="L249" i="1" s="1"/>
  <c r="L250" i="1"/>
  <c r="L20" i="1"/>
  <c r="J19" i="1"/>
  <c r="X184" i="1"/>
  <c r="X183" i="1" s="1"/>
  <c r="X182" i="1" s="1"/>
  <c r="V183" i="1"/>
  <c r="V182" i="1" s="1"/>
  <c r="V181" i="1" s="1"/>
  <c r="V180" i="1" s="1"/>
  <c r="X177" i="1"/>
  <c r="V175" i="1"/>
  <c r="V176" i="1"/>
  <c r="X110" i="1"/>
  <c r="X109" i="1" s="1"/>
  <c r="X108" i="1" s="1"/>
  <c r="X107" i="1" s="1"/>
  <c r="X106" i="1" s="1"/>
  <c r="V109" i="1"/>
  <c r="V108" i="1" s="1"/>
  <c r="V107" i="1" s="1"/>
  <c r="V106" i="1" s="1"/>
  <c r="V422" i="1"/>
  <c r="T421" i="1"/>
  <c r="T420" i="1" s="1"/>
  <c r="X342" i="1"/>
  <c r="X341" i="1" s="1"/>
  <c r="V341" i="1"/>
  <c r="X438" i="1"/>
  <c r="X437" i="1" s="1"/>
  <c r="X436" i="1" s="1"/>
  <c r="X435" i="1" s="1"/>
  <c r="V437" i="1"/>
  <c r="V436" i="1" s="1"/>
  <c r="V435" i="1" s="1"/>
  <c r="K348" i="1"/>
  <c r="L349" i="1"/>
  <c r="T256" i="1"/>
  <c r="R255" i="1"/>
  <c r="R254" i="1" s="1"/>
  <c r="R250" i="1" s="1"/>
  <c r="R249" i="1" s="1"/>
  <c r="T141" i="1"/>
  <c r="R140" i="1"/>
  <c r="X344" i="1"/>
  <c r="X343" i="1" s="1"/>
  <c r="V343" i="1"/>
  <c r="V302" i="1"/>
  <c r="T301" i="1"/>
  <c r="T300" i="1" s="1"/>
  <c r="T321" i="1"/>
  <c r="V322" i="1"/>
  <c r="L99" i="1"/>
  <c r="J98" i="1"/>
  <c r="V208" i="1"/>
  <c r="V207" i="1" s="1"/>
  <c r="X209" i="1"/>
  <c r="X208" i="1" s="1"/>
  <c r="X207" i="1" s="1"/>
  <c r="T389" i="1"/>
  <c r="V390" i="1"/>
  <c r="X299" i="1"/>
  <c r="X298" i="1" s="1"/>
  <c r="V298" i="1"/>
  <c r="T481" i="1"/>
  <c r="V482" i="1"/>
  <c r="T418" i="1"/>
  <c r="T417" i="1" s="1"/>
  <c r="T416" i="1" s="1"/>
  <c r="T408" i="1" s="1"/>
  <c r="V419" i="1"/>
  <c r="V313" i="1"/>
  <c r="T312" i="1"/>
  <c r="T311" i="1" s="1"/>
  <c r="T217" i="1"/>
  <c r="T216" i="1" s="1"/>
  <c r="V218" i="1"/>
  <c r="V369" i="1"/>
  <c r="V368" i="1" s="1"/>
  <c r="X370" i="1"/>
  <c r="X369" i="1" s="1"/>
  <c r="X368" i="1" s="1"/>
  <c r="X86" i="1"/>
  <c r="X85" i="1" s="1"/>
  <c r="X84" i="1" s="1"/>
  <c r="V85" i="1"/>
  <c r="V84" i="1" s="1"/>
  <c r="V471" i="1"/>
  <c r="T470" i="1"/>
  <c r="T467" i="1" s="1"/>
  <c r="T462" i="1" s="1"/>
  <c r="V89" i="1"/>
  <c r="T88" i="1"/>
  <c r="T87" i="1" s="1"/>
  <c r="T63" i="1" s="1"/>
  <c r="X48" i="1"/>
  <c r="X47" i="1" s="1"/>
  <c r="V47" i="1"/>
  <c r="V502" i="1"/>
  <c r="T501" i="1"/>
  <c r="T500" i="1" s="1"/>
  <c r="T499" i="1" s="1"/>
  <c r="T498" i="1" s="1"/>
  <c r="T497" i="1" s="1"/>
  <c r="X434" i="1"/>
  <c r="X433" i="1" s="1"/>
  <c r="X432" i="1" s="1"/>
  <c r="X431" i="1" s="1"/>
  <c r="V433" i="1"/>
  <c r="V432" i="1" s="1"/>
  <c r="V431" i="1" s="1"/>
  <c r="X233" i="1"/>
  <c r="X232" i="1" s="1"/>
  <c r="X231" i="1" s="1"/>
  <c r="V232" i="1"/>
  <c r="V231" i="1" s="1"/>
  <c r="V441" i="1"/>
  <c r="T440" i="1"/>
  <c r="T439" i="1" s="1"/>
  <c r="T334" i="1"/>
  <c r="R333" i="1"/>
  <c r="R332" i="1" s="1"/>
  <c r="R331" i="1" s="1"/>
  <c r="R330" i="1" s="1"/>
  <c r="T345" i="1"/>
  <c r="T340" i="1" s="1"/>
  <c r="V346" i="1"/>
  <c r="V198" i="1"/>
  <c r="X199" i="1"/>
  <c r="X198" i="1" s="1"/>
  <c r="V36" i="1"/>
  <c r="T35" i="1"/>
  <c r="T34" i="1" s="1"/>
  <c r="T33" i="1" s="1"/>
  <c r="T32" i="1" s="1"/>
  <c r="J319" i="1"/>
  <c r="L320" i="1"/>
  <c r="T308" i="1"/>
  <c r="R306" i="1"/>
  <c r="R305" i="1" s="1"/>
  <c r="V15" i="1"/>
  <c r="T14" i="1"/>
  <c r="P8" i="1"/>
  <c r="T359" i="1"/>
  <c r="T358" i="1" s="1"/>
  <c r="V360" i="1"/>
  <c r="T102" i="1"/>
  <c r="R101" i="1"/>
  <c r="R100" i="1" s="1"/>
  <c r="R99" i="1" s="1"/>
  <c r="R98" i="1" s="1"/>
  <c r="R97" i="1" s="1"/>
  <c r="P318" i="1"/>
  <c r="T201" i="1"/>
  <c r="R200" i="1"/>
  <c r="R197" i="1" s="1"/>
  <c r="V23" i="1"/>
  <c r="T22" i="1"/>
  <c r="T21" i="1" s="1"/>
  <c r="X477" i="1"/>
  <c r="X476" i="1" s="1"/>
  <c r="V476" i="1"/>
  <c r="T354" i="1"/>
  <c r="R353" i="1"/>
  <c r="R350" i="1" s="1"/>
  <c r="R349" i="1" s="1"/>
  <c r="R348" i="1" s="1"/>
  <c r="V31" i="1"/>
  <c r="T30" i="1"/>
  <c r="T29" i="1" s="1"/>
  <c r="X373" i="1"/>
  <c r="X372" i="1" s="1"/>
  <c r="X371" i="1" s="1"/>
  <c r="V372" i="1"/>
  <c r="V371" i="1" s="1"/>
  <c r="R221" i="1"/>
  <c r="R220" i="1" s="1"/>
  <c r="R219" i="1" s="1"/>
  <c r="V95" i="1"/>
  <c r="V94" i="1" s="1"/>
  <c r="V93" i="1" s="1"/>
  <c r="V92" i="1" s="1"/>
  <c r="V91" i="1" s="1"/>
  <c r="V90" i="1" s="1"/>
  <c r="X96" i="1"/>
  <c r="X95" i="1" s="1"/>
  <c r="X94" i="1" s="1"/>
  <c r="X93" i="1" s="1"/>
  <c r="X92" i="1" s="1"/>
  <c r="X91" i="1" s="1"/>
  <c r="X90" i="1" s="1"/>
  <c r="V16" i="1"/>
  <c r="X17" i="1"/>
  <c r="X16" i="1" s="1"/>
  <c r="T494" i="1"/>
  <c r="T493" i="1" s="1"/>
  <c r="T492" i="1" s="1"/>
  <c r="T491" i="1" s="1"/>
  <c r="T490" i="1" s="1"/>
  <c r="V495" i="1"/>
  <c r="V444" i="1"/>
  <c r="T443" i="1"/>
  <c r="T442" i="1" s="1"/>
  <c r="T430" i="1" s="1"/>
  <c r="L336" i="1"/>
  <c r="J335" i="1"/>
  <c r="L335" i="1" s="1"/>
  <c r="J74" i="1"/>
  <c r="L75" i="1"/>
  <c r="V512" i="1"/>
  <c r="T511" i="1"/>
  <c r="T510" i="1" s="1"/>
  <c r="T509" i="1" s="1"/>
  <c r="T503" i="1" s="1"/>
  <c r="V352" i="1"/>
  <c r="T351" i="1"/>
  <c r="T229" i="1"/>
  <c r="T228" i="1" s="1"/>
  <c r="V230" i="1"/>
  <c r="R474" i="1"/>
  <c r="R473" i="1" s="1"/>
  <c r="R472" i="1" s="1"/>
  <c r="R423" i="1" s="1"/>
  <c r="V380" i="1"/>
  <c r="T379" i="1"/>
  <c r="T376" i="1" s="1"/>
  <c r="T375" i="1" s="1"/>
  <c r="T374" i="1" s="1"/>
  <c r="V57" i="1"/>
  <c r="T56" i="1"/>
  <c r="T55" i="1" s="1"/>
  <c r="T54" i="1" s="1"/>
  <c r="T53" i="1" s="1"/>
  <c r="V147" i="1"/>
  <c r="T146" i="1"/>
  <c r="T145" i="1" s="1"/>
  <c r="T144" i="1" s="1"/>
  <c r="R496" i="1"/>
  <c r="T339" i="1"/>
  <c r="R338" i="1"/>
  <c r="R337" i="1" s="1"/>
  <c r="R336" i="1" s="1"/>
  <c r="R335" i="1" s="1"/>
  <c r="T483" i="1"/>
  <c r="V484" i="1"/>
  <c r="X395" i="1"/>
  <c r="X394" i="1" s="1"/>
  <c r="V394" i="1"/>
  <c r="V275" i="1"/>
  <c r="T274" i="1"/>
  <c r="T273" i="1"/>
  <c r="T263" i="1" s="1"/>
  <c r="V245" i="1"/>
  <c r="T244" i="1"/>
  <c r="T243" i="1" s="1"/>
  <c r="V170" i="1"/>
  <c r="V161" i="1" s="1"/>
  <c r="V152" i="1" s="1"/>
  <c r="X304" i="1"/>
  <c r="X303" i="1" s="1"/>
  <c r="V303" i="1"/>
  <c r="T258" i="1"/>
  <c r="T257" i="1"/>
  <c r="V259" i="1"/>
  <c r="V82" i="1"/>
  <c r="V81" i="1" s="1"/>
  <c r="X83" i="1"/>
  <c r="X82" i="1" s="1"/>
  <c r="X81" i="1" s="1"/>
  <c r="X406" i="1"/>
  <c r="X405" i="1" s="1"/>
  <c r="X404" i="1" s="1"/>
  <c r="V405" i="1"/>
  <c r="V404" i="1" s="1"/>
  <c r="T13" i="1"/>
  <c r="R12" i="1"/>
  <c r="R11" i="1" s="1"/>
  <c r="R10" i="1" s="1"/>
  <c r="R9" i="1" s="1"/>
  <c r="V294" i="1"/>
  <c r="T293" i="1"/>
  <c r="T292" i="1" s="1"/>
  <c r="T291" i="1" s="1"/>
  <c r="T290" i="1" s="1"/>
  <c r="X62" i="1"/>
  <c r="X61" i="1" s="1"/>
  <c r="X60" i="1" s="1"/>
  <c r="X59" i="1" s="1"/>
  <c r="X58" i="1" s="1"/>
  <c r="V61" i="1"/>
  <c r="V60" i="1" s="1"/>
  <c r="V59" i="1" s="1"/>
  <c r="V58" i="1" s="1"/>
  <c r="L126" i="1"/>
  <c r="T325" i="1"/>
  <c r="R324" i="1"/>
  <c r="R323" i="1" s="1"/>
  <c r="R320" i="1" s="1"/>
  <c r="R319" i="1" s="1"/>
  <c r="R21" i="1"/>
  <c r="R20" i="1" s="1"/>
  <c r="R19" i="1" s="1"/>
  <c r="T475" i="1"/>
  <c r="V458" i="1"/>
  <c r="T457" i="1"/>
  <c r="T456" i="1" s="1"/>
  <c r="T206" i="1"/>
  <c r="R205" i="1"/>
  <c r="R202" i="1" s="1"/>
  <c r="R196" i="1" s="1"/>
  <c r="R195" i="1" s="1"/>
  <c r="R179" i="1" s="1"/>
  <c r="V224" i="1"/>
  <c r="T223" i="1"/>
  <c r="T222" i="1" s="1"/>
  <c r="T221" i="1" s="1"/>
  <c r="T220" i="1" s="1"/>
  <c r="T143" i="1"/>
  <c r="R142" i="1"/>
  <c r="V414" i="1"/>
  <c r="V413" i="1" s="1"/>
  <c r="X415" i="1"/>
  <c r="X414" i="1" s="1"/>
  <c r="X413" i="1" s="1"/>
  <c r="T226" i="1"/>
  <c r="T225" i="1" s="1"/>
  <c r="V227" i="1"/>
  <c r="L91" i="1"/>
  <c r="J90" i="1"/>
  <c r="L90" i="1" s="1"/>
  <c r="V356" i="1"/>
  <c r="V355" i="1" s="1"/>
  <c r="X357" i="1"/>
  <c r="X356" i="1" s="1"/>
  <c r="X355" i="1" s="1"/>
  <c r="F10" i="8"/>
  <c r="F9" i="8" s="1"/>
  <c r="F18" i="8" s="1"/>
  <c r="D9" i="8"/>
  <c r="D18" i="8" s="1"/>
  <c r="X178" i="3" l="1"/>
  <c r="K86" i="4"/>
  <c r="K85" i="4" s="1"/>
  <c r="K153" i="4" s="1"/>
  <c r="O124" i="4"/>
  <c r="O123" i="4" s="1"/>
  <c r="O122" i="4" s="1"/>
  <c r="M123" i="4"/>
  <c r="M122" i="4" s="1"/>
  <c r="M115" i="4" s="1"/>
  <c r="O121" i="4"/>
  <c r="O120" i="4" s="1"/>
  <c r="M120" i="4"/>
  <c r="O114" i="4"/>
  <c r="O109" i="4" s="1"/>
  <c r="O108" i="4" s="1"/>
  <c r="O92" i="4" s="1"/>
  <c r="M109" i="4"/>
  <c r="M108" i="4" s="1"/>
  <c r="M92" i="4" s="1"/>
  <c r="M86" i="4" s="1"/>
  <c r="M85" i="4" s="1"/>
  <c r="M153" i="4" s="1"/>
  <c r="M70" i="4"/>
  <c r="M17" i="4"/>
  <c r="M16" i="4" s="1"/>
  <c r="O49" i="4"/>
  <c r="O48" i="4" s="1"/>
  <c r="O70" i="4"/>
  <c r="O16" i="4"/>
  <c r="M49" i="4"/>
  <c r="M48" i="4" s="1"/>
  <c r="T552" i="3"/>
  <c r="R472" i="3"/>
  <c r="V440" i="3"/>
  <c r="T439" i="3"/>
  <c r="T438" i="3" s="1"/>
  <c r="T437" i="3" s="1"/>
  <c r="T436" i="3" s="1"/>
  <c r="R426" i="3"/>
  <c r="V378" i="3"/>
  <c r="V377" i="3" s="1"/>
  <c r="V376" i="3" s="1"/>
  <c r="X379" i="3"/>
  <c r="X378" i="3" s="1"/>
  <c r="X377" i="3" s="1"/>
  <c r="X376" i="3" s="1"/>
  <c r="T229" i="3"/>
  <c r="V230" i="3"/>
  <c r="T228" i="3"/>
  <c r="T227" i="3" s="1"/>
  <c r="T226" i="3" s="1"/>
  <c r="T225" i="3" s="1"/>
  <c r="T223" i="3" s="1"/>
  <c r="V213" i="3"/>
  <c r="T212" i="3"/>
  <c r="T211" i="3" s="1"/>
  <c r="T210" i="3" s="1"/>
  <c r="T209" i="3" s="1"/>
  <c r="T208" i="3" s="1"/>
  <c r="T206" i="3" s="1"/>
  <c r="R127" i="3"/>
  <c r="V163" i="3"/>
  <c r="T162" i="3"/>
  <c r="T161" i="3" s="1"/>
  <c r="T118" i="3"/>
  <c r="T105" i="3" s="1"/>
  <c r="P11" i="3"/>
  <c r="P10" i="3" s="1"/>
  <c r="P9" i="3" s="1"/>
  <c r="T106" i="3"/>
  <c r="V21" i="3"/>
  <c r="T20" i="3"/>
  <c r="X466" i="2"/>
  <c r="X465" i="2" s="1"/>
  <c r="X464" i="2" s="1"/>
  <c r="X463" i="2" s="1"/>
  <c r="X462" i="2" s="1"/>
  <c r="X461" i="2" s="1"/>
  <c r="V465" i="2"/>
  <c r="V464" i="2" s="1"/>
  <c r="V463" i="2" s="1"/>
  <c r="V462" i="2" s="1"/>
  <c r="V461" i="2" s="1"/>
  <c r="T144" i="2"/>
  <c r="V145" i="2"/>
  <c r="T143" i="2"/>
  <c r="T142" i="2" s="1"/>
  <c r="T141" i="2" s="1"/>
  <c r="R128" i="2"/>
  <c r="V136" i="2"/>
  <c r="T135" i="2"/>
  <c r="T134" i="2" s="1"/>
  <c r="T129" i="2" s="1"/>
  <c r="V59" i="2"/>
  <c r="T58" i="2"/>
  <c r="T57" i="2" s="1"/>
  <c r="V50" i="2"/>
  <c r="X51" i="2"/>
  <c r="X50" i="2" s="1"/>
  <c r="T49" i="2"/>
  <c r="T48" i="2" s="1"/>
  <c r="T47" i="2" s="1"/>
  <c r="V52" i="2"/>
  <c r="X53" i="2"/>
  <c r="X52" i="2" s="1"/>
  <c r="V35" i="2"/>
  <c r="T34" i="2"/>
  <c r="T33" i="2" s="1"/>
  <c r="T32" i="2" s="1"/>
  <c r="T31" i="2" s="1"/>
  <c r="T12" i="2"/>
  <c r="T11" i="2" s="1"/>
  <c r="T407" i="1"/>
  <c r="V409" i="1"/>
  <c r="V382" i="1"/>
  <c r="V381" i="1" s="1"/>
  <c r="X383" i="1"/>
  <c r="X382" i="1" s="1"/>
  <c r="X381" i="1" s="1"/>
  <c r="J496" i="1"/>
  <c r="L496" i="1" s="1"/>
  <c r="L503" i="1"/>
  <c r="V402" i="1"/>
  <c r="V401" i="1" s="1"/>
  <c r="X403" i="1"/>
  <c r="X402" i="1" s="1"/>
  <c r="X401" i="1" s="1"/>
  <c r="V410" i="1"/>
  <c r="X412" i="1"/>
  <c r="V411" i="1"/>
  <c r="R471" i="3"/>
  <c r="R465" i="3"/>
  <c r="V75" i="3"/>
  <c r="V74" i="3" s="1"/>
  <c r="X76" i="3"/>
  <c r="X75" i="3" s="1"/>
  <c r="X74" i="3" s="1"/>
  <c r="V272" i="3"/>
  <c r="X273" i="3"/>
  <c r="X272" i="3" s="1"/>
  <c r="V413" i="3"/>
  <c r="X414" i="3"/>
  <c r="X413" i="3" s="1"/>
  <c r="X117" i="3"/>
  <c r="X115" i="3" s="1"/>
  <c r="X114" i="3" s="1"/>
  <c r="V115" i="3"/>
  <c r="V114" i="3" s="1"/>
  <c r="V121" i="3"/>
  <c r="X122" i="3"/>
  <c r="V120" i="3"/>
  <c r="V119" i="3" s="1"/>
  <c r="V418" i="3"/>
  <c r="V417" i="3" s="1"/>
  <c r="X419" i="3"/>
  <c r="X418" i="3" s="1"/>
  <c r="X417" i="3" s="1"/>
  <c r="X540" i="3"/>
  <c r="X539" i="3" s="1"/>
  <c r="X538" i="3" s="1"/>
  <c r="X537" i="3" s="1"/>
  <c r="X536" i="3" s="1"/>
  <c r="V539" i="3"/>
  <c r="V538" i="3" s="1"/>
  <c r="V537" i="3" s="1"/>
  <c r="V536" i="3" s="1"/>
  <c r="T18" i="3"/>
  <c r="V19" i="3"/>
  <c r="V447" i="3"/>
  <c r="X448" i="3"/>
  <c r="X447" i="3" s="1"/>
  <c r="X197" i="3"/>
  <c r="X196" i="3" s="1"/>
  <c r="V196" i="3"/>
  <c r="X404" i="3"/>
  <c r="X403" i="3" s="1"/>
  <c r="V403" i="3"/>
  <c r="T326" i="3"/>
  <c r="V327" i="3"/>
  <c r="T325" i="3"/>
  <c r="R105" i="3"/>
  <c r="V57" i="3"/>
  <c r="T56" i="3"/>
  <c r="T55" i="3" s="1"/>
  <c r="T37" i="3"/>
  <c r="T36" i="3" s="1"/>
  <c r="T35" i="3" s="1"/>
  <c r="V38" i="3"/>
  <c r="X71" i="3"/>
  <c r="X70" i="3" s="1"/>
  <c r="X69" i="3" s="1"/>
  <c r="X68" i="3" s="1"/>
  <c r="X67" i="3" s="1"/>
  <c r="V70" i="3"/>
  <c r="V69" i="3" s="1"/>
  <c r="V68" i="3" s="1"/>
  <c r="V67" i="3" s="1"/>
  <c r="T275" i="3"/>
  <c r="R274" i="3"/>
  <c r="R271" i="3" s="1"/>
  <c r="P289" i="3"/>
  <c r="V112" i="3"/>
  <c r="V111" i="3" s="1"/>
  <c r="X113" i="3"/>
  <c r="X112" i="3" s="1"/>
  <c r="X111" i="3" s="1"/>
  <c r="X450" i="3"/>
  <c r="X449" i="3" s="1"/>
  <c r="V449" i="3"/>
  <c r="X141" i="3"/>
  <c r="X140" i="3" s="1"/>
  <c r="V140" i="3"/>
  <c r="V150" i="3"/>
  <c r="V149" i="3" s="1"/>
  <c r="V148" i="3" s="1"/>
  <c r="V147" i="3" s="1"/>
  <c r="X151" i="3"/>
  <c r="X150" i="3" s="1"/>
  <c r="X149" i="3" s="1"/>
  <c r="X148" i="3" s="1"/>
  <c r="X147" i="3" s="1"/>
  <c r="V555" i="3"/>
  <c r="V554" i="3" s="1"/>
  <c r="V553" i="3" s="1"/>
  <c r="X556" i="3"/>
  <c r="X555" i="3" s="1"/>
  <c r="X554" i="3" s="1"/>
  <c r="X553" i="3" s="1"/>
  <c r="T24" i="3"/>
  <c r="T23" i="3" s="1"/>
  <c r="V25" i="3"/>
  <c r="T307" i="3"/>
  <c r="R306" i="3"/>
  <c r="R305" i="3" s="1"/>
  <c r="V550" i="3"/>
  <c r="X551" i="3"/>
  <c r="X550" i="3" s="1"/>
  <c r="T159" i="3"/>
  <c r="V160" i="3"/>
  <c r="V53" i="3"/>
  <c r="V52" i="3" s="1"/>
  <c r="X54" i="3"/>
  <c r="X53" i="3" s="1"/>
  <c r="X52" i="3" s="1"/>
  <c r="X444" i="3"/>
  <c r="X443" i="3" s="1"/>
  <c r="X442" i="3" s="1"/>
  <c r="V443" i="3"/>
  <c r="V442" i="3" s="1"/>
  <c r="X79" i="3"/>
  <c r="X78" i="3" s="1"/>
  <c r="X77" i="3" s="1"/>
  <c r="V78" i="3"/>
  <c r="V77" i="3" s="1"/>
  <c r="V30" i="3"/>
  <c r="T29" i="3"/>
  <c r="T28" i="3" s="1"/>
  <c r="T27" i="3" s="1"/>
  <c r="T26" i="3" s="1"/>
  <c r="X177" i="3"/>
  <c r="X176" i="3" s="1"/>
  <c r="X175" i="3" s="1"/>
  <c r="X174" i="3" s="1"/>
  <c r="X173" i="3" s="1"/>
  <c r="X172" i="3" s="1"/>
  <c r="V176" i="3"/>
  <c r="V175" i="3" s="1"/>
  <c r="V174" i="3" s="1"/>
  <c r="V173" i="3" s="1"/>
  <c r="V172" i="3" s="1"/>
  <c r="X66" i="3"/>
  <c r="X65" i="3" s="1"/>
  <c r="V65" i="3"/>
  <c r="X136" i="3"/>
  <c r="X135" i="3" s="1"/>
  <c r="X134" i="3" s="1"/>
  <c r="V135" i="3"/>
  <c r="V134" i="3" s="1"/>
  <c r="V320" i="3"/>
  <c r="V319" i="3" s="1"/>
  <c r="X321" i="3"/>
  <c r="X320" i="3" s="1"/>
  <c r="X319" i="3" s="1"/>
  <c r="V358" i="3"/>
  <c r="V357" i="3" s="1"/>
  <c r="X359" i="3"/>
  <c r="X358" i="3" s="1"/>
  <c r="X357" i="3" s="1"/>
  <c r="X391" i="3"/>
  <c r="X390" i="3" s="1"/>
  <c r="X389" i="3" s="1"/>
  <c r="X388" i="3" s="1"/>
  <c r="V390" i="3"/>
  <c r="V389" i="3" s="1"/>
  <c r="V388" i="3" s="1"/>
  <c r="V374" i="3"/>
  <c r="V373" i="3" s="1"/>
  <c r="X375" i="3"/>
  <c r="X374" i="3" s="1"/>
  <c r="X373" i="3" s="1"/>
  <c r="X512" i="3"/>
  <c r="X513" i="3"/>
  <c r="X480" i="3"/>
  <c r="X479" i="3" s="1"/>
  <c r="X476" i="3" s="1"/>
  <c r="X475" i="3" s="1"/>
  <c r="X474" i="3" s="1"/>
  <c r="X473" i="3" s="1"/>
  <c r="V479" i="3"/>
  <c r="V476" i="3" s="1"/>
  <c r="V475" i="3" s="1"/>
  <c r="V474" i="3" s="1"/>
  <c r="V473" i="3" s="1"/>
  <c r="T130" i="3"/>
  <c r="T129" i="3" s="1"/>
  <c r="V433" i="3"/>
  <c r="V432" i="3" s="1"/>
  <c r="X434" i="3"/>
  <c r="X433" i="3" s="1"/>
  <c r="X432" i="3" s="1"/>
  <c r="T366" i="3"/>
  <c r="T365" i="3" s="1"/>
  <c r="V367" i="3"/>
  <c r="R296" i="3"/>
  <c r="R207" i="3"/>
  <c r="T156" i="3"/>
  <c r="T155" i="3" s="1"/>
  <c r="T154" i="3" s="1"/>
  <c r="R363" i="3"/>
  <c r="R360" i="3" s="1"/>
  <c r="R356" i="3" s="1"/>
  <c r="R355" i="3" s="1"/>
  <c r="T364" i="3"/>
  <c r="T502" i="3"/>
  <c r="T501" i="3" s="1"/>
  <c r="T500" i="3" s="1"/>
  <c r="T499" i="3" s="1"/>
  <c r="T498" i="3" s="1"/>
  <c r="T497" i="3" s="1"/>
  <c r="V503" i="3"/>
  <c r="P270" i="3"/>
  <c r="P269" i="3" s="1"/>
  <c r="P257" i="3" s="1"/>
  <c r="X301" i="3"/>
  <c r="X300" i="3" s="1"/>
  <c r="X299" i="3" s="1"/>
  <c r="V300" i="3"/>
  <c r="V299" i="3" s="1"/>
  <c r="R15" i="3"/>
  <c r="R14" i="3" s="1"/>
  <c r="R13" i="3" s="1"/>
  <c r="R12" i="3" s="1"/>
  <c r="V368" i="3"/>
  <c r="X369" i="3"/>
  <c r="X368" i="3" s="1"/>
  <c r="X125" i="3"/>
  <c r="X124" i="3" s="1"/>
  <c r="X123" i="3" s="1"/>
  <c r="V124" i="3"/>
  <c r="V123" i="3" s="1"/>
  <c r="X190" i="3"/>
  <c r="X189" i="3" s="1"/>
  <c r="X188" i="3" s="1"/>
  <c r="X187" i="3" s="1"/>
  <c r="X186" i="3" s="1"/>
  <c r="V189" i="3"/>
  <c r="V188" i="3" s="1"/>
  <c r="V187" i="3" s="1"/>
  <c r="V186" i="3" s="1"/>
  <c r="T516" i="3"/>
  <c r="T515" i="3" s="1"/>
  <c r="T511" i="3" s="1"/>
  <c r="T510" i="3" s="1"/>
  <c r="T509" i="3" s="1"/>
  <c r="T504" i="3" s="1"/>
  <c r="T472" i="3" s="1"/>
  <c r="V517" i="3"/>
  <c r="V142" i="3"/>
  <c r="X143" i="3"/>
  <c r="X142" i="3" s="1"/>
  <c r="V424" i="3"/>
  <c r="V423" i="3" s="1"/>
  <c r="X425" i="3"/>
  <c r="X424" i="3" s="1"/>
  <c r="X423" i="3" s="1"/>
  <c r="V353" i="3"/>
  <c r="V352" i="3" s="1"/>
  <c r="V351" i="3" s="1"/>
  <c r="X354" i="3"/>
  <c r="X353" i="3" s="1"/>
  <c r="X352" i="3" s="1"/>
  <c r="X351" i="3" s="1"/>
  <c r="X521" i="3"/>
  <c r="X520" i="3" s="1"/>
  <c r="X519" i="3" s="1"/>
  <c r="X518" i="3" s="1"/>
  <c r="V520" i="3"/>
  <c r="V519" i="3" s="1"/>
  <c r="V518" i="3" s="1"/>
  <c r="T415" i="3"/>
  <c r="T412" i="3" s="1"/>
  <c r="T411" i="3" s="1"/>
  <c r="T410" i="3" s="1"/>
  <c r="V416" i="3"/>
  <c r="T169" i="3"/>
  <c r="T168" i="3" s="1"/>
  <c r="T167" i="3" s="1"/>
  <c r="V170" i="3"/>
  <c r="V132" i="3"/>
  <c r="V131" i="3" s="1"/>
  <c r="V130" i="3" s="1"/>
  <c r="V129" i="3" s="1"/>
  <c r="X133" i="3"/>
  <c r="X132" i="3" s="1"/>
  <c r="X131" i="3" s="1"/>
  <c r="T455" i="3"/>
  <c r="T454" i="3" s="1"/>
  <c r="T453" i="3" s="1"/>
  <c r="T452" i="3" s="1"/>
  <c r="T451" i="3" s="1"/>
  <c r="V456" i="3"/>
  <c r="T546" i="3"/>
  <c r="T545" i="3" s="1"/>
  <c r="T544" i="3" s="1"/>
  <c r="T543" i="3" s="1"/>
  <c r="V547" i="3"/>
  <c r="T297" i="3"/>
  <c r="V298" i="3"/>
  <c r="V157" i="3"/>
  <c r="X158" i="3"/>
  <c r="X157" i="3" s="1"/>
  <c r="X51" i="3"/>
  <c r="X50" i="3" s="1"/>
  <c r="X47" i="3" s="1"/>
  <c r="X46" i="3" s="1"/>
  <c r="X45" i="3" s="1"/>
  <c r="V50" i="3"/>
  <c r="V47" i="3" s="1"/>
  <c r="V46" i="3" s="1"/>
  <c r="V45" i="3" s="1"/>
  <c r="T280" i="3"/>
  <c r="R279" i="3"/>
  <c r="R276" i="3" s="1"/>
  <c r="R215" i="3"/>
  <c r="T304" i="3"/>
  <c r="R303" i="3"/>
  <c r="R302" i="3" s="1"/>
  <c r="T446" i="3"/>
  <c r="T16" i="3"/>
  <c r="V17" i="3"/>
  <c r="T402" i="3"/>
  <c r="T398" i="3" s="1"/>
  <c r="T397" i="3" s="1"/>
  <c r="R72" i="3"/>
  <c r="R62" i="3"/>
  <c r="R61" i="3" s="1"/>
  <c r="R60" i="3" s="1"/>
  <c r="R59" i="3" s="1"/>
  <c r="R58" i="3" s="1"/>
  <c r="T64" i="3"/>
  <c r="V263" i="3"/>
  <c r="V259" i="3" s="1"/>
  <c r="V258" i="3" s="1"/>
  <c r="X265" i="3"/>
  <c r="V264" i="3"/>
  <c r="T324" i="3"/>
  <c r="R323" i="3"/>
  <c r="R322" i="3" s="1"/>
  <c r="R318" i="3" s="1"/>
  <c r="R317" i="3" s="1"/>
  <c r="V560" i="3"/>
  <c r="V559" i="3" s="1"/>
  <c r="V558" i="3" s="1"/>
  <c r="V557" i="3" s="1"/>
  <c r="X561" i="3"/>
  <c r="X560" i="3" s="1"/>
  <c r="X559" i="3" s="1"/>
  <c r="X558" i="3" s="1"/>
  <c r="X557" i="3" s="1"/>
  <c r="R380" i="3"/>
  <c r="V407" i="3"/>
  <c r="X408" i="3"/>
  <c r="X407" i="3" s="1"/>
  <c r="T292" i="3"/>
  <c r="R291" i="3"/>
  <c r="R290" i="3" s="1"/>
  <c r="R289" i="3" s="1"/>
  <c r="R288" i="3" s="1"/>
  <c r="R287" i="3" s="1"/>
  <c r="R241" i="3"/>
  <c r="V310" i="3"/>
  <c r="T309" i="3"/>
  <c r="T308" i="3" s="1"/>
  <c r="X372" i="3"/>
  <c r="X371" i="3" s="1"/>
  <c r="X370" i="3" s="1"/>
  <c r="V371" i="3"/>
  <c r="V370" i="3" s="1"/>
  <c r="T88" i="3"/>
  <c r="V89" i="3"/>
  <c r="T441" i="3"/>
  <c r="T435" i="3" s="1"/>
  <c r="X199" i="3"/>
  <c r="X198" i="3" s="1"/>
  <c r="V198" i="3"/>
  <c r="X33" i="3"/>
  <c r="X32" i="3" s="1"/>
  <c r="X31" i="3" s="1"/>
  <c r="V32" i="3"/>
  <c r="V31" i="3" s="1"/>
  <c r="T90" i="3"/>
  <c r="V91" i="3"/>
  <c r="X431" i="3"/>
  <c r="X430" i="3" s="1"/>
  <c r="X429" i="3" s="1"/>
  <c r="X428" i="3" s="1"/>
  <c r="X427" i="3" s="1"/>
  <c r="V430" i="3"/>
  <c r="V429" i="3" s="1"/>
  <c r="V428" i="3" s="1"/>
  <c r="V427" i="3" s="1"/>
  <c r="N288" i="3"/>
  <c r="N287" i="3" s="1"/>
  <c r="N256" i="3" s="1"/>
  <c r="N249" i="3" s="1"/>
  <c r="N248" i="3" s="1"/>
  <c r="N562" i="3" s="1"/>
  <c r="N224" i="3"/>
  <c r="T395" i="3"/>
  <c r="T394" i="3" s="1"/>
  <c r="T393" i="3" s="1"/>
  <c r="T392" i="3" s="1"/>
  <c r="V396" i="3"/>
  <c r="V405" i="3"/>
  <c r="X406" i="3"/>
  <c r="X405" i="3" s="1"/>
  <c r="T10" i="2"/>
  <c r="R521" i="2"/>
  <c r="R520" i="2" s="1"/>
  <c r="R519" i="2" s="1"/>
  <c r="R518" i="2" s="1"/>
  <c r="R517" i="2" s="1"/>
  <c r="V351" i="2"/>
  <c r="V350" i="2" s="1"/>
  <c r="X352" i="2"/>
  <c r="X351" i="2" s="1"/>
  <c r="X350" i="2" s="1"/>
  <c r="X480" i="2"/>
  <c r="X479" i="2" s="1"/>
  <c r="X478" i="2" s="1"/>
  <c r="X477" i="2" s="1"/>
  <c r="X476" i="2" s="1"/>
  <c r="X475" i="2" s="1"/>
  <c r="X474" i="2" s="1"/>
  <c r="V479" i="2"/>
  <c r="V478" i="2" s="1"/>
  <c r="V477" i="2" s="1"/>
  <c r="V476" i="2" s="1"/>
  <c r="V475" i="2" s="1"/>
  <c r="V474" i="2" s="1"/>
  <c r="X78" i="2"/>
  <c r="X77" i="2" s="1"/>
  <c r="X76" i="2" s="1"/>
  <c r="X75" i="2" s="1"/>
  <c r="V77" i="2"/>
  <c r="V76" i="2" s="1"/>
  <c r="V75" i="2" s="1"/>
  <c r="X173" i="2"/>
  <c r="T493" i="2"/>
  <c r="T492" i="2" s="1"/>
  <c r="T488" i="2" s="1"/>
  <c r="T487" i="2" s="1"/>
  <c r="T486" i="2" s="1"/>
  <c r="T481" i="2" s="1"/>
  <c r="T449" i="2" s="1"/>
  <c r="V494" i="2"/>
  <c r="T55" i="2"/>
  <c r="T54" i="2" s="1"/>
  <c r="T36" i="2" s="1"/>
  <c r="V56" i="2"/>
  <c r="T442" i="2"/>
  <c r="T439" i="2" s="1"/>
  <c r="T438" i="2" s="1"/>
  <c r="T437" i="2" s="1"/>
  <c r="T436" i="2" s="1"/>
  <c r="V443" i="2"/>
  <c r="V241" i="2"/>
  <c r="V240" i="2" s="1"/>
  <c r="V239" i="2" s="1"/>
  <c r="V238" i="2" s="1"/>
  <c r="X242" i="2"/>
  <c r="X241" i="2" s="1"/>
  <c r="X240" i="2" s="1"/>
  <c r="T281" i="2"/>
  <c r="R280" i="2"/>
  <c r="R279" i="2" s="1"/>
  <c r="X444" i="2"/>
  <c r="T387" i="2"/>
  <c r="V388" i="2"/>
  <c r="V63" i="2"/>
  <c r="V62" i="2" s="1"/>
  <c r="V61" i="2" s="1"/>
  <c r="V60" i="2" s="1"/>
  <c r="T283" i="2"/>
  <c r="T282" i="2" s="1"/>
  <c r="V284" i="2"/>
  <c r="V532" i="2"/>
  <c r="V531" i="2" s="1"/>
  <c r="V530" i="2" s="1"/>
  <c r="X533" i="2"/>
  <c r="X532" i="2" s="1"/>
  <c r="X531" i="2" s="1"/>
  <c r="X530" i="2" s="1"/>
  <c r="V333" i="2"/>
  <c r="V332" i="2" s="1"/>
  <c r="V331" i="2" s="1"/>
  <c r="X334" i="2"/>
  <c r="X333" i="2" s="1"/>
  <c r="X332" i="2" s="1"/>
  <c r="X331" i="2" s="1"/>
  <c r="V346" i="2"/>
  <c r="X347" i="2"/>
  <c r="X346" i="2" s="1"/>
  <c r="V510" i="2"/>
  <c r="V509" i="2" s="1"/>
  <c r="V508" i="2" s="1"/>
  <c r="V507" i="2" s="1"/>
  <c r="X511" i="2"/>
  <c r="X510" i="2" s="1"/>
  <c r="X509" i="2" s="1"/>
  <c r="X508" i="2" s="1"/>
  <c r="X507" i="2" s="1"/>
  <c r="X505" i="2"/>
  <c r="X504" i="2" s="1"/>
  <c r="X503" i="2" s="1"/>
  <c r="X502" i="2" s="1"/>
  <c r="X501" i="2" s="1"/>
  <c r="X500" i="2" s="1"/>
  <c r="V504" i="2"/>
  <c r="V503" i="2" s="1"/>
  <c r="V502" i="2" s="1"/>
  <c r="V501" i="2" s="1"/>
  <c r="V500" i="2" s="1"/>
  <c r="R9" i="2"/>
  <c r="X275" i="2"/>
  <c r="X274" i="2" s="1"/>
  <c r="X273" i="2" s="1"/>
  <c r="V274" i="2"/>
  <c r="V273" i="2" s="1"/>
  <c r="V168" i="2"/>
  <c r="V167" i="2" s="1"/>
  <c r="X169" i="2"/>
  <c r="X168" i="2" s="1"/>
  <c r="X167" i="2" s="1"/>
  <c r="P236" i="2"/>
  <c r="P229" i="2" s="1"/>
  <c r="P539" i="2" s="1"/>
  <c r="V17" i="2"/>
  <c r="X18" i="2"/>
  <c r="X17" i="2" s="1"/>
  <c r="T385" i="2"/>
  <c r="V386" i="2"/>
  <c r="T300" i="2"/>
  <c r="T299" i="2" s="1"/>
  <c r="V301" i="2"/>
  <c r="V363" i="2"/>
  <c r="X364" i="2"/>
  <c r="X363" i="2" s="1"/>
  <c r="X455" i="2"/>
  <c r="X454" i="2" s="1"/>
  <c r="X453" i="2" s="1"/>
  <c r="X452" i="2" s="1"/>
  <c r="X451" i="2" s="1"/>
  <c r="X450" i="2" s="1"/>
  <c r="V454" i="2"/>
  <c r="V453" i="2" s="1"/>
  <c r="V452" i="2" s="1"/>
  <c r="V451" i="2" s="1"/>
  <c r="V450" i="2" s="1"/>
  <c r="X491" i="2"/>
  <c r="V489" i="2"/>
  <c r="V490" i="2"/>
  <c r="T349" i="2"/>
  <c r="R348" i="2"/>
  <c r="R345" i="2" s="1"/>
  <c r="R336" i="2" s="1"/>
  <c r="R335" i="2" s="1"/>
  <c r="V185" i="2"/>
  <c r="V184" i="2" s="1"/>
  <c r="X186" i="2"/>
  <c r="X185" i="2" s="1"/>
  <c r="X184" i="2" s="1"/>
  <c r="V537" i="2"/>
  <c r="V536" i="2" s="1"/>
  <c r="V535" i="2" s="1"/>
  <c r="V534" i="2" s="1"/>
  <c r="X538" i="2"/>
  <c r="X537" i="2" s="1"/>
  <c r="X536" i="2" s="1"/>
  <c r="X535" i="2" s="1"/>
  <c r="X534" i="2" s="1"/>
  <c r="V401" i="2"/>
  <c r="V400" i="2" s="1"/>
  <c r="X402" i="2"/>
  <c r="X401" i="2" s="1"/>
  <c r="X400" i="2" s="1"/>
  <c r="V344" i="2"/>
  <c r="T343" i="2"/>
  <c r="T366" i="2"/>
  <c r="T365" i="2" s="1"/>
  <c r="T362" i="2" s="1"/>
  <c r="T361" i="2" s="1"/>
  <c r="V367" i="2"/>
  <c r="X384" i="2"/>
  <c r="X383" i="2" s="1"/>
  <c r="V383" i="2"/>
  <c r="X127" i="2"/>
  <c r="V125" i="2"/>
  <c r="V120" i="2" s="1"/>
  <c r="V111" i="2" s="1"/>
  <c r="V102" i="2" s="1"/>
  <c r="V126" i="2"/>
  <c r="V180" i="2"/>
  <c r="V179" i="2" s="1"/>
  <c r="V178" i="2" s="1"/>
  <c r="V177" i="2" s="1"/>
  <c r="X181" i="2"/>
  <c r="X180" i="2" s="1"/>
  <c r="X179" i="2" s="1"/>
  <c r="X178" i="2" s="1"/>
  <c r="X177" i="2" s="1"/>
  <c r="T176" i="2"/>
  <c r="R175" i="2"/>
  <c r="R172" i="2" s="1"/>
  <c r="R171" i="2" s="1"/>
  <c r="R170" i="2" s="1"/>
  <c r="R151" i="2" s="1"/>
  <c r="R150" i="2" s="1"/>
  <c r="V304" i="2"/>
  <c r="T303" i="2"/>
  <c r="T302" i="2" s="1"/>
  <c r="V29" i="2"/>
  <c r="V28" i="2" s="1"/>
  <c r="X30" i="2"/>
  <c r="X29" i="2" s="1"/>
  <c r="X28" i="2" s="1"/>
  <c r="X24" i="2" s="1"/>
  <c r="X23" i="2" s="1"/>
  <c r="T524" i="2"/>
  <c r="V525" i="2"/>
  <c r="T522" i="2"/>
  <c r="T521" i="2" s="1"/>
  <c r="T520" i="2" s="1"/>
  <c r="T519" i="2" s="1"/>
  <c r="V523" i="2"/>
  <c r="X189" i="2"/>
  <c r="X188" i="2" s="1"/>
  <c r="X187" i="2" s="1"/>
  <c r="V188" i="2"/>
  <c r="V187" i="2" s="1"/>
  <c r="R406" i="2"/>
  <c r="V15" i="2"/>
  <c r="X16" i="2"/>
  <c r="X15" i="2" s="1"/>
  <c r="X12" i="2" s="1"/>
  <c r="X11" i="2" s="1"/>
  <c r="X10" i="2" s="1"/>
  <c r="R360" i="2"/>
  <c r="V158" i="2"/>
  <c r="V157" i="2" s="1"/>
  <c r="V153" i="2" s="1"/>
  <c r="V152" i="2" s="1"/>
  <c r="X159" i="2"/>
  <c r="X158" i="2" s="1"/>
  <c r="X157" i="2" s="1"/>
  <c r="X153" i="2" s="1"/>
  <c r="X152" i="2" s="1"/>
  <c r="T290" i="2"/>
  <c r="R289" i="2"/>
  <c r="R288" i="2" s="1"/>
  <c r="T74" i="2"/>
  <c r="T271" i="2"/>
  <c r="T270" i="2" s="1"/>
  <c r="V272" i="2"/>
  <c r="V164" i="2"/>
  <c r="T163" i="2"/>
  <c r="T162" i="2" s="1"/>
  <c r="T161" i="2" s="1"/>
  <c r="T160" i="2" s="1"/>
  <c r="T382" i="2"/>
  <c r="T378" i="2" s="1"/>
  <c r="T377" i="2" s="1"/>
  <c r="V358" i="2"/>
  <c r="V357" i="2" s="1"/>
  <c r="V356" i="2" s="1"/>
  <c r="X359" i="2"/>
  <c r="X358" i="2" s="1"/>
  <c r="X357" i="2" s="1"/>
  <c r="X356" i="2" s="1"/>
  <c r="V147" i="2"/>
  <c r="V146" i="2" s="1"/>
  <c r="X149" i="2"/>
  <c r="X147" i="2" s="1"/>
  <c r="X146" i="2" s="1"/>
  <c r="V497" i="2"/>
  <c r="V496" i="2" s="1"/>
  <c r="V495" i="2" s="1"/>
  <c r="X498" i="2"/>
  <c r="X497" i="2" s="1"/>
  <c r="X496" i="2" s="1"/>
  <c r="X495" i="2" s="1"/>
  <c r="T292" i="2"/>
  <c r="T291" i="2" s="1"/>
  <c r="V293" i="2"/>
  <c r="R269" i="2"/>
  <c r="R268" i="2" s="1"/>
  <c r="T424" i="2"/>
  <c r="T423" i="2" s="1"/>
  <c r="T422" i="2" s="1"/>
  <c r="T421" i="2" s="1"/>
  <c r="T420" i="2" s="1"/>
  <c r="V425" i="2"/>
  <c r="T341" i="2"/>
  <c r="T340" i="2" s="1"/>
  <c r="V342" i="2"/>
  <c r="X244" i="2"/>
  <c r="X243" i="2"/>
  <c r="T529" i="2"/>
  <c r="T506" i="2"/>
  <c r="T499" i="2"/>
  <c r="X405" i="2"/>
  <c r="X404" i="2" s="1"/>
  <c r="X403" i="2" s="1"/>
  <c r="V404" i="2"/>
  <c r="V403" i="2" s="1"/>
  <c r="T305" i="2"/>
  <c r="T306" i="2"/>
  <c r="V307" i="2"/>
  <c r="V515" i="2"/>
  <c r="V514" i="2" s="1"/>
  <c r="V513" i="2" s="1"/>
  <c r="V512" i="2" s="1"/>
  <c r="X516" i="2"/>
  <c r="X515" i="2" s="1"/>
  <c r="X514" i="2" s="1"/>
  <c r="X513" i="2" s="1"/>
  <c r="X512" i="2" s="1"/>
  <c r="V96" i="2"/>
  <c r="V95" i="2" s="1"/>
  <c r="V94" i="2" s="1"/>
  <c r="V82" i="2" s="1"/>
  <c r="X97" i="2"/>
  <c r="X96" i="2" s="1"/>
  <c r="X95" i="2" s="1"/>
  <c r="X94" i="2" s="1"/>
  <c r="X82" i="2" s="1"/>
  <c r="T260" i="2"/>
  <c r="R259" i="2"/>
  <c r="R256" i="2" s="1"/>
  <c r="R250" i="2" s="1"/>
  <c r="R249" i="2" s="1"/>
  <c r="R237" i="2" s="1"/>
  <c r="T410" i="2"/>
  <c r="T409" i="2" s="1"/>
  <c r="T408" i="2" s="1"/>
  <c r="T407" i="2" s="1"/>
  <c r="V411" i="2"/>
  <c r="R298" i="2"/>
  <c r="R297" i="2" s="1"/>
  <c r="T370" i="2"/>
  <c r="T369" i="2" s="1"/>
  <c r="T368" i="2" s="1"/>
  <c r="V371" i="2"/>
  <c r="V252" i="2"/>
  <c r="V251" i="2" s="1"/>
  <c r="X253" i="2"/>
  <c r="X252" i="2" s="1"/>
  <c r="X251" i="2" s="1"/>
  <c r="V24" i="2"/>
  <c r="V23" i="2" s="1"/>
  <c r="V414" i="2"/>
  <c r="T413" i="2"/>
  <c r="T412" i="2" s="1"/>
  <c r="V227" i="2"/>
  <c r="V226" i="2" s="1"/>
  <c r="V225" i="2" s="1"/>
  <c r="V224" i="2" s="1"/>
  <c r="V223" i="2" s="1"/>
  <c r="X228" i="2"/>
  <c r="X227" i="2" s="1"/>
  <c r="X226" i="2" s="1"/>
  <c r="X225" i="2" s="1"/>
  <c r="X224" i="2" s="1"/>
  <c r="X223" i="2" s="1"/>
  <c r="V143" i="1"/>
  <c r="T142" i="1"/>
  <c r="T205" i="1"/>
  <c r="T202" i="1" s="1"/>
  <c r="V206" i="1"/>
  <c r="V293" i="1"/>
  <c r="V292" i="1" s="1"/>
  <c r="X294" i="1"/>
  <c r="X293" i="1" s="1"/>
  <c r="X292" i="1" s="1"/>
  <c r="X259" i="1"/>
  <c r="V258" i="1"/>
  <c r="V257" i="1"/>
  <c r="V102" i="1"/>
  <c r="T101" i="1"/>
  <c r="T100" i="1" s="1"/>
  <c r="T99" i="1" s="1"/>
  <c r="T98" i="1" s="1"/>
  <c r="T97" i="1" s="1"/>
  <c r="V308" i="1"/>
  <c r="T306" i="1"/>
  <c r="T305" i="1" s="1"/>
  <c r="V35" i="1"/>
  <c r="V34" i="1" s="1"/>
  <c r="V33" i="1" s="1"/>
  <c r="V32" i="1" s="1"/>
  <c r="X36" i="1"/>
  <c r="X35" i="1" s="1"/>
  <c r="X34" i="1" s="1"/>
  <c r="X33" i="1" s="1"/>
  <c r="X32" i="1" s="1"/>
  <c r="V334" i="1"/>
  <c r="T333" i="1"/>
  <c r="T332" i="1" s="1"/>
  <c r="T331" i="1" s="1"/>
  <c r="T330" i="1" s="1"/>
  <c r="T496" i="1"/>
  <c r="V470" i="1"/>
  <c r="V467" i="1" s="1"/>
  <c r="V462" i="1" s="1"/>
  <c r="X471" i="1"/>
  <c r="X470" i="1" s="1"/>
  <c r="X467" i="1" s="1"/>
  <c r="X462" i="1" s="1"/>
  <c r="V367" i="1"/>
  <c r="V366" i="1" s="1"/>
  <c r="X313" i="1"/>
  <c r="X312" i="1" s="1"/>
  <c r="X311" i="1" s="1"/>
  <c r="V312" i="1"/>
  <c r="V311" i="1" s="1"/>
  <c r="T480" i="1"/>
  <c r="X390" i="1"/>
  <c r="X389" i="1" s="1"/>
  <c r="V389" i="1"/>
  <c r="K318" i="1"/>
  <c r="L348" i="1"/>
  <c r="P178" i="1"/>
  <c r="P514" i="1" s="1"/>
  <c r="V454" i="1"/>
  <c r="V453" i="1" s="1"/>
  <c r="V452" i="1" s="1"/>
  <c r="X455" i="1"/>
  <c r="X454" i="1" s="1"/>
  <c r="X453" i="1" s="1"/>
  <c r="X452" i="1" s="1"/>
  <c r="X105" i="1"/>
  <c r="X104" i="1" s="1"/>
  <c r="V104" i="1"/>
  <c r="L137" i="1"/>
  <c r="J132" i="1"/>
  <c r="X75" i="1"/>
  <c r="X74" i="1" s="1"/>
  <c r="V121" i="1"/>
  <c r="V120" i="1" s="1"/>
  <c r="V119" i="1" s="1"/>
  <c r="X122" i="1"/>
  <c r="X121" i="1" s="1"/>
  <c r="X120" i="1" s="1"/>
  <c r="X119" i="1" s="1"/>
  <c r="L473" i="1"/>
  <c r="J472" i="1"/>
  <c r="J364" i="1"/>
  <c r="R318" i="1"/>
  <c r="R178" i="1" s="1"/>
  <c r="V339" i="1"/>
  <c r="T338" i="1"/>
  <c r="T337" i="1" s="1"/>
  <c r="T336" i="1" s="1"/>
  <c r="T335" i="1" s="1"/>
  <c r="X57" i="1"/>
  <c r="X56" i="1" s="1"/>
  <c r="X55" i="1" s="1"/>
  <c r="X54" i="1" s="1"/>
  <c r="X53" i="1" s="1"/>
  <c r="V56" i="1"/>
  <c r="V55" i="1" s="1"/>
  <c r="V54" i="1" s="1"/>
  <c r="V53" i="1" s="1"/>
  <c r="V229" i="1"/>
  <c r="V228" i="1" s="1"/>
  <c r="X230" i="1"/>
  <c r="X229" i="1" s="1"/>
  <c r="X228" i="1" s="1"/>
  <c r="V351" i="1"/>
  <c r="X352" i="1"/>
  <c r="X351" i="1" s="1"/>
  <c r="V30" i="1"/>
  <c r="V29" i="1" s="1"/>
  <c r="X31" i="1"/>
  <c r="X30" i="1" s="1"/>
  <c r="X29" i="1" s="1"/>
  <c r="T200" i="1"/>
  <c r="T197" i="1" s="1"/>
  <c r="V201" i="1"/>
  <c r="X346" i="1"/>
  <c r="X345" i="1" s="1"/>
  <c r="X340" i="1" s="1"/>
  <c r="V345" i="1"/>
  <c r="X502" i="1"/>
  <c r="X501" i="1" s="1"/>
  <c r="X500" i="1" s="1"/>
  <c r="X499" i="1" s="1"/>
  <c r="X498" i="1" s="1"/>
  <c r="X497" i="1" s="1"/>
  <c r="V501" i="1"/>
  <c r="V500" i="1" s="1"/>
  <c r="V499" i="1" s="1"/>
  <c r="V498" i="1" s="1"/>
  <c r="V497" i="1" s="1"/>
  <c r="V88" i="1"/>
  <c r="V87" i="1" s="1"/>
  <c r="X89" i="1"/>
  <c r="X88" i="1" s="1"/>
  <c r="X87" i="1" s="1"/>
  <c r="X218" i="1"/>
  <c r="X217" i="1" s="1"/>
  <c r="X216" i="1" s="1"/>
  <c r="V217" i="1"/>
  <c r="V216" i="1" s="1"/>
  <c r="X419" i="1"/>
  <c r="X418" i="1" s="1"/>
  <c r="X417" i="1" s="1"/>
  <c r="X416" i="1" s="1"/>
  <c r="V418" i="1"/>
  <c r="V417" i="1" s="1"/>
  <c r="V416" i="1" s="1"/>
  <c r="L98" i="1"/>
  <c r="J97" i="1"/>
  <c r="L97" i="1" s="1"/>
  <c r="L19" i="1"/>
  <c r="V397" i="1"/>
  <c r="T396" i="1"/>
  <c r="T393" i="1" s="1"/>
  <c r="T392" i="1" s="1"/>
  <c r="T391" i="1" s="1"/>
  <c r="T316" i="1"/>
  <c r="T315" i="1" s="1"/>
  <c r="T314" i="1" s="1"/>
  <c r="V317" i="1"/>
  <c r="X131" i="1"/>
  <c r="X130" i="1" s="1"/>
  <c r="X129" i="1" s="1"/>
  <c r="X128" i="1" s="1"/>
  <c r="X127" i="1" s="1"/>
  <c r="X126" i="1" s="1"/>
  <c r="V130" i="1"/>
  <c r="V129" i="1" s="1"/>
  <c r="V128" i="1" s="1"/>
  <c r="V127" i="1" s="1"/>
  <c r="V126" i="1" s="1"/>
  <c r="T40" i="1"/>
  <c r="K179" i="1"/>
  <c r="L195" i="1"/>
  <c r="L179" i="1" s="1"/>
  <c r="V296" i="1"/>
  <c r="V295" i="1" s="1"/>
  <c r="X297" i="1"/>
  <c r="X296" i="1" s="1"/>
  <c r="X295" i="1" s="1"/>
  <c r="K365" i="1"/>
  <c r="K364" i="1" s="1"/>
  <c r="L391" i="1"/>
  <c r="X227" i="1"/>
  <c r="X226" i="1" s="1"/>
  <c r="X225" i="1" s="1"/>
  <c r="V226" i="1"/>
  <c r="V225" i="1" s="1"/>
  <c r="V223" i="1"/>
  <c r="V222" i="1" s="1"/>
  <c r="X224" i="1"/>
  <c r="X223" i="1" s="1"/>
  <c r="X222" i="1" s="1"/>
  <c r="X458" i="1"/>
  <c r="X457" i="1" s="1"/>
  <c r="X456" i="1" s="1"/>
  <c r="V457" i="1"/>
  <c r="V456" i="1" s="1"/>
  <c r="V325" i="1"/>
  <c r="T324" i="1"/>
  <c r="T323" i="1" s="1"/>
  <c r="T320" i="1" s="1"/>
  <c r="T319" i="1" s="1"/>
  <c r="R8" i="1"/>
  <c r="X484" i="1"/>
  <c r="X483" i="1" s="1"/>
  <c r="V483" i="1"/>
  <c r="V146" i="1"/>
  <c r="V145" i="1" s="1"/>
  <c r="V144" i="1" s="1"/>
  <c r="X147" i="1"/>
  <c r="X146" i="1" s="1"/>
  <c r="X145" i="1" s="1"/>
  <c r="X144" i="1" s="1"/>
  <c r="L74" i="1"/>
  <c r="J63" i="1"/>
  <c r="L63" i="1" s="1"/>
  <c r="X444" i="1"/>
  <c r="X443" i="1" s="1"/>
  <c r="X442" i="1" s="1"/>
  <c r="V443" i="1"/>
  <c r="V442" i="1" s="1"/>
  <c r="T20" i="1"/>
  <c r="T19" i="1" s="1"/>
  <c r="X360" i="1"/>
  <c r="X359" i="1" s="1"/>
  <c r="X358" i="1" s="1"/>
  <c r="V359" i="1"/>
  <c r="V358" i="1" s="1"/>
  <c r="V14" i="1"/>
  <c r="X15" i="1"/>
  <c r="X14" i="1" s="1"/>
  <c r="L319" i="1"/>
  <c r="J318" i="1"/>
  <c r="J178" i="1" s="1"/>
  <c r="V440" i="1"/>
  <c r="V439" i="1" s="1"/>
  <c r="V430" i="1" s="1"/>
  <c r="X441" i="1"/>
  <c r="X440" i="1" s="1"/>
  <c r="X439" i="1" s="1"/>
  <c r="R139" i="1"/>
  <c r="R138" i="1" s="1"/>
  <c r="R137" i="1" s="1"/>
  <c r="R132" i="1" s="1"/>
  <c r="R111" i="1" s="1"/>
  <c r="V256" i="1"/>
  <c r="T255" i="1"/>
  <c r="T254" i="1" s="1"/>
  <c r="T250" i="1" s="1"/>
  <c r="T249" i="1" s="1"/>
  <c r="T219" i="1" s="1"/>
  <c r="V421" i="1"/>
  <c r="V420" i="1" s="1"/>
  <c r="X422" i="1"/>
  <c r="X421" i="1" s="1"/>
  <c r="X420" i="1" s="1"/>
  <c r="V478" i="1"/>
  <c r="V475" i="1" s="1"/>
  <c r="X479" i="1"/>
  <c r="X478" i="1" s="1"/>
  <c r="X475" i="1" s="1"/>
  <c r="V235" i="1"/>
  <c r="V234" i="1" s="1"/>
  <c r="X236" i="1"/>
  <c r="X235" i="1" s="1"/>
  <c r="X234" i="1" s="1"/>
  <c r="V24" i="1"/>
  <c r="X25" i="1"/>
  <c r="X24" i="1" s="1"/>
  <c r="V486" i="1"/>
  <c r="X487" i="1"/>
  <c r="X486" i="1" s="1"/>
  <c r="V43" i="1"/>
  <c r="X44" i="1"/>
  <c r="X43" i="1" s="1"/>
  <c r="T386" i="1"/>
  <c r="T385" i="1" s="1"/>
  <c r="T384" i="1" s="1"/>
  <c r="L220" i="1"/>
  <c r="L219" i="1" s="1"/>
  <c r="J219" i="1"/>
  <c r="X489" i="1"/>
  <c r="X488" i="1" s="1"/>
  <c r="V488" i="1"/>
  <c r="T474" i="1"/>
  <c r="T473" i="1" s="1"/>
  <c r="T472" i="1" s="1"/>
  <c r="T12" i="1"/>
  <c r="T11" i="1" s="1"/>
  <c r="T10" i="1" s="1"/>
  <c r="T9" i="1" s="1"/>
  <c r="V13" i="1"/>
  <c r="X245" i="1"/>
  <c r="X244" i="1" s="1"/>
  <c r="X243" i="1" s="1"/>
  <c r="V244" i="1"/>
  <c r="V243" i="1" s="1"/>
  <c r="V274" i="1"/>
  <c r="X275" i="1"/>
  <c r="V273" i="1"/>
  <c r="V263" i="1" s="1"/>
  <c r="V379" i="1"/>
  <c r="V376" i="1" s="1"/>
  <c r="V375" i="1" s="1"/>
  <c r="V374" i="1" s="1"/>
  <c r="X380" i="1"/>
  <c r="X379" i="1" s="1"/>
  <c r="X376" i="1" s="1"/>
  <c r="X375" i="1" s="1"/>
  <c r="X374" i="1" s="1"/>
  <c r="X512" i="1"/>
  <c r="X511" i="1" s="1"/>
  <c r="X510" i="1" s="1"/>
  <c r="X509" i="1" s="1"/>
  <c r="X503" i="1" s="1"/>
  <c r="V511" i="1"/>
  <c r="V510" i="1" s="1"/>
  <c r="V509" i="1" s="1"/>
  <c r="V503" i="1" s="1"/>
  <c r="X495" i="1"/>
  <c r="X494" i="1" s="1"/>
  <c r="X493" i="1" s="1"/>
  <c r="X492" i="1" s="1"/>
  <c r="X491" i="1" s="1"/>
  <c r="X490" i="1" s="1"/>
  <c r="V494" i="1"/>
  <c r="V493" i="1" s="1"/>
  <c r="V492" i="1" s="1"/>
  <c r="V491" i="1" s="1"/>
  <c r="V490" i="1" s="1"/>
  <c r="V354" i="1"/>
  <c r="T353" i="1"/>
  <c r="T350" i="1" s="1"/>
  <c r="T349" i="1" s="1"/>
  <c r="T348" i="1" s="1"/>
  <c r="V22" i="1"/>
  <c r="X23" i="1"/>
  <c r="X22" i="1" s="1"/>
  <c r="X430" i="1"/>
  <c r="X367" i="1"/>
  <c r="X366" i="1" s="1"/>
  <c r="X482" i="1"/>
  <c r="X481" i="1" s="1"/>
  <c r="V481" i="1"/>
  <c r="V480" i="1" s="1"/>
  <c r="X322" i="1"/>
  <c r="X321" i="1" s="1"/>
  <c r="V321" i="1"/>
  <c r="X302" i="1"/>
  <c r="X301" i="1" s="1"/>
  <c r="X300" i="1" s="1"/>
  <c r="V301" i="1"/>
  <c r="V300" i="1" s="1"/>
  <c r="V141" i="1"/>
  <c r="T140" i="1"/>
  <c r="T139" i="1" s="1"/>
  <c r="T138" i="1" s="1"/>
  <c r="T137" i="1" s="1"/>
  <c r="T132" i="1" s="1"/>
  <c r="T111" i="1" s="1"/>
  <c r="V340" i="1"/>
  <c r="X176" i="1"/>
  <c r="X175" i="1"/>
  <c r="X170" i="1" s="1"/>
  <c r="X161" i="1" s="1"/>
  <c r="X152" i="1" s="1"/>
  <c r="X27" i="1"/>
  <c r="X26" i="1" s="1"/>
  <c r="V26" i="1"/>
  <c r="T451" i="1"/>
  <c r="T450" i="1" s="1"/>
  <c r="V45" i="1"/>
  <c r="X46" i="1"/>
  <c r="X45" i="1" s="1"/>
  <c r="V75" i="1"/>
  <c r="V74" i="1" s="1"/>
  <c r="V63" i="1" s="1"/>
  <c r="X185" i="1"/>
  <c r="X181" i="1" s="1"/>
  <c r="X180" i="1" s="1"/>
  <c r="X186" i="1"/>
  <c r="V387" i="1"/>
  <c r="X388" i="1"/>
  <c r="X387" i="1" s="1"/>
  <c r="X386" i="1" s="1"/>
  <c r="X385" i="1" s="1"/>
  <c r="X384" i="1" s="1"/>
  <c r="V51" i="1"/>
  <c r="V50" i="1" s="1"/>
  <c r="X52" i="1"/>
  <c r="X51" i="1" s="1"/>
  <c r="X50" i="1" s="1"/>
  <c r="X130" i="3" l="1"/>
  <c r="X129" i="3" s="1"/>
  <c r="X106" i="3"/>
  <c r="V12" i="2"/>
  <c r="V11" i="2" s="1"/>
  <c r="V10" i="2" s="1"/>
  <c r="X49" i="2"/>
  <c r="X48" i="2" s="1"/>
  <c r="X47" i="2" s="1"/>
  <c r="O9" i="4"/>
  <c r="X446" i="3"/>
  <c r="O115" i="4"/>
  <c r="O86" i="4"/>
  <c r="O85" i="4" s="1"/>
  <c r="M9" i="4"/>
  <c r="T426" i="3"/>
  <c r="T542" i="3"/>
  <c r="T541" i="3" s="1"/>
  <c r="T535" i="3" s="1"/>
  <c r="X440" i="3"/>
  <c r="X439" i="3" s="1"/>
  <c r="X438" i="3" s="1"/>
  <c r="X437" i="3" s="1"/>
  <c r="X436" i="3" s="1"/>
  <c r="V439" i="3"/>
  <c r="V438" i="3" s="1"/>
  <c r="V437" i="3" s="1"/>
  <c r="V436" i="3" s="1"/>
  <c r="R270" i="3"/>
  <c r="R269" i="3" s="1"/>
  <c r="R257" i="3" s="1"/>
  <c r="R256" i="3" s="1"/>
  <c r="R249" i="3" s="1"/>
  <c r="R248" i="3" s="1"/>
  <c r="R562" i="3" s="1"/>
  <c r="V229" i="3"/>
  <c r="V228" i="3"/>
  <c r="V227" i="3" s="1"/>
  <c r="V226" i="3" s="1"/>
  <c r="V225" i="3" s="1"/>
  <c r="X230" i="3"/>
  <c r="X213" i="3"/>
  <c r="X212" i="3" s="1"/>
  <c r="X211" i="3" s="1"/>
  <c r="X210" i="3" s="1"/>
  <c r="X209" i="3" s="1"/>
  <c r="X208" i="3" s="1"/>
  <c r="V212" i="3"/>
  <c r="V211" i="3" s="1"/>
  <c r="V210" i="3" s="1"/>
  <c r="V209" i="3" s="1"/>
  <c r="V208" i="3" s="1"/>
  <c r="V162" i="3"/>
  <c r="V161" i="3" s="1"/>
  <c r="X163" i="3"/>
  <c r="X162" i="3" s="1"/>
  <c r="X161" i="3" s="1"/>
  <c r="R11" i="3"/>
  <c r="R10" i="3" s="1"/>
  <c r="R9" i="3" s="1"/>
  <c r="T15" i="3"/>
  <c r="T14" i="3" s="1"/>
  <c r="T13" i="3" s="1"/>
  <c r="V20" i="3"/>
  <c r="X21" i="3"/>
  <c r="X20" i="3" s="1"/>
  <c r="X529" i="2"/>
  <c r="T128" i="2"/>
  <c r="X145" i="2"/>
  <c r="V143" i="2"/>
  <c r="V142" i="2" s="1"/>
  <c r="V141" i="2" s="1"/>
  <c r="V128" i="2" s="1"/>
  <c r="V144" i="2"/>
  <c r="X136" i="2"/>
  <c r="X135" i="2" s="1"/>
  <c r="X134" i="2" s="1"/>
  <c r="X129" i="2" s="1"/>
  <c r="V135" i="2"/>
  <c r="V134" i="2" s="1"/>
  <c r="V129" i="2" s="1"/>
  <c r="V58" i="2"/>
  <c r="V57" i="2" s="1"/>
  <c r="X59" i="2"/>
  <c r="X58" i="2" s="1"/>
  <c r="X57" i="2" s="1"/>
  <c r="V49" i="2"/>
  <c r="V48" i="2" s="1"/>
  <c r="V47" i="2" s="1"/>
  <c r="V34" i="2"/>
  <c r="V33" i="2" s="1"/>
  <c r="V32" i="2" s="1"/>
  <c r="V31" i="2" s="1"/>
  <c r="X35" i="2"/>
  <c r="X34" i="2" s="1"/>
  <c r="X33" i="2" s="1"/>
  <c r="X32" i="2" s="1"/>
  <c r="X31" i="2" s="1"/>
  <c r="T423" i="1"/>
  <c r="X480" i="1"/>
  <c r="X485" i="1"/>
  <c r="V386" i="1"/>
  <c r="V385" i="1" s="1"/>
  <c r="V384" i="1" s="1"/>
  <c r="T365" i="1"/>
  <c r="T364" i="1" s="1"/>
  <c r="K178" i="1"/>
  <c r="K514" i="1" s="1"/>
  <c r="V408" i="1"/>
  <c r="V407" i="1" s="1"/>
  <c r="X474" i="1"/>
  <c r="X473" i="1" s="1"/>
  <c r="X472" i="1" s="1"/>
  <c r="V474" i="1"/>
  <c r="V473" i="1" s="1"/>
  <c r="X411" i="1"/>
  <c r="X410" i="1"/>
  <c r="X409" i="1" s="1"/>
  <c r="X408" i="1" s="1"/>
  <c r="X407" i="1" s="1"/>
  <c r="L318" i="1"/>
  <c r="L178" i="1" s="1"/>
  <c r="V21" i="1"/>
  <c r="V20" i="1" s="1"/>
  <c r="V19" i="1" s="1"/>
  <c r="T8" i="1"/>
  <c r="T465" i="3"/>
  <c r="T471" i="3"/>
  <c r="T62" i="3"/>
  <c r="T61" i="3" s="1"/>
  <c r="T60" i="3" s="1"/>
  <c r="T59" i="3" s="1"/>
  <c r="T58" i="3" s="1"/>
  <c r="V64" i="3"/>
  <c r="T380" i="3"/>
  <c r="V324" i="3"/>
  <c r="T323" i="3"/>
  <c r="T322" i="3" s="1"/>
  <c r="T318" i="3" s="1"/>
  <c r="T317" i="3" s="1"/>
  <c r="X264" i="3"/>
  <c r="X263" i="3"/>
  <c r="X259" i="3" s="1"/>
  <c r="X258" i="3" s="1"/>
  <c r="X547" i="3"/>
  <c r="X546" i="3" s="1"/>
  <c r="X545" i="3" s="1"/>
  <c r="X544" i="3" s="1"/>
  <c r="X543" i="3" s="1"/>
  <c r="V546" i="3"/>
  <c r="V545" i="3" s="1"/>
  <c r="V544" i="3" s="1"/>
  <c r="V543" i="3" s="1"/>
  <c r="V169" i="3"/>
  <c r="V168" i="3" s="1"/>
  <c r="V167" i="3" s="1"/>
  <c r="X170" i="3"/>
  <c r="X169" i="3" s="1"/>
  <c r="X168" i="3" s="1"/>
  <c r="X167" i="3" s="1"/>
  <c r="V364" i="3"/>
  <c r="T363" i="3"/>
  <c r="T360" i="3" s="1"/>
  <c r="T356" i="3" s="1"/>
  <c r="T355" i="3" s="1"/>
  <c r="R232" i="3"/>
  <c r="V29" i="3"/>
  <c r="V28" i="3" s="1"/>
  <c r="V27" i="3" s="1"/>
  <c r="V26" i="3" s="1"/>
  <c r="X30" i="3"/>
  <c r="X29" i="3" s="1"/>
  <c r="X28" i="3" s="1"/>
  <c r="X27" i="3" s="1"/>
  <c r="X26" i="3" s="1"/>
  <c r="X441" i="3"/>
  <c r="X435" i="3" s="1"/>
  <c r="X552" i="3"/>
  <c r="V139" i="3"/>
  <c r="V138" i="3" s="1"/>
  <c r="V137" i="3" s="1"/>
  <c r="V37" i="3"/>
  <c r="V36" i="3" s="1"/>
  <c r="V35" i="3" s="1"/>
  <c r="X38" i="3"/>
  <c r="X37" i="3" s="1"/>
  <c r="X36" i="3" s="1"/>
  <c r="X35" i="3" s="1"/>
  <c r="V325" i="3"/>
  <c r="X327" i="3"/>
  <c r="V326" i="3"/>
  <c r="V195" i="3"/>
  <c r="V194" i="3" s="1"/>
  <c r="X19" i="3"/>
  <c r="X18" i="3" s="1"/>
  <c r="V18" i="3"/>
  <c r="V292" i="3"/>
  <c r="T291" i="3"/>
  <c r="T290" i="3" s="1"/>
  <c r="X91" i="3"/>
  <c r="X90" i="3" s="1"/>
  <c r="V90" i="3"/>
  <c r="V280" i="3"/>
  <c r="T279" i="3"/>
  <c r="T276" i="3" s="1"/>
  <c r="T270" i="3" s="1"/>
  <c r="T269" i="3" s="1"/>
  <c r="T257" i="3" s="1"/>
  <c r="X517" i="3"/>
  <c r="X516" i="3" s="1"/>
  <c r="X515" i="3" s="1"/>
  <c r="X511" i="3" s="1"/>
  <c r="X510" i="3" s="1"/>
  <c r="X509" i="3" s="1"/>
  <c r="X504" i="3" s="1"/>
  <c r="V516" i="3"/>
  <c r="V515" i="3" s="1"/>
  <c r="V511" i="3" s="1"/>
  <c r="V510" i="3" s="1"/>
  <c r="V509" i="3" s="1"/>
  <c r="V504" i="3" s="1"/>
  <c r="V171" i="3"/>
  <c r="V307" i="3"/>
  <c r="T306" i="3"/>
  <c r="T305" i="3" s="1"/>
  <c r="V552" i="3"/>
  <c r="X139" i="3"/>
  <c r="X138" i="3" s="1"/>
  <c r="X137" i="3" s="1"/>
  <c r="V106" i="3"/>
  <c r="T274" i="3"/>
  <c r="T271" i="3" s="1"/>
  <c r="V275" i="3"/>
  <c r="T34" i="3"/>
  <c r="X195" i="3"/>
  <c r="X194" i="3" s="1"/>
  <c r="V412" i="3"/>
  <c r="V411" i="3" s="1"/>
  <c r="V410" i="3" s="1"/>
  <c r="V16" i="3"/>
  <c r="X17" i="3"/>
  <c r="X16" i="3" s="1"/>
  <c r="X298" i="3"/>
  <c r="X297" i="3" s="1"/>
  <c r="X296" i="3" s="1"/>
  <c r="V297" i="3"/>
  <c r="V296" i="3" s="1"/>
  <c r="X456" i="3"/>
  <c r="X455" i="3" s="1"/>
  <c r="X454" i="3" s="1"/>
  <c r="X453" i="3" s="1"/>
  <c r="X452" i="3" s="1"/>
  <c r="X451" i="3" s="1"/>
  <c r="V455" i="3"/>
  <c r="V454" i="3" s="1"/>
  <c r="V453" i="3" s="1"/>
  <c r="V452" i="3" s="1"/>
  <c r="V451" i="3" s="1"/>
  <c r="T128" i="3"/>
  <c r="T127" i="3" s="1"/>
  <c r="X171" i="3"/>
  <c r="X25" i="3"/>
  <c r="X24" i="3" s="1"/>
  <c r="X23" i="3" s="1"/>
  <c r="V24" i="3"/>
  <c r="V23" i="3" s="1"/>
  <c r="P288" i="3"/>
  <c r="P287" i="3" s="1"/>
  <c r="P256" i="3" s="1"/>
  <c r="P249" i="3" s="1"/>
  <c r="P248" i="3" s="1"/>
  <c r="P562" i="3" s="1"/>
  <c r="P224" i="3"/>
  <c r="V402" i="3"/>
  <c r="V398" i="3" s="1"/>
  <c r="V397" i="3" s="1"/>
  <c r="V118" i="3"/>
  <c r="X73" i="3"/>
  <c r="X89" i="3"/>
  <c r="X88" i="3" s="1"/>
  <c r="X87" i="3" s="1"/>
  <c r="X86" i="3" s="1"/>
  <c r="X85" i="3" s="1"/>
  <c r="X80" i="3" s="1"/>
  <c r="V88" i="3"/>
  <c r="V87" i="3" s="1"/>
  <c r="V86" i="3" s="1"/>
  <c r="V85" i="3" s="1"/>
  <c r="V80" i="3" s="1"/>
  <c r="T303" i="3"/>
  <c r="T302" i="3" s="1"/>
  <c r="V304" i="3"/>
  <c r="V502" i="3"/>
  <c r="V501" i="3" s="1"/>
  <c r="V500" i="3" s="1"/>
  <c r="V499" i="3" s="1"/>
  <c r="V498" i="3" s="1"/>
  <c r="V497" i="3" s="1"/>
  <c r="X503" i="3"/>
  <c r="X502" i="3" s="1"/>
  <c r="X501" i="3" s="1"/>
  <c r="X500" i="3" s="1"/>
  <c r="X499" i="3" s="1"/>
  <c r="X498" i="3" s="1"/>
  <c r="X497" i="3" s="1"/>
  <c r="X367" i="3"/>
  <c r="X366" i="3" s="1"/>
  <c r="X365" i="3" s="1"/>
  <c r="V366" i="3"/>
  <c r="V365" i="3" s="1"/>
  <c r="X396" i="3"/>
  <c r="X395" i="3" s="1"/>
  <c r="X394" i="3" s="1"/>
  <c r="X393" i="3" s="1"/>
  <c r="X392" i="3" s="1"/>
  <c r="V395" i="3"/>
  <c r="V394" i="3" s="1"/>
  <c r="V393" i="3" s="1"/>
  <c r="V392" i="3" s="1"/>
  <c r="V380" i="3" s="1"/>
  <c r="T87" i="3"/>
  <c r="T86" i="3" s="1"/>
  <c r="T85" i="3" s="1"/>
  <c r="T80" i="3" s="1"/>
  <c r="T72" i="3" s="1"/>
  <c r="V309" i="3"/>
  <c r="V308" i="3" s="1"/>
  <c r="X310" i="3"/>
  <c r="X309" i="3" s="1"/>
  <c r="X308" i="3" s="1"/>
  <c r="T12" i="3"/>
  <c r="T296" i="3"/>
  <c r="T215" i="3" s="1"/>
  <c r="T232" i="3"/>
  <c r="X416" i="3"/>
  <c r="X415" i="3" s="1"/>
  <c r="X412" i="3" s="1"/>
  <c r="X411" i="3" s="1"/>
  <c r="X410" i="3" s="1"/>
  <c r="V415" i="3"/>
  <c r="X160" i="3"/>
  <c r="X159" i="3" s="1"/>
  <c r="X156" i="3" s="1"/>
  <c r="X155" i="3" s="1"/>
  <c r="X154" i="3" s="1"/>
  <c r="V159" i="3"/>
  <c r="V156" i="3" s="1"/>
  <c r="V155" i="3" s="1"/>
  <c r="V154" i="3" s="1"/>
  <c r="V128" i="3" s="1"/>
  <c r="V127" i="3" s="1"/>
  <c r="R224" i="3"/>
  <c r="V56" i="3"/>
  <c r="V55" i="3" s="1"/>
  <c r="X57" i="3"/>
  <c r="X56" i="3" s="1"/>
  <c r="X55" i="3" s="1"/>
  <c r="X402" i="3"/>
  <c r="X398" i="3" s="1"/>
  <c r="X397" i="3" s="1"/>
  <c r="V446" i="3"/>
  <c r="V441" i="3" s="1"/>
  <c r="X120" i="3"/>
  <c r="X119" i="3" s="1"/>
  <c r="X118" i="3" s="1"/>
  <c r="X105" i="3" s="1"/>
  <c r="X121" i="3"/>
  <c r="V73" i="3"/>
  <c r="X425" i="2"/>
  <c r="X424" i="2" s="1"/>
  <c r="X423" i="2" s="1"/>
  <c r="X422" i="2" s="1"/>
  <c r="X421" i="2" s="1"/>
  <c r="X420" i="2" s="1"/>
  <c r="V424" i="2"/>
  <c r="V423" i="2" s="1"/>
  <c r="V422" i="2" s="1"/>
  <c r="V421" i="2" s="1"/>
  <c r="V420" i="2" s="1"/>
  <c r="X164" i="2"/>
  <c r="X163" i="2" s="1"/>
  <c r="X162" i="2" s="1"/>
  <c r="X161" i="2" s="1"/>
  <c r="X160" i="2" s="1"/>
  <c r="V163" i="2"/>
  <c r="V162" i="2" s="1"/>
  <c r="V161" i="2" s="1"/>
  <c r="V160" i="2" s="1"/>
  <c r="T518" i="2"/>
  <c r="T517" i="2" s="1"/>
  <c r="V176" i="2"/>
  <c r="T175" i="2"/>
  <c r="T172" i="2" s="1"/>
  <c r="T171" i="2" s="1"/>
  <c r="T170" i="2" s="1"/>
  <c r="T151" i="2" s="1"/>
  <c r="T150" i="2" s="1"/>
  <c r="X344" i="2"/>
  <c r="X343" i="2" s="1"/>
  <c r="V343" i="2"/>
  <c r="T348" i="2"/>
  <c r="T345" i="2" s="1"/>
  <c r="T336" i="2" s="1"/>
  <c r="T335" i="2" s="1"/>
  <c r="V349" i="2"/>
  <c r="X301" i="2"/>
  <c r="X300" i="2" s="1"/>
  <c r="X299" i="2" s="1"/>
  <c r="V300" i="2"/>
  <c r="V299" i="2" s="1"/>
  <c r="R8" i="2"/>
  <c r="V506" i="2"/>
  <c r="V260" i="2"/>
  <c r="T259" i="2"/>
  <c r="T256" i="2" s="1"/>
  <c r="T250" i="2" s="1"/>
  <c r="T249" i="2" s="1"/>
  <c r="T237" i="2" s="1"/>
  <c r="X342" i="2"/>
  <c r="X341" i="2" s="1"/>
  <c r="X340" i="2" s="1"/>
  <c r="V341" i="2"/>
  <c r="X272" i="2"/>
  <c r="X271" i="2" s="1"/>
  <c r="X270" i="2" s="1"/>
  <c r="V271" i="2"/>
  <c r="V270" i="2" s="1"/>
  <c r="V290" i="2"/>
  <c r="T289" i="2"/>
  <c r="T288" i="2" s="1"/>
  <c r="X525" i="2"/>
  <c r="X524" i="2" s="1"/>
  <c r="V524" i="2"/>
  <c r="X125" i="2"/>
  <c r="X120" i="2" s="1"/>
  <c r="X111" i="2" s="1"/>
  <c r="X102" i="2" s="1"/>
  <c r="X126" i="2"/>
  <c r="X367" i="2"/>
  <c r="X366" i="2" s="1"/>
  <c r="X365" i="2" s="1"/>
  <c r="X362" i="2" s="1"/>
  <c r="X361" i="2" s="1"/>
  <c r="V366" i="2"/>
  <c r="V365" i="2" s="1"/>
  <c r="V362" i="2" s="1"/>
  <c r="V361" i="2" s="1"/>
  <c r="T298" i="2"/>
  <c r="T297" i="2" s="1"/>
  <c r="V499" i="2"/>
  <c r="X443" i="2"/>
  <c r="X442" i="2" s="1"/>
  <c r="X439" i="2" s="1"/>
  <c r="X438" i="2" s="1"/>
  <c r="X437" i="2" s="1"/>
  <c r="X436" i="2" s="1"/>
  <c r="V442" i="2"/>
  <c r="V439" i="2" s="1"/>
  <c r="V438" i="2" s="1"/>
  <c r="V437" i="2" s="1"/>
  <c r="V436" i="2" s="1"/>
  <c r="X494" i="2"/>
  <c r="X493" i="2" s="1"/>
  <c r="X492" i="2" s="1"/>
  <c r="V493" i="2"/>
  <c r="V492" i="2" s="1"/>
  <c r="V488" i="2" s="1"/>
  <c r="V487" i="2" s="1"/>
  <c r="V486" i="2" s="1"/>
  <c r="V481" i="2" s="1"/>
  <c r="V449" i="2" s="1"/>
  <c r="X411" i="2"/>
  <c r="X410" i="2" s="1"/>
  <c r="X409" i="2" s="1"/>
  <c r="X408" i="2" s="1"/>
  <c r="V410" i="2"/>
  <c r="V409" i="2" s="1"/>
  <c r="V408" i="2" s="1"/>
  <c r="X307" i="2"/>
  <c r="V305" i="2"/>
  <c r="V306" i="2"/>
  <c r="X293" i="2"/>
  <c r="X292" i="2" s="1"/>
  <c r="X291" i="2" s="1"/>
  <c r="V292" i="2"/>
  <c r="V291" i="2" s="1"/>
  <c r="V303" i="2"/>
  <c r="V302" i="2" s="1"/>
  <c r="X304" i="2"/>
  <c r="X303" i="2" s="1"/>
  <c r="X302" i="2" s="1"/>
  <c r="T360" i="2"/>
  <c r="X386" i="2"/>
  <c r="X385" i="2" s="1"/>
  <c r="V385" i="2"/>
  <c r="V382" i="2" s="1"/>
  <c r="V378" i="2" s="1"/>
  <c r="V377" i="2" s="1"/>
  <c r="V529" i="2"/>
  <c r="X388" i="2"/>
  <c r="X387" i="2" s="1"/>
  <c r="V387" i="2"/>
  <c r="V281" i="2"/>
  <c r="T280" i="2"/>
  <c r="T279" i="2" s="1"/>
  <c r="T269" i="2" s="1"/>
  <c r="T268" i="2" s="1"/>
  <c r="V74" i="2"/>
  <c r="T9" i="2"/>
  <c r="V413" i="2"/>
  <c r="V412" i="2" s="1"/>
  <c r="X414" i="2"/>
  <c r="X413" i="2" s="1"/>
  <c r="X412" i="2" s="1"/>
  <c r="V370" i="2"/>
  <c r="V369" i="2" s="1"/>
  <c r="V368" i="2" s="1"/>
  <c r="X371" i="2"/>
  <c r="X370" i="2" s="1"/>
  <c r="X369" i="2" s="1"/>
  <c r="X368" i="2" s="1"/>
  <c r="T406" i="2"/>
  <c r="R267" i="2"/>
  <c r="R236" i="2" s="1"/>
  <c r="R229" i="2" s="1"/>
  <c r="X523" i="2"/>
  <c r="X522" i="2" s="1"/>
  <c r="V522" i="2"/>
  <c r="V521" i="2" s="1"/>
  <c r="V520" i="2" s="1"/>
  <c r="V519" i="2" s="1"/>
  <c r="X490" i="2"/>
  <c r="X489" i="2"/>
  <c r="X506" i="2"/>
  <c r="X499" i="2" s="1"/>
  <c r="X284" i="2"/>
  <c r="X283" i="2" s="1"/>
  <c r="X282" i="2" s="1"/>
  <c r="V283" i="2"/>
  <c r="V282" i="2" s="1"/>
  <c r="X239" i="2"/>
  <c r="X238" i="2" s="1"/>
  <c r="V55" i="2"/>
  <c r="V54" i="2" s="1"/>
  <c r="V36" i="2" s="1"/>
  <c r="V9" i="2" s="1"/>
  <c r="X56" i="2"/>
  <c r="X55" i="2" s="1"/>
  <c r="X54" i="2" s="1"/>
  <c r="X36" i="2" s="1"/>
  <c r="X9" i="2" s="1"/>
  <c r="X74" i="2"/>
  <c r="X21" i="1"/>
  <c r="X20" i="1" s="1"/>
  <c r="X19" i="1" s="1"/>
  <c r="X42" i="1"/>
  <c r="X41" i="1" s="1"/>
  <c r="X40" i="1" s="1"/>
  <c r="V255" i="1"/>
  <c r="V254" i="1" s="1"/>
  <c r="V250" i="1" s="1"/>
  <c r="V249" i="1" s="1"/>
  <c r="X256" i="1"/>
  <c r="X255" i="1" s="1"/>
  <c r="X254" i="1" s="1"/>
  <c r="R514" i="1"/>
  <c r="X317" i="1"/>
  <c r="X316" i="1" s="1"/>
  <c r="X315" i="1" s="1"/>
  <c r="X314" i="1" s="1"/>
  <c r="V316" i="1"/>
  <c r="V315" i="1" s="1"/>
  <c r="V314" i="1" s="1"/>
  <c r="J8" i="1"/>
  <c r="X496" i="1"/>
  <c r="L365" i="1"/>
  <c r="L132" i="1"/>
  <c r="J111" i="1"/>
  <c r="L111" i="1" s="1"/>
  <c r="X451" i="1"/>
  <c r="X450" i="1" s="1"/>
  <c r="X423" i="1" s="1"/>
  <c r="V333" i="1"/>
  <c r="V332" i="1" s="1"/>
  <c r="V331" i="1" s="1"/>
  <c r="V330" i="1" s="1"/>
  <c r="X334" i="1"/>
  <c r="X333" i="1" s="1"/>
  <c r="X332" i="1" s="1"/>
  <c r="X331" i="1" s="1"/>
  <c r="X330" i="1" s="1"/>
  <c r="V101" i="1"/>
  <c r="V100" i="1" s="1"/>
  <c r="V99" i="1" s="1"/>
  <c r="V98" i="1" s="1"/>
  <c r="V97" i="1" s="1"/>
  <c r="X102" i="1"/>
  <c r="X101" i="1" s="1"/>
  <c r="X100" i="1" s="1"/>
  <c r="X99" i="1" s="1"/>
  <c r="X98" i="1" s="1"/>
  <c r="X97" i="1" s="1"/>
  <c r="V291" i="1"/>
  <c r="V290" i="1" s="1"/>
  <c r="V142" i="1"/>
  <c r="X143" i="1"/>
  <c r="X142" i="1" s="1"/>
  <c r="V42" i="1"/>
  <c r="V41" i="1" s="1"/>
  <c r="V40" i="1" s="1"/>
  <c r="T318" i="1"/>
  <c r="X221" i="1"/>
  <c r="X220" i="1" s="1"/>
  <c r="L8" i="1"/>
  <c r="L472" i="1"/>
  <c r="J423" i="1"/>
  <c r="L423" i="1" s="1"/>
  <c r="V451" i="1"/>
  <c r="V450" i="1" s="1"/>
  <c r="X308" i="1"/>
  <c r="X306" i="1" s="1"/>
  <c r="X305" i="1" s="1"/>
  <c r="V306" i="1"/>
  <c r="V305" i="1" s="1"/>
  <c r="V205" i="1"/>
  <c r="V202" i="1" s="1"/>
  <c r="X206" i="1"/>
  <c r="X205" i="1" s="1"/>
  <c r="X202" i="1" s="1"/>
  <c r="V140" i="1"/>
  <c r="V139" i="1" s="1"/>
  <c r="V138" i="1" s="1"/>
  <c r="V137" i="1" s="1"/>
  <c r="V132" i="1" s="1"/>
  <c r="V111" i="1" s="1"/>
  <c r="X141" i="1"/>
  <c r="X140" i="1" s="1"/>
  <c r="X139" i="1" s="1"/>
  <c r="X138" i="1" s="1"/>
  <c r="X137" i="1" s="1"/>
  <c r="X132" i="1" s="1"/>
  <c r="X111" i="1" s="1"/>
  <c r="V324" i="1"/>
  <c r="V323" i="1" s="1"/>
  <c r="V320" i="1" s="1"/>
  <c r="V319" i="1" s="1"/>
  <c r="X325" i="1"/>
  <c r="X324" i="1" s="1"/>
  <c r="X323" i="1" s="1"/>
  <c r="X320" i="1" s="1"/>
  <c r="X319" i="1" s="1"/>
  <c r="V221" i="1"/>
  <c r="V220" i="1" s="1"/>
  <c r="X63" i="1"/>
  <c r="X258" i="1"/>
  <c r="X257" i="1"/>
  <c r="T196" i="1"/>
  <c r="T195" i="1" s="1"/>
  <c r="T179" i="1" s="1"/>
  <c r="V353" i="1"/>
  <c r="V350" i="1" s="1"/>
  <c r="V349" i="1" s="1"/>
  <c r="V348" i="1" s="1"/>
  <c r="X354" i="1"/>
  <c r="X353" i="1" s="1"/>
  <c r="X350" i="1" s="1"/>
  <c r="X349" i="1" s="1"/>
  <c r="X348" i="1" s="1"/>
  <c r="X274" i="1"/>
  <c r="X273" i="1"/>
  <c r="X263" i="1" s="1"/>
  <c r="V12" i="1"/>
  <c r="V11" i="1" s="1"/>
  <c r="V10" i="1" s="1"/>
  <c r="V9" i="1" s="1"/>
  <c r="X13" i="1"/>
  <c r="X12" i="1" s="1"/>
  <c r="X11" i="1" s="1"/>
  <c r="X10" i="1" s="1"/>
  <c r="X9" i="1" s="1"/>
  <c r="V485" i="1"/>
  <c r="V472" i="1" s="1"/>
  <c r="V423" i="1" s="1"/>
  <c r="V396" i="1"/>
  <c r="V393" i="1" s="1"/>
  <c r="V392" i="1" s="1"/>
  <c r="V391" i="1" s="1"/>
  <c r="V365" i="1" s="1"/>
  <c r="V364" i="1" s="1"/>
  <c r="X397" i="1"/>
  <c r="X396" i="1" s="1"/>
  <c r="X393" i="1" s="1"/>
  <c r="X392" i="1" s="1"/>
  <c r="X391" i="1" s="1"/>
  <c r="X365" i="1" s="1"/>
  <c r="V496" i="1"/>
  <c r="V200" i="1"/>
  <c r="V197" i="1" s="1"/>
  <c r="X201" i="1"/>
  <c r="X200" i="1" s="1"/>
  <c r="X197" i="1" s="1"/>
  <c r="V338" i="1"/>
  <c r="V337" i="1" s="1"/>
  <c r="V336" i="1" s="1"/>
  <c r="V335" i="1" s="1"/>
  <c r="X339" i="1"/>
  <c r="X338" i="1" s="1"/>
  <c r="X337" i="1" s="1"/>
  <c r="X336" i="1" s="1"/>
  <c r="X335" i="1" s="1"/>
  <c r="L364" i="1"/>
  <c r="X291" i="1"/>
  <c r="X290" i="1" s="1"/>
  <c r="X382" i="2" l="1"/>
  <c r="X378" i="2" s="1"/>
  <c r="X377" i="2" s="1"/>
  <c r="O153" i="4"/>
  <c r="J13" i="8" s="1"/>
  <c r="V340" i="2"/>
  <c r="V472" i="3"/>
  <c r="V471" i="3" s="1"/>
  <c r="V435" i="3"/>
  <c r="V426" i="3" s="1"/>
  <c r="X426" i="3"/>
  <c r="X229" i="3"/>
  <c r="X228" i="3"/>
  <c r="X227" i="3" s="1"/>
  <c r="X226" i="3" s="1"/>
  <c r="X225" i="3" s="1"/>
  <c r="V223" i="3"/>
  <c r="V224" i="3"/>
  <c r="V207" i="3"/>
  <c r="V206" i="3"/>
  <c r="X206" i="3"/>
  <c r="X207" i="3"/>
  <c r="X34" i="3"/>
  <c r="V15" i="3"/>
  <c r="V14" i="3" s="1"/>
  <c r="V13" i="3" s="1"/>
  <c r="T267" i="2"/>
  <c r="T236" i="2" s="1"/>
  <c r="T229" i="2" s="1"/>
  <c r="X143" i="2"/>
  <c r="X142" i="2" s="1"/>
  <c r="X141" i="2" s="1"/>
  <c r="X128" i="2" s="1"/>
  <c r="X144" i="2"/>
  <c r="T178" i="1"/>
  <c r="X364" i="1"/>
  <c r="J514" i="1"/>
  <c r="V8" i="1"/>
  <c r="T514" i="1"/>
  <c r="X472" i="3"/>
  <c r="X471" i="3" s="1"/>
  <c r="X128" i="3"/>
  <c r="X127" i="3" s="1"/>
  <c r="X380" i="3"/>
  <c r="T289" i="3"/>
  <c r="V323" i="3"/>
  <c r="V322" i="3" s="1"/>
  <c r="V318" i="3" s="1"/>
  <c r="V317" i="3" s="1"/>
  <c r="X324" i="3"/>
  <c r="X323" i="3" s="1"/>
  <c r="X322" i="3" s="1"/>
  <c r="X280" i="3"/>
  <c r="X279" i="3" s="1"/>
  <c r="X276" i="3" s="1"/>
  <c r="V279" i="3"/>
  <c r="V276" i="3" s="1"/>
  <c r="X364" i="3"/>
  <c r="X363" i="3" s="1"/>
  <c r="X360" i="3" s="1"/>
  <c r="X356" i="3" s="1"/>
  <c r="X355" i="3" s="1"/>
  <c r="V363" i="3"/>
  <c r="V360" i="3" s="1"/>
  <c r="V356" i="3" s="1"/>
  <c r="V355" i="3" s="1"/>
  <c r="V542" i="3"/>
  <c r="V541" i="3" s="1"/>
  <c r="V535" i="3" s="1"/>
  <c r="V274" i="3"/>
  <c r="V271" i="3" s="1"/>
  <c r="X275" i="3"/>
  <c r="X274" i="3" s="1"/>
  <c r="X271" i="3" s="1"/>
  <c r="V291" i="3"/>
  <c r="V290" i="3" s="1"/>
  <c r="X292" i="3"/>
  <c r="X291" i="3" s="1"/>
  <c r="X290" i="3" s="1"/>
  <c r="T11" i="3"/>
  <c r="T10" i="3" s="1"/>
  <c r="T9" i="3" s="1"/>
  <c r="X304" i="3"/>
  <c r="X303" i="3" s="1"/>
  <c r="X302" i="3" s="1"/>
  <c r="V303" i="3"/>
  <c r="V302" i="3" s="1"/>
  <c r="X72" i="3"/>
  <c r="V34" i="3"/>
  <c r="V12" i="3" s="1"/>
  <c r="X542" i="3"/>
  <c r="X541" i="3" s="1"/>
  <c r="X535" i="3" s="1"/>
  <c r="V72" i="3"/>
  <c r="X15" i="3"/>
  <c r="X14" i="3" s="1"/>
  <c r="X13" i="3" s="1"/>
  <c r="X12" i="3" s="1"/>
  <c r="V105" i="3"/>
  <c r="V306" i="3"/>
  <c r="V305" i="3" s="1"/>
  <c r="X307" i="3"/>
  <c r="X306" i="3" s="1"/>
  <c r="X305" i="3" s="1"/>
  <c r="T241" i="3"/>
  <c r="X326" i="3"/>
  <c r="X325" i="3"/>
  <c r="X64" i="3"/>
  <c r="X62" i="3" s="1"/>
  <c r="X61" i="3" s="1"/>
  <c r="X60" i="3" s="1"/>
  <c r="X59" i="3" s="1"/>
  <c r="X58" i="3" s="1"/>
  <c r="V62" i="3"/>
  <c r="V61" i="3" s="1"/>
  <c r="V60" i="3" s="1"/>
  <c r="V59" i="3" s="1"/>
  <c r="V58" i="3" s="1"/>
  <c r="V360" i="2"/>
  <c r="R539" i="2"/>
  <c r="X360" i="2"/>
  <c r="X305" i="2"/>
  <c r="X306" i="2"/>
  <c r="X260" i="2"/>
  <c r="X259" i="2" s="1"/>
  <c r="X256" i="2" s="1"/>
  <c r="X250" i="2" s="1"/>
  <c r="X249" i="2" s="1"/>
  <c r="X237" i="2" s="1"/>
  <c r="V259" i="2"/>
  <c r="V256" i="2" s="1"/>
  <c r="V250" i="2" s="1"/>
  <c r="V249" i="2" s="1"/>
  <c r="V237" i="2" s="1"/>
  <c r="X349" i="2"/>
  <c r="X348" i="2" s="1"/>
  <c r="X345" i="2" s="1"/>
  <c r="X336" i="2" s="1"/>
  <c r="X335" i="2" s="1"/>
  <c r="V348" i="2"/>
  <c r="V345" i="2" s="1"/>
  <c r="V336" i="2" s="1"/>
  <c r="V335" i="2" s="1"/>
  <c r="V518" i="2"/>
  <c r="V517" i="2" s="1"/>
  <c r="V280" i="2"/>
  <c r="V279" i="2" s="1"/>
  <c r="V269" i="2" s="1"/>
  <c r="V268" i="2" s="1"/>
  <c r="X281" i="2"/>
  <c r="X280" i="2" s="1"/>
  <c r="X279" i="2" s="1"/>
  <c r="V407" i="2"/>
  <c r="V406" i="2" s="1"/>
  <c r="V298" i="2"/>
  <c r="V297" i="2" s="1"/>
  <c r="V175" i="2"/>
  <c r="V172" i="2" s="1"/>
  <c r="V171" i="2" s="1"/>
  <c r="V170" i="2" s="1"/>
  <c r="V151" i="2" s="1"/>
  <c r="V150" i="2" s="1"/>
  <c r="V8" i="2" s="1"/>
  <c r="X176" i="2"/>
  <c r="X175" i="2" s="1"/>
  <c r="X172" i="2" s="1"/>
  <c r="X171" i="2" s="1"/>
  <c r="X170" i="2" s="1"/>
  <c r="X151" i="2" s="1"/>
  <c r="X150" i="2" s="1"/>
  <c r="X488" i="2"/>
  <c r="X487" i="2" s="1"/>
  <c r="X486" i="2" s="1"/>
  <c r="X481" i="2" s="1"/>
  <c r="X449" i="2" s="1"/>
  <c r="X521" i="2"/>
  <c r="X520" i="2" s="1"/>
  <c r="X519" i="2" s="1"/>
  <c r="X518" i="2" s="1"/>
  <c r="X517" i="2" s="1"/>
  <c r="T8" i="2"/>
  <c r="X407" i="2"/>
  <c r="X406" i="2" s="1"/>
  <c r="V289" i="2"/>
  <c r="V288" i="2" s="1"/>
  <c r="X290" i="2"/>
  <c r="X289" i="2" s="1"/>
  <c r="X288" i="2" s="1"/>
  <c r="X298" i="2"/>
  <c r="X297" i="2" s="1"/>
  <c r="X8" i="1"/>
  <c r="X318" i="1"/>
  <c r="V318" i="1"/>
  <c r="X250" i="1"/>
  <c r="X249" i="1" s="1"/>
  <c r="X219" i="1" s="1"/>
  <c r="X196" i="1"/>
  <c r="X195" i="1" s="1"/>
  <c r="X179" i="1" s="1"/>
  <c r="L514" i="1"/>
  <c r="V219" i="1"/>
  <c r="V196" i="1"/>
  <c r="V195" i="1" s="1"/>
  <c r="V179" i="1" s="1"/>
  <c r="X269" i="2" l="1"/>
  <c r="X268" i="2" s="1"/>
  <c r="X267" i="2" s="1"/>
  <c r="X236" i="2" s="1"/>
  <c r="X229" i="2" s="1"/>
  <c r="X224" i="3"/>
  <c r="X223" i="3"/>
  <c r="V11" i="3"/>
  <c r="V10" i="3" s="1"/>
  <c r="V9" i="3" s="1"/>
  <c r="X11" i="3"/>
  <c r="X10" i="3" s="1"/>
  <c r="X9" i="3" s="1"/>
  <c r="V267" i="2"/>
  <c r="V236" i="2" s="1"/>
  <c r="V229" i="2" s="1"/>
  <c r="V539" i="2" s="1"/>
  <c r="T539" i="2"/>
  <c r="X8" i="2"/>
  <c r="V178" i="1"/>
  <c r="V514" i="1"/>
  <c r="X318" i="3"/>
  <c r="X317" i="3" s="1"/>
  <c r="X289" i="3"/>
  <c r="X288" i="3" s="1"/>
  <c r="V270" i="3"/>
  <c r="V269" i="3" s="1"/>
  <c r="V257" i="3" s="1"/>
  <c r="T288" i="3"/>
  <c r="T224" i="3"/>
  <c r="V289" i="3"/>
  <c r="V288" i="3" s="1"/>
  <c r="V287" i="3" s="1"/>
  <c r="X270" i="3"/>
  <c r="X269" i="3" s="1"/>
  <c r="X257" i="3" s="1"/>
  <c r="X178" i="1"/>
  <c r="X514" i="1" s="1"/>
  <c r="V256" i="3" l="1"/>
  <c r="V249" i="3" s="1"/>
  <c r="V248" i="3" s="1"/>
  <c r="V562" i="3" s="1"/>
  <c r="X539" i="2"/>
  <c r="T287" i="3"/>
  <c r="T256" i="3" s="1"/>
  <c r="T249" i="3" s="1"/>
  <c r="T248" i="3" s="1"/>
  <c r="T562" i="3" s="1"/>
  <c r="T207" i="3"/>
  <c r="X287" i="3"/>
  <c r="X256" i="3" s="1"/>
  <c r="X249" i="3" s="1"/>
  <c r="X248" i="3" l="1"/>
  <c r="X562" i="3" s="1"/>
  <c r="E16" i="7" l="1"/>
  <c r="C16" i="7"/>
  <c r="D15" i="7"/>
  <c r="D14" i="7"/>
  <c r="D13" i="7"/>
  <c r="D12" i="7"/>
  <c r="D11" i="7"/>
  <c r="D10" i="7"/>
  <c r="F16" i="5"/>
  <c r="D16" i="5"/>
  <c r="C16" i="5"/>
  <c r="E15" i="5"/>
  <c r="G15" i="5" s="1"/>
  <c r="E14" i="5"/>
  <c r="G14" i="5" s="1"/>
  <c r="E13" i="5"/>
  <c r="G13" i="5" s="1"/>
  <c r="E12" i="5"/>
  <c r="G12" i="5" s="1"/>
  <c r="E11" i="5"/>
  <c r="G11" i="5" s="1"/>
  <c r="E10" i="5"/>
  <c r="E16" i="5" s="1"/>
  <c r="D16" i="7" l="1"/>
  <c r="G10" i="5"/>
  <c r="G16" i="5" s="1"/>
  <c r="J12" i="8" l="1"/>
  <c r="J11" i="8" s="1"/>
  <c r="J10" i="8" s="1"/>
  <c r="I17" i="8" l="1"/>
  <c r="I16" i="8" s="1"/>
  <c r="I15" i="8" s="1"/>
  <c r="I14" i="8" s="1"/>
  <c r="I9" i="8" s="1"/>
  <c r="I18" i="8" s="1"/>
  <c r="J16" i="8" l="1"/>
  <c r="J15" i="8" s="1"/>
  <c r="J14" i="8" s="1"/>
  <c r="J9" i="8" s="1"/>
  <c r="J18" i="8" s="1"/>
  <c r="H17" i="8" l="1"/>
  <c r="H16" i="8" s="1"/>
  <c r="H15" i="8" s="1"/>
  <c r="H14" i="8" s="1"/>
  <c r="F13" i="8" l="1"/>
  <c r="H13" i="8" l="1"/>
  <c r="H12" i="8" s="1"/>
  <c r="H11" i="8" s="1"/>
  <c r="H10" i="8" s="1"/>
  <c r="H9" i="8" s="1"/>
  <c r="H18" i="8" s="1"/>
</calcChain>
</file>

<file path=xl/sharedStrings.xml><?xml version="1.0" encoding="utf-8"?>
<sst xmlns="http://schemas.openxmlformats.org/spreadsheetml/2006/main" count="8495" uniqueCount="810">
  <si>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</si>
  <si>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</si>
  <si>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Изменение распределения бюджетных ассигнований на 2013 год по разделам и подразделам, целевым статьям и видам расходов классификации расходов бюджета, предусмотренного приложением 6 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</si>
  <si>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(рубли)</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</si>
  <si>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</si>
  <si>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Изменение распределения бюджетных ассигнований на 2013 год по ведомственной структуре расходов бюджета бюджета муниципального образования "Клетнянский муниципальный район", предусмотренного приложением 8 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</si>
  <si>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</si>
  <si>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
  </si>
  <si>
    <t>Приложение 1</t>
  </si>
  <si>
    <t>Изменение распределения бюджетных ассигнований бюджета муниципального образования "Клетнянский муниципальный район" по муниципальным программам Клетнянского района на 2013 год</t>
  </si>
  <si>
    <t>Приложение 3</t>
  </si>
  <si>
    <t xml:space="preserve">КБК </t>
  </si>
  <si>
    <t>Наименование</t>
  </si>
  <si>
    <t>Сумма на 2013 год</t>
  </si>
  <si>
    <t>февраль №1.1.</t>
  </si>
  <si>
    <t>На 01.03.13.</t>
  </si>
  <si>
    <t>март (изм.по тексту)</t>
  </si>
  <si>
    <t>1 00 00000 00 0000 000</t>
  </si>
  <si>
    <t>НАЛОГОВЫЕ И НЕНАЛОГОВЫЕ ДОХОДЫ</t>
  </si>
  <si>
    <t xml:space="preserve"> 1 01 00000 00 0000 000</t>
  </si>
  <si>
    <t>НАЛОГИ НА ПРИБЫЛЬ ДОХОДЫ</t>
  </si>
  <si>
    <t>1 01 02000 01 0000 110</t>
  </si>
  <si>
    <t>Налог на доходы физических лиц</t>
  </si>
  <si>
    <t xml:space="preserve">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</si>
  <si>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 Кодекса Российской Федерации</t>
  </si>
  <si>
    <t xml:space="preserve"> 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</si>
  <si>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</si>
  <si>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</si>
  <si>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</si>
  <si>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</si>
  <si>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</si>
  <si>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 xml:space="preserve"> 1 05 00000 00 0000 000</t>
  </si>
  <si>
    <t>НАЛОГИ НА СОВОКУПНЫЙ ДОХОД</t>
  </si>
  <si>
    <t xml:space="preserve"> 1 05 01000 00 0000 110</t>
  </si>
  <si>
    <t>Налог, взимаемый в связи  с применением упрощенной системы  налогообложения</t>
  </si>
  <si>
    <t>1 05 01010 01 0000 110</t>
  </si>
  <si>
    <t xml:space="preserve"> Налог, взимаемый с налогоплательщиков, выбравших в качестве объекта налогообложения доходы  </t>
  </si>
  <si>
    <t xml:space="preserve"> 1 05 01011 01 0000 110</t>
  </si>
  <si>
    <t xml:space="preserve"> 1 05 01012 01 0000 110</t>
  </si>
  <si>
    <t xml:space="preserve"> 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</si>
  <si>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</si>
  <si>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t>
  </si>
  <si>
    <t xml:space="preserve"> 1 05 01021 01 0000 110</t>
  </si>
  <si>
    <t xml:space="preserve"> 1 05 01022 01 0000 110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</si>
  <si>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2011года) </t>
  </si>
  <si>
    <t>1 05 01040 02 0000 110</t>
  </si>
  <si>
    <t>Налог , взимаемый в виде  стоимости патента в связи  с применением  упрощенной системы налогообложения</t>
  </si>
  <si>
    <t>1 05 01041 02 0000 110</t>
  </si>
  <si>
    <t>Налог, взимаемый в виде  стоимости патента в связи  с применением  упрощенной системы налогообложения</t>
  </si>
  <si>
    <t xml:space="preserve"> 1 05 01050 01 0000 110</t>
  </si>
  <si>
    <t>Минимальный налог, зачисляемый в бюджеты  субъектов Российской Федерации</t>
  </si>
  <si>
    <t xml:space="preserve"> 1 05 02000 02 0000 110</t>
  </si>
  <si>
    <t>Единый  налог на  вмененный  доход для  отдельных видов  деятельности</t>
  </si>
  <si>
    <t xml:space="preserve"> 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</si>
  <si>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</si>
  <si>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</si>
  <si>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 xml:space="preserve"> 1 05 03000 01 0000 110</t>
  </si>
  <si>
    <t>Единый сельскохозяйственный налог</t>
  </si>
  <si>
    <t>1 05 03010 01 0000 110</t>
  </si>
  <si>
    <t>1 05 03020 01 0000 110</t>
  </si>
  <si>
    <t>Единый сельскохозяйственный налог (за налоговые периоды, истекшие до 1 января 2011года)</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</si>
  <si>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</si>
  <si>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</si>
  <si>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</si>
  <si>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</si>
  <si>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</si>
  <si>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  СБОРЫ</t>
  </si>
  <si>
    <t xml:space="preserve"> 1 08 03000 01 0000 110</t>
  </si>
  <si>
    <t>Государственная пошлина  по делам,  рассматриваемым в судах  общей  юрисдикции, мировыми судьями</t>
  </si>
  <si>
    <t xml:space="preserve">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</si>
  <si>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</si>
  <si>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</si>
  <si>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</si>
  <si>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</si>
  <si>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</si>
  <si>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</si>
  <si>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</si>
  <si>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</si>
  <si>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</si>
  <si>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</si>
  <si>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 xml:space="preserve"> 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</si>
  <si>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</si>
  <si>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</si>
  <si>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</si>
  <si>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</si>
  <si>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</si>
  <si>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</si>
  <si>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</si>
  <si>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</si>
  <si>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</si>
  <si>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 xml:space="preserve"> 1 12 01000 01 0000 120</t>
  </si>
  <si>
    <t>Плата  за негативное воздействие на окружающую среду</t>
  </si>
  <si>
    <t xml:space="preserve"> 1 12 01010 01 0000 120</t>
  </si>
  <si>
    <t>Плата за выбросы загрязняющих веществ в атмосферный воздух стационарными объектами</t>
  </si>
  <si>
    <t xml:space="preserve"> 1 12 01020 01 0000 120</t>
  </si>
  <si>
    <t>Плата за выбросы загрязняющих веществ в атмосферный воздух передвижными объектами</t>
  </si>
  <si>
    <t xml:space="preserve"> 1 12 01030 01 0000 120</t>
  </si>
  <si>
    <t>Плата за выбросы загрязняющих веществ в водные объекты</t>
  </si>
  <si>
    <t xml:space="preserve"> 1 12 01040 01 0000 120</t>
  </si>
  <si>
    <t>Плата за размещение отходов производства и потребления</t>
  </si>
  <si>
    <t>1 13 00000 00 0000 000</t>
  </si>
  <si>
    <t>Доходы от оказания платных услуг и компенсации затрат государства</t>
  </si>
  <si>
    <t>1 13 03000 00 0000 130</t>
  </si>
  <si>
    <t>Прочие доходы от оказания платных услуг и компенсации затрат государства</t>
  </si>
  <si>
    <t>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</si>
  <si>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</si>
  <si>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</si>
  <si>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</si>
  <si>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</si>
  <si>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</si>
  <si>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 xml:space="preserve"> 1 14 06010 00 0000 430</t>
  </si>
  <si>
    <t>Доходы  от продажи  земельных участков,  государственная  собственность  на которые  не разграничена</t>
  </si>
  <si>
    <t xml:space="preserve"> 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</si>
  <si>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</si>
  <si>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</si>
  <si>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</si>
  <si>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</si>
  <si>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</si>
  <si>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Денежные взыскания  (штрафы) за  нарушение  законодательства о налогах и сборах,  предусмотренные статьями  116, 118,  пунктом 2 статьи 119, статьей 119.1, пунктами 1  и 2 статьи 120,  статьями 125, 126, 128,129, 129.1, статьями 129.4, 132, 133,134, 135, 135.1 и 135.2 Налогового кодекса  Российской  Федерации, а также штрафы, взыскание которых осуществляется на основании ранее действовавшей статьи 117 Налового кодекса Российской Федерации</t>
  </si>
  <si>
    <t xml:space="preserve"> 1 16 03030 01 0000 140</t>
  </si>
  <si>
    <t>Денежные взыскания (штрафы)  за административные  правонарушения  в области  налогов и сборов,  предусмотренные  Кодексом  Российйской  Федерации об  административных  правонарушениях</t>
  </si>
  <si>
    <t>1 16 06000 01 0000 140</t>
  </si>
  <si>
    <t>Денежные взыскания (штрафы) за нарушение  законодательства  о применении  контрольно- кассовой  техники при осуществлении  наличных денежных расчетов  и (или)  расчетов  с использованием  платежных карт</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</si>
  <si>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 охранении водных биологических ресурсов, земельного законодательства, лесного законодательства, водного законодательства</t>
  </si>
  <si>
    <t>1 16 25060 01 0000 140</t>
  </si>
  <si>
    <t>Денежные  взыскания  (штрафы) за нарушение  земельного  законодательства</t>
  </si>
  <si>
    <t xml:space="preserve"> 1 16 28000 01 0000 140</t>
  </si>
  <si>
    <t>Денежные взыскания  (штрафы) за нарушение законодательства  в области  обеспечения  санитарно- эпидемиологического  благополучия  человека  и законодательства  в сфере  защиты  прав потребителей</t>
  </si>
  <si>
    <t>1 16 90000 00 0000 140</t>
  </si>
  <si>
    <t>Прочие  поступления  от денежных  взысканий  (штрафов) и иных сумм в возмещение  ущерба</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</si>
  <si>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</si>
  <si>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</si>
  <si>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</si>
  <si>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</si>
  <si>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</si>
  <si>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</si>
  <si>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2 02 01000 00 0000 151</t>
  </si>
  <si>
    <t>Дотации бюджетам субъектов Российской Федерации и муниципальных образований</t>
  </si>
  <si>
    <t>2 02 01001 00 0000 151</t>
  </si>
  <si>
    <t>Дотации на выравнивание бюджетной обеспеченности</t>
  </si>
  <si>
    <t>2 02 01001 05 0000 151</t>
  </si>
  <si>
    <t>Дотации бюджетам муниципальных районов на выравнивание бюджетной обеспеченности</t>
  </si>
  <si>
    <t>2 02 01003 00 0000 151</t>
  </si>
  <si>
    <t>Дотации бюджетам на поддержку мер по обеспечению сбалансированности бюджетов</t>
  </si>
  <si>
    <t>2 02 01003 05 0000 151</t>
  </si>
  <si>
    <t>Дотации бюджетам муниципальных районов на поддержку мер по обеспечению сбалансированности бюджетов</t>
  </si>
  <si>
    <t>2 02 02000 00 0000 151</t>
  </si>
  <si>
    <t>Субсидии бюджетам субъектов Российской Федерации и муниципальных образований (межбюджетные субсидии)</t>
  </si>
  <si>
    <t>2 02 02077 00 0000 151</t>
  </si>
  <si>
    <t>Субсидии бюджетам на бюджетные инвестиции в объекты капитального строительства государственной собственности (объекты капитального строительства собственности муниципальных образований)</t>
  </si>
  <si>
    <t>2 02 02077 05 0000 151</t>
  </si>
  <si>
    <t xml:space="preserve"> Субсидии бюджетам муниципальных районов на  бюджетные инвестиции в объекты капитального строительства собственности муниципальных образований</t>
  </si>
  <si>
    <t xml:space="preserve"> - субсидии на реализацию ДЦП "Социальное развитие села" (2003-2013 годы)</t>
  </si>
  <si>
    <t xml:space="preserve"> - субсидия на мероприятия и развитие сети учреждений образования</t>
  </si>
  <si>
    <t xml:space="preserve"> - субсидия на мероприятия по созданию дополнительных мест для детей дошкольного возраста</t>
  </si>
  <si>
    <t>2 02 02999 00 0000 151</t>
  </si>
  <si>
    <t>Прочие субсидии</t>
  </si>
  <si>
    <t>2 02 02999 05 0000 151</t>
  </si>
  <si>
    <t>Прочие субсидии бюджетам муниципальных районов</t>
  </si>
  <si>
    <t xml:space="preserve"> - субсидии на мероприятия по проведению оздоровительной кампании детей</t>
  </si>
  <si>
    <t>2 02 03000 00 0000 151</t>
  </si>
  <si>
    <t>Субвенции бюджетам субъектов Российской Федерации и муниципальных образований</t>
  </si>
  <si>
    <t>2 02 03015 00 0000 151</t>
  </si>
  <si>
    <t>Субвенции бюджетам на осуществление первичного воинского учета на территориях, где отсутствуют военные комиссариаты</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</si>
  <si>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</si>
  <si>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</si>
  <si>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2 02 03020 00 0000 151</t>
  </si>
  <si>
    <t>Субвенции бюджетам на выплату единовременного пособия при всех формах устройства детей, лишенных родительского попечения, в семью</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</si>
  <si>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</si>
  <si>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</si>
  <si>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2 02 03021 00 0000 151</t>
  </si>
  <si>
    <t>Субвенции бюджетам муниципальных образований на ежемесячное денежное вознаграждение за классное руководство</t>
  </si>
  <si>
    <t>2 02 03021 05 0000 151</t>
  </si>
  <si>
    <t>Субвенции бюджетам муниципальных районов на ежемесячное денежное вознаграждение за классное руководство</t>
  </si>
  <si>
    <t>2 02 03024 00 0000 151</t>
  </si>
  <si>
    <t>Субвенции местным бюджетам на выполнение передаваемых полномочий субъектов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</si>
  <si>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</si>
  <si>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</si>
  <si>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 xml:space="preserve"> - субвенция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</si>
  <si>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 - субвенции бюджетам муниципальных районов для предоставления субвенций поселениям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t>
  </si>
  <si>
    <t xml:space="preserve"> - субвенция бюджетам муниципальных районов на поддержку мер по обеспечению сбалансированности бюджетов поселений</t>
  </si>
  <si>
    <t xml:space="preserve"> - субвенции бюджетам муниципальных районов для предоставления субсидий поселениям на ремонт и содержание автомобильных дорог общего пользования местного значения поселений</t>
  </si>
  <si>
    <t xml:space="preserve"> - субвенции бюджетам муниципальных районов для предоставления  субвенций бюджетам городских поселений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</si>
  <si>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 в сфере образования)</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</si>
  <si>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 в сфере культуры)</t>
  </si>
  <si>
    <t xml:space="preserve"> - субвенция бюджетам муниципальных районов для компенсации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областного и местных  бюджетов, работающим и проживающим в сельской местности или поселках городского типа на территории Брянской области</t>
  </si>
  <si>
    <t xml:space="preserve"> - субвенции бюджетам муниципальных районов для осуществления отдельных государственных полномочий Брянской области в сфере осуществления деятельности по профилактике безнадзорности и правонарушений несовершеннолетних </t>
  </si>
  <si>
    <t xml:space="preserve"> - субвенции бюджетам муниципальных районов для осуществления отдельных государственных полномочий Брянской области по организации деятельности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</si>
  <si>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 </t>
  </si>
  <si>
    <t xml:space="preserve"> - субвенции бюджетам муниципальных районов для осуществления отдельных государственных полномочий Брянской области в области охраны труда</t>
  </si>
  <si>
    <t xml:space="preserve"> - субвенции бюджетам муниципальных районов на осуществление  сохранности жилых помещений, закрепленных за детьми-сиротами и детьми, оставшимися без попечения родителей</t>
  </si>
  <si>
    <t>2 02 03026 00 0000 151</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</si>
  <si>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</si>
  <si>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2 02 03026 05 0000 151</t>
  </si>
  <si>
    <t xml:space="preserve">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t>
  </si>
  <si>
    <t>2 02 03027 00 0000 151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</si>
  <si>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</si>
  <si>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2 02 03027 05 0000 151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</si>
  <si>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</si>
  <si>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2 02 03029 00 0000 151</t>
  </si>
  <si>
    <t>Субвенции бюджетам муниципальных образований на выплату  компенсации части родительской платы за содержание ребенка в   образовательных учреждениях, реализующих основную общеобразовательную программу дошкольного образования</t>
  </si>
  <si>
    <t>2 02 03029 05 0000 151</t>
  </si>
  <si>
    <t>Субвенции бюджетам муниципальных районов на выплату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</si>
  <si>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2 02 03119 00 0000 151</t>
  </si>
  <si>
    <t>Субвенции бюджетам муниципальных образований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</si>
  <si>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2 02 03119 05 0000 151</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</si>
  <si>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</si>
  <si>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2 02 03999 00 0000 151</t>
  </si>
  <si>
    <t xml:space="preserve">Прочие субвенции </t>
  </si>
  <si>
    <t>2 02 03999 05 0000 151</t>
  </si>
  <si>
    <t>Прочие субвенции бюджетам муниципальных районов</t>
  </si>
  <si>
    <t xml:space="preserve"> - субвенции бюджетам муниципальных районов по финансированию образовательных учреждений в части обеспечения реализации основных общеобразовательных программ</t>
  </si>
  <si>
    <t>2 02 04000 00 0000 151</t>
  </si>
  <si>
    <t>Иные межбюджетные трансферты</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</si>
  <si>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</si>
  <si>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</si>
  <si>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</si>
  <si>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</si>
  <si>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Всего доходов</t>
  </si>
  <si>
    <t xml:space="preserve">Изменение прогнозируемых доходов бюджета муниципального образования "Клетнянский муниципальный район" на 2013 год, предусмотренных приложением 1 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 </t>
  </si>
  <si>
    <t xml:space="preserve">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2013 год и на плановый период 2014 и 2015 годов" </t>
  </si>
  <si>
    <t>Уточненный план на 01.06.13.</t>
  </si>
  <si>
    <t xml:space="preserve">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2015годов" </t>
  </si>
  <si>
    <t>Общегосударственные вопросы</t>
  </si>
  <si>
    <t>01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</si>
  <si>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</si>
  <si>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</si>
  <si>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</si>
  <si>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 xml:space="preserve">002 00 00 </t>
  </si>
  <si>
    <t>Центральный аппарат</t>
  </si>
  <si>
    <t>002 04 00</t>
  </si>
  <si>
    <t>Расходы на выплату персоналу в целях обеспечения выполнения функций муниципальными органами, казенными учреждениями</t>
  </si>
  <si>
    <t xml:space="preserve">01 </t>
  </si>
  <si>
    <t>100</t>
  </si>
  <si>
    <t xml:space="preserve">Расходы на выплаты персоналу муниципальных органов </t>
  </si>
  <si>
    <t>120</t>
  </si>
  <si>
    <t>Закупка товаров, работ и услуг для муниципальных нужд</t>
  </si>
  <si>
    <t>200</t>
  </si>
  <si>
    <t>Иные закупки товаров, работ и услуг для муниципальных нужд</t>
  </si>
  <si>
    <t>240</t>
  </si>
  <si>
    <t>Иные бюджетные ассигнования</t>
  </si>
  <si>
    <t>800</t>
  </si>
  <si>
    <t xml:space="preserve">Уплата налога на имущество организаций и земельного налога </t>
  </si>
  <si>
    <t>851</t>
  </si>
  <si>
    <t>Уплата прочих налогов, сборов и иных платежей</t>
  </si>
  <si>
    <t>852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</si>
  <si>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</si>
  <si>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</si>
  <si>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002 00 00</t>
  </si>
  <si>
    <t>Глава местной администрации (исполнительно-распорядительного органа муниципального образования)</t>
  </si>
  <si>
    <t>002 08 00</t>
  </si>
  <si>
    <t>Расходные обязательства, выполнение которых осуществляется в том числе за счет межбюджетных субвенций из областного бюджета</t>
  </si>
  <si>
    <t>531 00 00</t>
  </si>
  <si>
    <t>Финансовое обеспечение расходных обязательств муниципальных образований, на осуществление части полномочий по решению вопросов местного значения поселений, в соответствии с заключенными соглашениями</t>
  </si>
  <si>
    <t>531 03 00</t>
  </si>
  <si>
    <t>Осуществление части полномочий по решешению вопросов местного значения поселений в области градостроительной деятельности</t>
  </si>
  <si>
    <t>531 03 02</t>
  </si>
  <si>
    <t>Осуществление части полномочий по решешению вопросов местного значения поселений по формированию архивных фондов поселений</t>
  </si>
  <si>
    <t>531 03 03</t>
  </si>
  <si>
    <t>Обеспечение деятельности финансовых, налоговых и таможенных органов и органов финансового (финансово-бюджетного) надзора</t>
  </si>
  <si>
    <t>06</t>
  </si>
  <si>
    <t>Руководитель контрольно-счетного органа Клетнянского района</t>
  </si>
  <si>
    <t>002 24 00</t>
  </si>
  <si>
    <t>Осуществление части полномочий по решешению вопросов местного значения поселений по осуществлению внешнего муниципального контроля</t>
  </si>
  <si>
    <t>531 03 05</t>
  </si>
  <si>
    <t>Резервные фонды</t>
  </si>
  <si>
    <t>11</t>
  </si>
  <si>
    <t>070 00 00</t>
  </si>
  <si>
    <t>Резервный фонд администрации Клетнянского района</t>
  </si>
  <si>
    <t>070 06 00</t>
  </si>
  <si>
    <t>Резервные средства</t>
  </si>
  <si>
    <t>870</t>
  </si>
  <si>
    <t>Другие общегосударственные вопросы</t>
  </si>
  <si>
    <t>13</t>
  </si>
  <si>
    <t>Реализация государственной политики в области приватизации и управления государственной и муниципальной собственностью</t>
  </si>
  <si>
    <t>090 00 00</t>
  </si>
  <si>
    <t>Содержание и обслуживание казны</t>
  </si>
  <si>
    <t>090 01 00</t>
  </si>
  <si>
    <t>Оценка имущества, признание прав и регулирование отношений по государственной и муниципальной собственности</t>
  </si>
  <si>
    <t>090 02 00</t>
  </si>
  <si>
    <t>Межбюджетные трансферты</t>
  </si>
  <si>
    <t>521 00 00</t>
  </si>
  <si>
    <t>Финансовое обеспечение расходных обязательств муниципальных образований,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</si>
  <si>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521 02 00</t>
  </si>
  <si>
    <t>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</si>
  <si>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521 02 04</t>
  </si>
  <si>
    <t>Предоставление субвенций бюджетам муниципальных районов для предоставления субвенций бюджетам городских поселений (за исключением городских округов)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</si>
  <si>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521 02 23 </t>
  </si>
  <si>
    <t>500</t>
  </si>
  <si>
    <t>Субвенции</t>
  </si>
  <si>
    <t>530</t>
  </si>
  <si>
    <t xml:space="preserve">Реализация отдельных мероприятий в сфере развития муниципального управления Клетнянского района </t>
  </si>
  <si>
    <t>877 00 00</t>
  </si>
  <si>
    <t xml:space="preserve">Повышение энергетической эффективности в Клетнянском муниципальном районе </t>
  </si>
  <si>
    <t>879 00 00</t>
  </si>
  <si>
    <t>Национальная оборона</t>
  </si>
  <si>
    <t>02</t>
  </si>
  <si>
    <t>Мобилизационная и вневойсковая подготовка</t>
  </si>
  <si>
    <t>Руководство и управление в сфере установленных функций</t>
  </si>
  <si>
    <t>001 00 00</t>
  </si>
  <si>
    <t>Осуществление первичного воинского учета на территориях, где отсутствуют военные комиссариаты</t>
  </si>
  <si>
    <t>001 36 00</t>
  </si>
  <si>
    <t>Субвенций бюджетам муниципальных районов для предоставления субвенций бюджетам поселений на осуществление отдельных государственных полномочий по первичному воинскому учету на территориях, где отсутствуют военные комиссариаты</t>
  </si>
  <si>
    <t xml:space="preserve">001 36 01 </t>
  </si>
  <si>
    <t>001 36 01</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</si>
  <si>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</si>
  <si>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</si>
  <si>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</si>
  <si>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Воинские формирования (органы, подразделения)</t>
  </si>
  <si>
    <t>202 00 00</t>
  </si>
  <si>
    <t>Функционирование Вооруженных сил Российской Федерации, органов в сфере национальной безопасности и правоохранительной деятельности,войск и иных воинских формирований</t>
  </si>
  <si>
    <t>202 67 00</t>
  </si>
  <si>
    <t>Расходы на выплату персоналу казенных учреждений</t>
  </si>
  <si>
    <t>110</t>
  </si>
  <si>
    <t>Расходы на выплаты персоналу в сфере национальной безопасности, правоохранительной деятельности и обороны</t>
  </si>
  <si>
    <t>130</t>
  </si>
  <si>
    <t>Осуществление части полномочий по решешению вопросов местного значения поселений по организации и осуществлению мероприятий по гражданской обороне, защите населения и территории от чрезвычайных ситуаций природного и техногенного характера</t>
  </si>
  <si>
    <t>531 03 04</t>
  </si>
  <si>
    <t>Национальная экономика</t>
  </si>
  <si>
    <t>Сельское хозяйство и рыболовство</t>
  </si>
  <si>
    <t>05</t>
  </si>
  <si>
    <t>Реализация отдельных мероприятий в сфере кадрового обеспечения агропромышленного комплекса</t>
  </si>
  <si>
    <t>846 00 00</t>
  </si>
  <si>
    <t>Реализация отдельных мероприятий в сфере развития животноводства Клетнянского района</t>
  </si>
  <si>
    <t>883 00 00</t>
  </si>
  <si>
    <t>Субсидии юридическим лицам (кроме муниципальных учреждений) и физическим лицам - производителям товаров, работ, услуг</t>
  </si>
  <si>
    <t>810</t>
  </si>
  <si>
    <t>Дорожное хозяйство (дорожные фонды)</t>
  </si>
  <si>
    <t>Ремонт и содержание автомобильных дорог общего пользования местного значения поселений</t>
  </si>
  <si>
    <t>521 02 05</t>
  </si>
  <si>
    <t>Другие вопросы в области национальной экономики</t>
  </si>
  <si>
    <t>12</t>
  </si>
  <si>
    <t>Осуществление отдельных государственных полномочий Брянской области в области охраны труда</t>
  </si>
  <si>
    <t>521 02 22</t>
  </si>
  <si>
    <t>Целевые программы муниципальных образований</t>
  </si>
  <si>
    <t>795 00 00</t>
  </si>
  <si>
    <t>Районная целевая программа "Поддержка малого и среднего предпринимательства в Клетнянском районе на 2011-2013 годы"</t>
  </si>
  <si>
    <t>795 10 00</t>
  </si>
  <si>
    <t>Жилищно-коммунальное хозяйство</t>
  </si>
  <si>
    <t>Коммунальное хозяйство</t>
  </si>
  <si>
    <t>Реализация приоритетных направлений долгосрочного социально-экономического развития Брянской области</t>
  </si>
  <si>
    <t>922 00 00</t>
  </si>
  <si>
    <t>ДЦП "Инженерное обустройство населенных пунктов Брянской области" (2009-2015 годы)</t>
  </si>
  <si>
    <t>922 03 00</t>
  </si>
  <si>
    <t>Подпрограмма "Перевод отопления учреждений и организаций социально-культурной сферы населенных пунктов Брянской области на природный газ"(2009-2015 годы)</t>
  </si>
  <si>
    <t>922 03 02</t>
  </si>
  <si>
    <t>Бюджетные инвестиции</t>
  </si>
  <si>
    <t>400</t>
  </si>
  <si>
    <t>Бюджетные инвестиции в объекты государственной собственности казенным учреждениям вне рамок государственного оборонного заказа</t>
  </si>
  <si>
    <t>411</t>
  </si>
  <si>
    <t>Долгосрочная целевая программа "Социальное развитие села" (2003-2013 годы)</t>
  </si>
  <si>
    <t>922 04 00</t>
  </si>
  <si>
    <t>Образование</t>
  </si>
  <si>
    <t>07</t>
  </si>
  <si>
    <t>Дошкольное образование</t>
  </si>
  <si>
    <t>Детские дошкольные учреждения</t>
  </si>
  <si>
    <t>420 00 00</t>
  </si>
  <si>
    <t>Обеспечение деятельности подведомственных учреждений</t>
  </si>
  <si>
    <t>420 99 00</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</si>
  <si>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"Журавлик" </t>
    </r>
  </si>
  <si>
    <t>420 99 11</t>
  </si>
  <si>
    <t>Предоставление субсидий муниципальным бюджетным, автономным учреждениям и иным некоммерческим организациям</t>
  </si>
  <si>
    <t>600</t>
  </si>
  <si>
    <t>Субсидии бюджетным учреждениям на финансовое обеспечение муниципального задания на оказание муниципальных услуг (выполнение работ)</t>
  </si>
  <si>
    <t>611</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</si>
  <si>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"Радуга" </t>
    </r>
  </si>
  <si>
    <t>420 99 21</t>
  </si>
  <si>
    <t xml:space="preserve">521 00 00 </t>
  </si>
  <si>
    <t>Компенсация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местных бюджетов, работающим и проживающим в сельской местности или поселках городского типа на территории Брянской области</t>
  </si>
  <si>
    <t>521 02 13</t>
  </si>
  <si>
    <t>Социальное обеспечение и иные выплаты населению</t>
  </si>
  <si>
    <t>300</t>
  </si>
  <si>
    <t>Пособия и компенсации гражданам и иные социальные выплаты, кроме публичных нормативных обязательств</t>
  </si>
  <si>
    <t>321</t>
  </si>
  <si>
    <t>Предоставление мер социальной поддержки по оплате жилья и коммунальных услуг специалистам учреждений образования (за исключением педагогических работников), работающим в сельской местности или поселках городского типа на территории Брянской области</t>
  </si>
  <si>
    <t>521 02 14</t>
  </si>
  <si>
    <t>Меры социальной поддержки населения по публичным нормативным обязательствам</t>
  </si>
  <si>
    <t>314</t>
  </si>
  <si>
    <t>Мероприятия по созданию дополнительных мест для детей дошкольного возраста</t>
  </si>
  <si>
    <t>849 00 00</t>
  </si>
  <si>
    <t>Мероприятия по развитию образования Клетнянского района</t>
  </si>
  <si>
    <t>875 00 00</t>
  </si>
  <si>
    <t xml:space="preserve">Бюджетные инвестиции в объекты муниципальной собственности бюджетным учреждениям </t>
  </si>
  <si>
    <t>413</t>
  </si>
  <si>
    <t>Субсидии бюджетным учреждениям на иные цели</t>
  </si>
  <si>
    <t>612</t>
  </si>
  <si>
    <t>Реализация отдельных мероприятий по обеспечению безопасности образовательных учреждений Клетнянского района</t>
  </si>
  <si>
    <t>876 00 00</t>
  </si>
  <si>
    <t>Общее образование</t>
  </si>
  <si>
    <t xml:space="preserve">Школы-детские сады, школы начальные, неполные средние и средние </t>
  </si>
  <si>
    <t>421 00 00</t>
  </si>
  <si>
    <t>421 99 00</t>
  </si>
  <si>
    <r>
      <t>Обеспечение деятельности МБОУ СОШ</t>
    </r>
    <r>
      <rPr>
        <sz val="10"/>
        <color indexed="10"/>
        <rFont val="Arial"/>
        <family val="2"/>
        <charset val="204"/>
      </rPr>
      <t xml:space="preserve"> №1 п.Клетня</t>
    </r>
  </si>
  <si>
    <t>421 99 11</t>
  </si>
  <si>
    <r>
      <t>Обеспечение деятельности МБОУ СОШ</t>
    </r>
    <r>
      <rPr>
        <sz val="10"/>
        <color indexed="10"/>
        <rFont val="Arial"/>
        <family val="2"/>
        <charset val="204"/>
      </rPr>
      <t xml:space="preserve"> №2 п.Клетня</t>
    </r>
  </si>
  <si>
    <t>421 99 21</t>
  </si>
  <si>
    <r>
      <t xml:space="preserve">Обеспечение деятельности МБОУ СОШ с. </t>
    </r>
    <r>
      <rPr>
        <sz val="10"/>
        <color indexed="10"/>
        <rFont val="Arial"/>
        <family val="2"/>
        <charset val="204"/>
      </rPr>
      <t>Лутна</t>
    </r>
  </si>
  <si>
    <t>421 99 31</t>
  </si>
  <si>
    <r>
      <t xml:space="preserve">Обеспечение деятельности </t>
    </r>
    <r>
      <rPr>
        <sz val="10"/>
        <color indexed="10"/>
        <rFont val="Arial"/>
        <family val="2"/>
        <charset val="204"/>
      </rPr>
      <t>МБОУ СОШ п.Мирный</t>
    </r>
  </si>
  <si>
    <t>421 99 41</t>
  </si>
  <si>
    <r>
      <t xml:space="preserve">Обеспечение деятельности МБОУ СОШ </t>
    </r>
    <r>
      <rPr>
        <sz val="10"/>
        <color indexed="10"/>
        <rFont val="Arial"/>
        <family val="2"/>
        <charset val="204"/>
      </rPr>
      <t>№3 п.Клетня</t>
    </r>
  </si>
  <si>
    <t>421 99 51</t>
  </si>
  <si>
    <r>
      <t xml:space="preserve">Обеспечение деятельности МБОУ </t>
    </r>
    <r>
      <rPr>
        <sz val="10"/>
        <color indexed="10"/>
        <rFont val="Arial"/>
        <family val="2"/>
        <charset val="204"/>
      </rPr>
      <t>СОШ с.Мужиново</t>
    </r>
  </si>
  <si>
    <t>421 99 61</t>
  </si>
  <si>
    <r>
      <t xml:space="preserve">Обеспечение деятельности МБОУ </t>
    </r>
    <r>
      <rPr>
        <sz val="10"/>
        <color indexed="10"/>
        <rFont val="Arial"/>
        <family val="2"/>
        <charset val="204"/>
      </rPr>
      <t>СОШ с.Акуличи</t>
    </r>
  </si>
  <si>
    <t>421 99 71</t>
  </si>
  <si>
    <r>
      <t xml:space="preserve">Обеспечение деятельности МБОУ </t>
    </r>
    <r>
      <rPr>
        <sz val="10"/>
        <color indexed="10"/>
        <rFont val="Arial"/>
        <family val="2"/>
        <charset val="204"/>
      </rPr>
      <t>СОШ д.Болотня</t>
    </r>
  </si>
  <si>
    <t>421 99 81</t>
  </si>
  <si>
    <t>Учреждения по внешкольной работе с детьми</t>
  </si>
  <si>
    <t>423 00 00</t>
  </si>
  <si>
    <t>423 99 00</t>
  </si>
  <si>
    <r>
      <t xml:space="preserve">Обеспечение деятельности МБОУ дополнительного образования детей </t>
    </r>
    <r>
      <rPr>
        <sz val="10"/>
        <color indexed="10"/>
        <rFont val="Arial"/>
        <family val="2"/>
        <charset val="204"/>
      </rPr>
      <t xml:space="preserve">Детско-юношеская спортивная школа </t>
    </r>
  </si>
  <si>
    <t>423 99 11</t>
  </si>
  <si>
    <r>
      <t>Обеспечение деятельности МОУ дополнительного образования детей</t>
    </r>
    <r>
      <rPr>
        <sz val="10"/>
        <color indexed="10"/>
        <rFont val="Arial"/>
        <family val="2"/>
        <charset val="204"/>
      </rPr>
      <t xml:space="preserve"> Центр детского творчества</t>
    </r>
  </si>
  <si>
    <t>423 99 21</t>
  </si>
  <si>
    <r>
      <t>Обеспечение деятельности М</t>
    </r>
    <r>
      <rPr>
        <sz val="10"/>
        <color indexed="10"/>
        <rFont val="Arial"/>
        <family val="2"/>
        <charset val="204"/>
      </rPr>
      <t>Б</t>
    </r>
    <r>
      <rPr>
        <sz val="10"/>
        <color indexed="8"/>
        <rFont val="Arial"/>
        <family val="2"/>
        <charset val="204"/>
      </rPr>
      <t xml:space="preserve">ОУ дополнительного образования детей </t>
    </r>
    <r>
      <rPr>
        <sz val="10"/>
        <color rgb="FFFF0000"/>
        <rFont val="Arial"/>
        <family val="2"/>
        <charset val="204"/>
      </rPr>
      <t>"Клетнянская детская школа искусств"</t>
    </r>
  </si>
  <si>
    <t>423 99 31</t>
  </si>
  <si>
    <t>Мероприятия в области образования</t>
  </si>
  <si>
    <t>436 00 00</t>
  </si>
  <si>
    <t>Предоставление дополнительных мер государственной поддержки обучающихся</t>
  </si>
  <si>
    <t>436 43 00</t>
  </si>
  <si>
    <t>Модернизация и развитие сети учреждений образования</t>
  </si>
  <si>
    <t>436 70 00</t>
  </si>
  <si>
    <t xml:space="preserve">Софинансирование расходов на мероприятия в области образования </t>
  </si>
  <si>
    <t>436 91 00</t>
  </si>
  <si>
    <t>Софинансирование расходов направленных на реализацию дополнительных мер государственной поддержки обучающихся</t>
  </si>
  <si>
    <t>436 91 01</t>
  </si>
  <si>
    <t>Софинансирование расходов направленных на обеспечение обучающихся 1-2 классов муниципальных общеобразовательных учреждений молоком и кисломолочными продуктами</t>
  </si>
  <si>
    <t>436 91 02</t>
  </si>
  <si>
    <t>Софинансирование расходов направленных на проведение мероприятий по модернизации системы общего образования</t>
  </si>
  <si>
    <t>436 91 03</t>
  </si>
  <si>
    <t>Иные безвозмездные и безвозвратные перечисления</t>
  </si>
  <si>
    <t>520 00 00</t>
  </si>
  <si>
    <t>Ежемесячное денежное вознаграждение за классное руководство</t>
  </si>
  <si>
    <t>520 09 00</t>
  </si>
  <si>
    <t>Финансирование общеобразовательных учреждений в части обеспечения реализации основных общеобразовательных программ</t>
  </si>
  <si>
    <t>521 02 09</t>
  </si>
  <si>
    <t>Молодежная политика и оздоровление детей</t>
  </si>
  <si>
    <t>Реализация отдельных мероприятий по работе с детьми и молодежью Клетнянского района</t>
  </si>
  <si>
    <t>878 00 00</t>
  </si>
  <si>
    <t>Другие вопросы в области образования</t>
  </si>
  <si>
    <t>Обеспечение деятельности аппарата управления</t>
  </si>
  <si>
    <t>002 04 06</t>
  </si>
  <si>
    <t>Мероприятия по проведению оздоровительной кампании детей</t>
  </si>
  <si>
    <t>432 00 00</t>
  </si>
  <si>
    <t>Оздоровление детей</t>
  </si>
  <si>
    <t>432 02 00</t>
  </si>
  <si>
    <t>Учреждения, обеспечивающие предоставление услуг в сфере образования</t>
  </si>
  <si>
    <t xml:space="preserve">435 00 00 </t>
  </si>
  <si>
    <t>435 99 00</t>
  </si>
  <si>
    <t>Обеспечение деятельности учреждений, обеспечивающих предоставление услуг в сфере образования</t>
  </si>
  <si>
    <t>435 99 01</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</si>
  <si>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</si>
  <si>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452 00 00</t>
  </si>
  <si>
    <t>452 99 00</t>
  </si>
  <si>
    <t>Обеспечение деятельности муниципального бюджетного учреждения хозяйственно-эксплуатационная служба районного управления образования</t>
  </si>
  <si>
    <t>452 99 11</t>
  </si>
  <si>
    <t>Обеспечение деятельности прочих учреждений управления образования</t>
  </si>
  <si>
    <t>452 99 12</t>
  </si>
  <si>
    <t>Уплата налога на имущество организаций и земельного налога</t>
  </si>
  <si>
    <t>Культура, кинематография</t>
  </si>
  <si>
    <t>08</t>
  </si>
  <si>
    <t>Культура</t>
  </si>
  <si>
    <t>Учреждения культуры и мероприятия в сфере культуры и кинематографии</t>
  </si>
  <si>
    <t>440 00 00</t>
  </si>
  <si>
    <t>440 99 00</t>
  </si>
  <si>
    <t>Обеспечение деятельности клубных учреждений за счет средств районного бюджета</t>
  </si>
  <si>
    <t>440 99 01</t>
  </si>
  <si>
    <t>Оплата коммунальных услуг здания центра культуры и досуга за счет средств, передаваемых из бюджета городского поселения</t>
  </si>
  <si>
    <t>440 99 02</t>
  </si>
  <si>
    <t>Библиотеки</t>
  </si>
  <si>
    <t>442 00 00</t>
  </si>
  <si>
    <t>442 99 00</t>
  </si>
  <si>
    <t>Обеспечение деятельности библиотечных учреждений за счет средств районного бюджета</t>
  </si>
  <si>
    <t>442 99 01</t>
  </si>
  <si>
    <t>Обеспечение деятельности библиотечных учреждений за счет средств бюджетов поселений</t>
  </si>
  <si>
    <t>442 99 02</t>
  </si>
  <si>
    <t>Предоставление мер социальной поддержки по оплате жилья и коммунальных услуг специалистам учреждений культуры, работающим в сельской местности или поселках городского типа на территории Брянской области</t>
  </si>
  <si>
    <t>521 02 11</t>
  </si>
  <si>
    <t>Расходные обязательства, выполнение которых осуществляется за счет субвенций из областного бюджета</t>
  </si>
  <si>
    <t>531 02 00</t>
  </si>
  <si>
    <t>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</si>
  <si>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531 02 12</t>
  </si>
  <si>
    <t>Мероприятия по модернизации и эффективному развитию библиотечного дела в Клетнянском районе</t>
  </si>
  <si>
    <t>881 00 00</t>
  </si>
  <si>
    <t>Мероприятия по сохранению культурного наследия в Клетнянском районе</t>
  </si>
  <si>
    <t>882 00 00</t>
  </si>
  <si>
    <t xml:space="preserve">Другие вопросы в области культуры, кинематографии </t>
  </si>
  <si>
    <t>Предоставление субвенций поселениям (за исключением городских округов) на 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</si>
  <si>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521 02 12</t>
  </si>
  <si>
    <t>Финансовое обеспечение расходных обязательств муниципального района, возникающих при выполнении полномочий, переданных для осуществления органам местного самоуправления поселений в соответствии с заключенными соглашениями</t>
  </si>
  <si>
    <t>521 07 00</t>
  </si>
  <si>
    <t xml:space="preserve">Предоставление субвенций поселениям на осуществление полномочий в области культуры в соответствии с заключенными соглашениями </t>
  </si>
  <si>
    <t>521 07 01</t>
  </si>
  <si>
    <t>Противодействие злоупотреблению наркотиками и их незаконному обороту</t>
  </si>
  <si>
    <t>850 00 00</t>
  </si>
  <si>
    <t>Социальная политика</t>
  </si>
  <si>
    <t>10</t>
  </si>
  <si>
    <t>Пенсионное обеспечение</t>
  </si>
  <si>
    <t>Доплаты к пенсиям, дополнительное пенсионное обеспечение</t>
  </si>
  <si>
    <t>491 00 00</t>
  </si>
  <si>
    <t>Реализация Закона Брянской области от 16 ноября 2007 года №156-З "О муниципальной службе в Брянской области"</t>
  </si>
  <si>
    <t>491 51 00</t>
  </si>
  <si>
    <t>Ежемесячная доплата к государственной пенсии муниципальным служащим</t>
  </si>
  <si>
    <t>491 51 01</t>
  </si>
  <si>
    <t>Пособия и компенсации гражданам  и иные социальные выплаты, кроме публичных нормативных обязательств</t>
  </si>
  <si>
    <t>Социальное обеспечение населения</t>
  </si>
  <si>
    <t>Социальная помощь</t>
  </si>
  <si>
    <t>505 00 00</t>
  </si>
  <si>
    <t>Обеспечение сохранности жилых помещений, закрепленных за детьми-сиротами и детьми, оставшимися без попечения родителей</t>
  </si>
  <si>
    <t>505 83 00</t>
  </si>
  <si>
    <t>Обеспечение условий по повышению качества жизни молодых семей Клетнянского района</t>
  </si>
  <si>
    <t>880 00 00</t>
  </si>
  <si>
    <t>Субсидии гражданам на приобретение жилья</t>
  </si>
  <si>
    <t>322</t>
  </si>
  <si>
    <t>Мероприятия в сфере кадрового обеспечения в отраслях социально-культурной сферы, улучшения жилищных условий специалистов бюджетных учреждений Клетнянского района</t>
  </si>
  <si>
    <t>884 00 00</t>
  </si>
  <si>
    <t>Бюджетные инвестиции на приобретение объектов недвижимого имущества казенным учреждениям</t>
  </si>
  <si>
    <t>441</t>
  </si>
  <si>
    <t>Охрана семьи и детства</t>
  </si>
  <si>
    <t>Федеральный закон от 19 мая 1995 года №81-ФЗ "О государственных пособиях гражданам, имеющим детей"</t>
  </si>
  <si>
    <t>505 05 00</t>
  </si>
  <si>
    <t>Выплата единовременного пособия при всех формах устройства детей, лишенных родительского попечения, в семью</t>
  </si>
  <si>
    <t>505 05 02</t>
  </si>
  <si>
    <t>Пособия и компенсации по публичным нормативным обязательствам</t>
  </si>
  <si>
    <t>313</t>
  </si>
  <si>
    <t>Обеспечение жилыми помещениями детей-сирот, детей, оставшихся без попечения родителей, а также детей,находящихся под опекой (попечительством), не имеющих закрепленного жилого помещения</t>
  </si>
  <si>
    <t>505 21 02</t>
  </si>
  <si>
    <t>Приобретение товаров, работ, услуг в пользу граждан</t>
  </si>
  <si>
    <t>323</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</si>
  <si>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</si>
  <si>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505 21 04</t>
  </si>
  <si>
    <t xml:space="preserve">505 21 04 </t>
  </si>
  <si>
    <t>Компенсация части родительской платы за содержание ребенка в образовательных учреждениях</t>
  </si>
  <si>
    <t>520 10 00</t>
  </si>
  <si>
    <t>Выплата ежемесячных денежных средств на содержание и проезд ребёнка, переданного на воспитание в семью опекуна (попечителя), приёмную семью, а также вознаграждение приёмным родителям</t>
  </si>
  <si>
    <t>520 13 00</t>
  </si>
  <si>
    <t xml:space="preserve">10 </t>
  </si>
  <si>
    <t>Другие вопросы в области социальной политики</t>
  </si>
  <si>
    <t>Осуществление деятельности по профилактике безнадзорности и правонарушений несовершеннолетних</t>
  </si>
  <si>
    <t>521 02 03</t>
  </si>
  <si>
    <t xml:space="preserve">Организация и осуществление деятельности по опеке и попечительству </t>
  </si>
  <si>
    <t>521 02 20</t>
  </si>
  <si>
    <t>Реализация отдельных мероприятий в сфере социальной защиты населения</t>
  </si>
  <si>
    <t>843 00 00</t>
  </si>
  <si>
    <t>Физическая культура и спорт</t>
  </si>
  <si>
    <t>Массовый спорт</t>
  </si>
  <si>
    <t>Физкультурно-оздоровительная работа и спортивные мероприятия</t>
  </si>
  <si>
    <t>512 00 00</t>
  </si>
  <si>
    <t>Мероприятия в области здравоохранения, спорта и физической культуры, туризма</t>
  </si>
  <si>
    <t>512 97 00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</si>
  <si>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</si>
  <si>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</si>
  <si>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</si>
  <si>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t>
  </si>
  <si>
    <t>521 02 01</t>
  </si>
  <si>
    <t>540</t>
  </si>
  <si>
    <t>Иные дотации</t>
  </si>
  <si>
    <t>Дотации</t>
  </si>
  <si>
    <t>517 00 00</t>
  </si>
  <si>
    <t xml:space="preserve">Поддержка мер по обеспечению сбалансированности  бюджетов поселений из бюджета муниципального образования "Клетнянский муниципальный  район"
</t>
  </si>
  <si>
    <t>517 05 00</t>
  </si>
  <si>
    <t xml:space="preserve">Дотации бюджетам поселений на поддержку мер по обеспечению сбалансированности  бюджетов поселений из бюджета муниципального образования "Клетнянский муниципальный  район"
</t>
  </si>
  <si>
    <t>517 05 05</t>
  </si>
  <si>
    <t>Поддержка мер по обеспечению сбалансированности бюджетов поселений</t>
  </si>
  <si>
    <t>521 02 02</t>
  </si>
  <si>
    <t>ВСЕГО РАСХОДОВ</t>
  </si>
  <si>
    <t>Рз</t>
  </si>
  <si>
    <t>Пр</t>
  </si>
  <si>
    <t>ЦСР</t>
  </si>
  <si>
    <t>ВР</t>
  </si>
  <si>
    <t>Утверждено на 2013 год</t>
  </si>
  <si>
    <t>Уточненный план на 2013 год</t>
  </si>
  <si>
    <t>Изменения февр.№8.1.</t>
  </si>
  <si>
    <t>Уточненный план на 01.03.13.</t>
  </si>
  <si>
    <t>Изменения март №8.2.</t>
  </si>
  <si>
    <t>Уточненный план на 01.04.13.</t>
  </si>
  <si>
    <t>Изменения апр. №8.3.</t>
  </si>
  <si>
    <t>Администрация Клетнянского района</t>
  </si>
  <si>
    <t>Управление по делам образования, демографии, молодежной политике, ФК и массовому спорту</t>
  </si>
  <si>
    <r>
      <t>Обеспечение деятельности М</t>
    </r>
    <r>
      <rPr>
        <sz val="10"/>
        <color indexed="10"/>
        <rFont val="Arial"/>
        <family val="2"/>
        <charset val="204"/>
      </rPr>
      <t>Б</t>
    </r>
    <r>
      <rPr>
        <sz val="10"/>
        <color indexed="8"/>
        <rFont val="Arial"/>
        <family val="2"/>
        <charset val="204"/>
      </rPr>
      <t>ОУ дополнительного образования детей "Клетнянская детская школа искусств"</t>
    </r>
  </si>
  <si>
    <t xml:space="preserve">07 </t>
  </si>
  <si>
    <t>Финансовое управление администрации Клетнянского района</t>
  </si>
  <si>
    <t>Клетнянский районный Совет народных депутатов</t>
  </si>
  <si>
    <t>ГП</t>
  </si>
  <si>
    <t>ППГП</t>
  </si>
  <si>
    <t>КВСР</t>
  </si>
  <si>
    <t>Изменения февраль</t>
  </si>
  <si>
    <t>Изменения март №10.1.</t>
  </si>
  <si>
    <t>Изменения апр.№10.2.</t>
  </si>
  <si>
    <t>1</t>
  </si>
  <si>
    <t>2</t>
  </si>
  <si>
    <t>3</t>
  </si>
  <si>
    <t>4</t>
  </si>
  <si>
    <t>5</t>
  </si>
  <si>
    <t>6</t>
  </si>
  <si>
    <t>7</t>
  </si>
  <si>
    <t>8</t>
  </si>
  <si>
    <t>9</t>
  </si>
  <si>
    <t>Реализация полномочий Клетнянского муниципального района на 2013 - 2016 годы</t>
  </si>
  <si>
    <t>Подпрограмма "Выполнение функций администрации Клетнянского района" (2013 - 2015 годы)</t>
  </si>
  <si>
    <t>Муниципальная поддержка малого и среднего предпринимательства в Клетнянском районе 2013-2015 годы</t>
  </si>
  <si>
    <t>Долгосрочная целевая программа "Инженерное обустройство населенных пунктов Брянской области" (2009-2015 годы)</t>
  </si>
  <si>
    <t>Развитие системы образования Клетнянского муниципального района на 2013-2015 годы"</t>
  </si>
  <si>
    <t>00</t>
  </si>
  <si>
    <t>Обеспечение условий по по повышению качества жизни молодых семей Клетнянского района</t>
  </si>
  <si>
    <t xml:space="preserve">Управление муниципальными финансами
муниципального образования «Клетнянский муниципальный район на 2013 - 2015 годы»
</t>
  </si>
  <si>
    <t>Непрограмная часть</t>
  </si>
  <si>
    <t>70</t>
  </si>
  <si>
    <t>(в рублях)</t>
  </si>
  <si>
    <t>Изменения февр.№6.1.</t>
  </si>
  <si>
    <t>Изменения март №6.2.</t>
  </si>
  <si>
    <t>Изменения апр. №6.3.</t>
  </si>
  <si>
    <t>Уточненный план на 01.05.13.</t>
  </si>
  <si>
    <t>Изменения май №6.4</t>
  </si>
  <si>
    <t>Бюджетные инвестиции в объекты государственной собственности  казенным учреждениям вне рамок государственного оборонного заказа</t>
  </si>
  <si>
    <t>май №1.2.</t>
  </si>
  <si>
    <t xml:space="preserve"> - субсидии на реализацию ФЦП "Социальное развитие села до 2013 года" </t>
  </si>
  <si>
    <t>2 02 02145 00 0000 151</t>
  </si>
  <si>
    <t>Субсидии бюджетам на модернизацию региональных систем общего образования</t>
  </si>
  <si>
    <t>2 02 02145 05 0000 151</t>
  </si>
  <si>
    <t>Субсидии бюджетам муниципальных районов на модернизацию региональных систем общего образования</t>
  </si>
  <si>
    <t xml:space="preserve"> - субсидии на осуществление государственных полномочий в области занятости населения, включая расходы по осуществлению этих полномочий</t>
  </si>
  <si>
    <t>Федеральная целевая программа</t>
  </si>
  <si>
    <t>100 00 00</t>
  </si>
  <si>
    <t>Федеральная целевая программа "Социальное развитие села до 2013 года"</t>
  </si>
  <si>
    <t>100 11 00</t>
  </si>
  <si>
    <t>Реализация мероприятий Федеральной целевой программы "Социальное развитие села до 2013 года"</t>
  </si>
  <si>
    <t>100 11 99</t>
  </si>
  <si>
    <t>436 21 00</t>
  </si>
  <si>
    <t>Модернизация региональных систем общего образования</t>
  </si>
  <si>
    <t>Общеэкономические вопросы</t>
  </si>
  <si>
    <t>510 00 00</t>
  </si>
  <si>
    <t>Реализация государственной политики занятости населения</t>
  </si>
  <si>
    <t>Осуществление государственных полномочий в области содействия занятости населения, включая расходы по осуществлению этих полномочий</t>
  </si>
  <si>
    <t>510 10 00</t>
  </si>
  <si>
    <t>Изменения май №8.4</t>
  </si>
  <si>
    <t>рублей</t>
  </si>
  <si>
    <t>Изменения май №10-3</t>
  </si>
  <si>
    <t>Приложение 2</t>
  </si>
  <si>
    <t>Приложение 4</t>
  </si>
  <si>
    <t>Утвержденный план</t>
  </si>
  <si>
    <t>Продолжение приложения 12</t>
  </si>
  <si>
    <t>Таблица 2</t>
  </si>
  <si>
    <t>Распределение дотации на поддержку мер по обеспечению сбалансированности бюджетов поселений (за счет субвенции, полученной из областного бюджета) на 2013 год</t>
  </si>
  <si>
    <t>№ п/п</t>
  </si>
  <si>
    <t>Наименование муниципального образования</t>
  </si>
  <si>
    <t>Утвержденно</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</si>
  <si>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</si>
  <si>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</si>
  <si>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</si>
  <si>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</si>
  <si>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</si>
  <si>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</si>
  <si>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ИТОГО</t>
  </si>
  <si>
    <t xml:space="preserve"> </t>
  </si>
  <si>
    <t>(тыс.руб.)</t>
  </si>
  <si>
    <t>На 01.06.13.</t>
  </si>
  <si>
    <t>июль №1.3.</t>
  </si>
  <si>
    <t xml:space="preserve"> - субсидия на мероприятия по модернизации региональной системы дошкольного образования в субъекте Российской Федерации</t>
  </si>
  <si>
    <t xml:space="preserve"> - субсидии на реализацию ДЦП "Жилище" (2011-2015 годы) Подпрограмма "Развитие малоэтажного строительства на территории Брянской области" (2011-2015 годы)</t>
  </si>
  <si>
    <t>2 02 04999 00 0000 151</t>
  </si>
  <si>
    <t>Прочие межбюджетные трансферты, передаваемые бюджетам</t>
  </si>
  <si>
    <t>2 02 04999 05 0000 151</t>
  </si>
  <si>
    <t>Прочие межбюджетные трансферты, передаваемые бюджетам муниципальных районов</t>
  </si>
  <si>
    <t>Жилищное хозяйство</t>
  </si>
  <si>
    <t>Долгосрочная целевая программа "Жилище" (2011-2015 годы)</t>
  </si>
  <si>
    <t>922 01 00</t>
  </si>
  <si>
    <t>Подпрограмма "Развитие малоэтажного строительства на территории Брянской области" (2011-2015 годы)</t>
  </si>
  <si>
    <t>922 01 04</t>
  </si>
  <si>
    <t>Софинансирование мероприятий в области жилищного строительства</t>
  </si>
  <si>
    <t>350 09 00</t>
  </si>
  <si>
    <t>Субсидия на повышение оплаты труда работникам дошкольного образования за счет средств областного бюджета</t>
  </si>
  <si>
    <t>420 99 30</t>
  </si>
  <si>
    <t>Модернизация региональных систем дошкольного образования</t>
  </si>
  <si>
    <t>436 27 00</t>
  </si>
  <si>
    <t>Субсидия на повышение оплаты труда работникам общеобразовательных школ за счет средств областного бюджета</t>
  </si>
  <si>
    <t>421 99 90</t>
  </si>
  <si>
    <t>Субсидия на повышение оплаты труда работникам дополнительного образования за счет средств областного бюджета</t>
  </si>
  <si>
    <t>423 99 40</t>
  </si>
  <si>
    <t>Изменения сентябрь</t>
  </si>
  <si>
    <t>Уточненный план на 01.09.2013 года</t>
  </si>
  <si>
    <t>Изменения декабрь</t>
  </si>
  <si>
    <r>
      <t xml:space="preserve">Приложение </t>
    </r>
    <r>
      <rPr>
        <sz val="8"/>
        <color rgb="FFFF0000"/>
        <rFont val="Arial"/>
        <family val="2"/>
        <charset val="204"/>
      </rPr>
      <t>6</t>
    </r>
  </si>
  <si>
    <t>Таблица 3</t>
  </si>
  <si>
    <t>Распределение субвенции бюджетам поселений (за счет субвенции, полученной из областного бюджета)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на 2013 год</t>
  </si>
  <si>
    <t xml:space="preserve">Сумма, рублей </t>
  </si>
  <si>
    <t>Изменения июль №8.5</t>
  </si>
  <si>
    <t>Уточненный план на 01.08.13.</t>
  </si>
  <si>
    <t>Изменения сентябрь №8.6</t>
  </si>
  <si>
    <t>Мероприятия в области коммунального хозяйства</t>
  </si>
  <si>
    <t>351 90 00</t>
  </si>
  <si>
    <r>
      <t xml:space="preserve">Обеспечение деятельности </t>
    </r>
    <r>
      <rPr>
        <sz val="9"/>
        <color indexed="10"/>
        <rFont val="Arial"/>
        <family val="2"/>
        <charset val="204"/>
      </rPr>
      <t xml:space="preserve">МБДОУ детский сад </t>
    </r>
    <r>
      <rPr>
        <sz val="9"/>
        <rFont val="Arial"/>
        <family val="2"/>
        <charset val="204"/>
      </rPr>
      <t xml:space="preserve">"Журавлик" </t>
    </r>
  </si>
  <si>
    <r>
      <t xml:space="preserve">Обеспечение деятельности </t>
    </r>
    <r>
      <rPr>
        <sz val="9"/>
        <color indexed="10"/>
        <rFont val="Arial"/>
        <family val="2"/>
        <charset val="204"/>
      </rPr>
      <t xml:space="preserve">МБДОУ детский сад </t>
    </r>
    <r>
      <rPr>
        <sz val="9"/>
        <rFont val="Arial"/>
        <family val="2"/>
        <charset val="204"/>
      </rPr>
      <t xml:space="preserve">"Радуга" </t>
    </r>
  </si>
  <si>
    <r>
      <t>Обеспечение деятельности МБОУ СОШ</t>
    </r>
    <r>
      <rPr>
        <sz val="9"/>
        <color indexed="10"/>
        <rFont val="Arial"/>
        <family val="2"/>
        <charset val="204"/>
      </rPr>
      <t xml:space="preserve"> №1 п.Клетня</t>
    </r>
  </si>
  <si>
    <r>
      <t>Обеспечение деятельности МБОУ СОШ</t>
    </r>
    <r>
      <rPr>
        <sz val="9"/>
        <color indexed="10"/>
        <rFont val="Arial"/>
        <family val="2"/>
        <charset val="204"/>
      </rPr>
      <t xml:space="preserve"> №2 п.Клетня</t>
    </r>
  </si>
  <si>
    <r>
      <t xml:space="preserve">Обеспечение деятельности МБОУ СОШ с. </t>
    </r>
    <r>
      <rPr>
        <sz val="9"/>
        <color indexed="10"/>
        <rFont val="Arial"/>
        <family val="2"/>
        <charset val="204"/>
      </rPr>
      <t>Лутна</t>
    </r>
  </si>
  <si>
    <r>
      <t xml:space="preserve">Обеспечение деятельности </t>
    </r>
    <r>
      <rPr>
        <sz val="9"/>
        <color indexed="10"/>
        <rFont val="Arial"/>
        <family val="2"/>
        <charset val="204"/>
      </rPr>
      <t>МБОУ СОШ п.Мирный</t>
    </r>
  </si>
  <si>
    <r>
      <t xml:space="preserve">Обеспечение деятельности МБОУ СОШ </t>
    </r>
    <r>
      <rPr>
        <sz val="9"/>
        <color indexed="10"/>
        <rFont val="Arial"/>
        <family val="2"/>
        <charset val="204"/>
      </rPr>
      <t>№3 п.Клетня</t>
    </r>
  </si>
  <si>
    <r>
      <t xml:space="preserve">Обеспечение деятельности МБОУ </t>
    </r>
    <r>
      <rPr>
        <sz val="9"/>
        <color indexed="10"/>
        <rFont val="Arial"/>
        <family val="2"/>
        <charset val="204"/>
      </rPr>
      <t>СОШ с.Мужиново</t>
    </r>
  </si>
  <si>
    <r>
      <t xml:space="preserve">Обеспечение деятельности МБОУ </t>
    </r>
    <r>
      <rPr>
        <sz val="9"/>
        <color indexed="10"/>
        <rFont val="Arial"/>
        <family val="2"/>
        <charset val="204"/>
      </rPr>
      <t>СОШ с.Акуличи</t>
    </r>
  </si>
  <si>
    <r>
      <t xml:space="preserve">Обеспечение деятельности МБОУ </t>
    </r>
    <r>
      <rPr>
        <sz val="9"/>
        <color indexed="10"/>
        <rFont val="Arial"/>
        <family val="2"/>
        <charset val="204"/>
      </rPr>
      <t>СОШ д.Болотня</t>
    </r>
  </si>
  <si>
    <r>
      <t xml:space="preserve">Обеспечение деятельности МБОУ дополнительного образования детей </t>
    </r>
    <r>
      <rPr>
        <sz val="9"/>
        <color indexed="10"/>
        <rFont val="Arial"/>
        <family val="2"/>
        <charset val="204"/>
      </rPr>
      <t xml:space="preserve">Детско-юношеская спортивная школа </t>
    </r>
  </si>
  <si>
    <r>
      <t>Обеспечение деятельности МОУ дополнительного образования детей</t>
    </r>
    <r>
      <rPr>
        <sz val="9"/>
        <color indexed="10"/>
        <rFont val="Arial"/>
        <family val="2"/>
        <charset val="204"/>
      </rPr>
      <t xml:space="preserve"> Центр детского творчества</t>
    </r>
  </si>
  <si>
    <r>
      <t>Обеспечение деятельности М</t>
    </r>
    <r>
      <rPr>
        <sz val="9"/>
        <color indexed="10"/>
        <rFont val="Arial"/>
        <family val="2"/>
        <charset val="204"/>
      </rPr>
      <t>Б</t>
    </r>
    <r>
      <rPr>
        <sz val="9"/>
        <color indexed="8"/>
        <rFont val="Arial"/>
        <family val="2"/>
        <charset val="204"/>
      </rPr>
      <t>ОУ дополнительного образования детей "Клетнянская детская школа искусств"</t>
    </r>
  </si>
  <si>
    <t>На 01.08.13.</t>
  </si>
  <si>
    <t>сентябрь №1.4.</t>
  </si>
  <si>
    <t>1 06 00000 00 0000 000</t>
  </si>
  <si>
    <t>Налоги на имущество</t>
  </si>
  <si>
    <t>1 06 05000 02 0000 110</t>
  </si>
  <si>
    <t>Налог на игорный бизнес</t>
  </si>
  <si>
    <t>1 09 00000 00 0000 000</t>
  </si>
  <si>
    <t>ЗАДОЛЖЕННОСТЬ И ПЕРЕРАСЧЕТЫ  ПО ОТМЕНЕННЫМ  НАЛОГАМ. СБОРАМ И ИНЫМ  ОБЯЗАТЕЛЬНЫМ ПЛАТЕЖАМ</t>
  </si>
  <si>
    <t xml:space="preserve"> 1 09 01000 00 0000 110</t>
  </si>
  <si>
    <t>Налог на прибыль организаций,  зачислявшийся до 1 января 2005 года в местные бюджеты</t>
  </si>
  <si>
    <t xml:space="preserve">  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</si>
  <si>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</si>
  <si>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1 09 07000 00 0000 110</t>
  </si>
  <si>
    <t>Прочие налоги и сборы ( по отмененным  местным налогам и  сборам)</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</si>
  <si>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</si>
  <si>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</si>
  <si>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1 09 07033 05 0000 110</t>
  </si>
  <si>
    <t>Целевые сборы с граждан и предприятий. учреждений, организаций  на содержание милиции,  на благоустройство территорий, на  нужды образования и дроугие цели, мобилизуемые  на территориях  муниципальных районов</t>
  </si>
  <si>
    <t>1 09 11000 02 0000 110</t>
  </si>
  <si>
    <t>Налог, взимаемый в  виде стоимости патента в связи с применением упрощенной системы налогообложения</t>
  </si>
  <si>
    <t>1 09 11010 02 0000 110</t>
  </si>
  <si>
    <t xml:space="preserve"> 1 16 03010 01 0000 140 </t>
  </si>
  <si>
    <t>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</si>
  <si>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</si>
  <si>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1 16 23000 00 0000 140</t>
  </si>
  <si>
    <t>Доходы от возмещения ущерба при возникновении страховых случаев</t>
  </si>
  <si>
    <t>1 16 23050 05 0000 140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</si>
  <si>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</si>
  <si>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</si>
  <si>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</si>
  <si>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 xml:space="preserve">1 16 25000 00 0000 140 </t>
  </si>
  <si>
    <t>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</si>
  <si>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РФ об административных правонарушениях</t>
  </si>
  <si>
    <t xml:space="preserve"> - субсидии на предоставление дополнительных мер государственной поддержки обучающихся</t>
  </si>
  <si>
    <t>Изменения</t>
  </si>
  <si>
    <t>Уточненный план на 01.01.14г.</t>
  </si>
  <si>
    <t>Изменения июль №6.5</t>
  </si>
  <si>
    <t>Изменения сентябрь №6.6</t>
  </si>
  <si>
    <t>Приложение 1.5.</t>
  </si>
  <si>
    <t>Приложение 6.7.</t>
  </si>
  <si>
    <t>Приложение 8.7.</t>
  </si>
  <si>
    <t xml:space="preserve">Приложение 10.6 
</t>
  </si>
  <si>
    <t>Изменения июль №10-4</t>
  </si>
  <si>
    <t>Изменения сентябрь №10-5</t>
  </si>
  <si>
    <r>
      <t xml:space="preserve">Приложение </t>
    </r>
    <r>
      <rPr>
        <sz val="8"/>
        <color rgb="FFFF0000"/>
        <rFont val="Arial"/>
        <family val="2"/>
        <charset val="204"/>
      </rPr>
      <t>5</t>
    </r>
  </si>
  <si>
    <t>Источники внутреннего финансирования дефицита бюджета муниципального образования "Клетнянский муниципальный район" на 2013 год</t>
  </si>
  <si>
    <t>21.02.12.</t>
  </si>
  <si>
    <t>КБК</t>
  </si>
  <si>
    <t>НАИМЕНОВАНИЕ</t>
  </si>
  <si>
    <t>Утверждено на 2013од</t>
  </si>
  <si>
    <t>Изменения февр.</t>
  </si>
  <si>
    <t>Изменения май</t>
  </si>
  <si>
    <t>853 01 05 00 00 00 0000 000</t>
  </si>
  <si>
    <t>Изменение остатков средств на счетах по учету средств бюджета</t>
  </si>
  <si>
    <t>853 01 05 00 00 00 0000 500</t>
  </si>
  <si>
    <t>Увеличение остатков средств бюджетов</t>
  </si>
  <si>
    <t>853 01 05 02 00 00 0000 500</t>
  </si>
  <si>
    <t>Увеличение прочих остатков средств бюджетов</t>
  </si>
  <si>
    <t>853 01 05 02 01 00 0000 510</t>
  </si>
  <si>
    <t xml:space="preserve">Увеличение прочих остатков денежных средств бюджетов </t>
  </si>
  <si>
    <t>853 01 05 02 01 05 0000 510</t>
  </si>
  <si>
    <t>Увеличение прочих остатков денежных средств бюджетов муниципальных районов</t>
  </si>
  <si>
    <t>853 01 05 00 00 00 0000 600</t>
  </si>
  <si>
    <t>Уменьшение остатков средств бюджетов</t>
  </si>
  <si>
    <t>853 01 05 02 00 00 0000 600</t>
  </si>
  <si>
    <t>Уменьшение прочих остатков средств бюджетов</t>
  </si>
  <si>
    <t>853 01 05 02 01 00 0000 610</t>
  </si>
  <si>
    <t>Уменьшение прочих остатков денежных средств бюджетов</t>
  </si>
  <si>
    <t>853 01 05 02 01 05 0000 610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</si>
  <si>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</si>
  <si>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</si>
  <si>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Приложение 7</t>
  </si>
  <si>
    <t xml:space="preserve">Приложение 14
</t>
  </si>
  <si>
    <t>Малое и среднее предпринимательство</t>
  </si>
  <si>
    <t>345 00 00</t>
  </si>
  <si>
    <t>Субсидии на государственную поддержку малого и среднего предпринимательства, включая крестьянские (фермерские) хозяйства</t>
  </si>
  <si>
    <t>345 01 00</t>
  </si>
  <si>
    <t>Отдельные мероприятия отраслевой сферы деятельности</t>
  </si>
  <si>
    <t>822 00 00</t>
  </si>
  <si>
    <t>Ведомственная целевая программа «Государственная поддержка малого и среднего предпринимательства в Брянской области» (2013 - 2015 годы)</t>
  </si>
  <si>
    <t>822 01 00</t>
  </si>
  <si>
    <t>Субсидии на реализацию отдельных мероприятий в сфере образования</t>
  </si>
  <si>
    <t>436 40 00</t>
  </si>
  <si>
    <t>Обеспечение устойчивого развития социально-культурных составляющих качества жизни населения Брянской области</t>
  </si>
  <si>
    <t>845 00 00</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</si>
  <si>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</si>
  <si>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521</t>
  </si>
  <si>
    <t>Долгосрочная целевая программа «Жилище» (2011 - 2015 годы)</t>
  </si>
  <si>
    <t>Подпрограмма "Обеспечение жильем молодых семей" (2011-2015 годы)</t>
  </si>
  <si>
    <t>922 01 03</t>
  </si>
  <si>
    <t>(рублей)</t>
  </si>
  <si>
    <t>Утвержденно на 2013 год, рублей</t>
  </si>
  <si>
    <t>Уточненный план на 2013 год, рублей</t>
  </si>
  <si>
    <t>2 02 02008 00 0000 1510</t>
  </si>
  <si>
    <t>Субсидии бюджетам на обеспечение жильем молодых семей</t>
  </si>
  <si>
    <t>2 02 02008 05 0000 1510</t>
  </si>
  <si>
    <t>Субсидии бюджетам муниципальных районов на обеспечение жильем молодых семей</t>
  </si>
  <si>
    <t>2 02 02009 00 0000 151</t>
  </si>
  <si>
    <t>Субсидии бюджетам на государственную поддержку малого и среднего предпринимательства, включая крестьянские (фермерские) хозяйства</t>
  </si>
  <si>
    <t>2 02 02009 05 0000 151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</si>
  <si>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</si>
  <si>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 xml:space="preserve"> - субсидия на укрепление материально-технической базы муниципальных учреждений культуры и проведение мероприятий в 2013 году</t>
  </si>
  <si>
    <t xml:space="preserve"> - субсидия на обеспечение устойчивого развития социально-культурных составляющих качества жизни населения Брянской области</t>
  </si>
  <si>
    <t xml:space="preserve"> - субсидии на реализацию ДЦП "Инженерное обустройство населенных пунктов Брянской области"(2009-2015 годы). Подпрограмма "Перевод отопления учреждений и организаций социально-культурной сферы населенных пунктов Брянской области на природный газ" (2009-2015 годы)</t>
  </si>
  <si>
    <t xml:space="preserve"> 1 11 05010 00 0000 120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</si>
</sst>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00"/>
    <numFmt numFmtId="165" formatCode="0.0"/>
    <numFmt numFmtId="166" formatCode="#,##0.00_ ;[Red]\-#,##0.00\ "/>
    <numFmt numFmtId="167" formatCode="#,##0_ ;[Red]\-#,##0\ "/>
    <numFmt numFmtId="168" formatCode="#,##0.0"/>
  </numFmts>
  <fonts count="43" x14ac:knownFonts="1">
    <font>
      <sz val="11"/>
      <color theme="1"/>
      <name val="Calibri"/>
      <family val="2"/>
      <scheme val="minor"/>
    </font>
    <font>
      <b/>
      <sz val="11"/>
      <color theme="3"/>
      <name val="Calibri"/>
      <family val="2"/>
      <charset val="204"/>
      <scheme val="minor"/>
    </font>
    <font>
      <sz val="8"/>
      <name val="Arial"/>
      <family val="2"/>
      <charset val="204"/>
    </font>
    <font>
      <sz val="10"/>
      <name val="Arial"/>
      <family val="2"/>
      <charset val="204"/>
    </font>
    <font>
      <b/>
      <sz val="10"/>
      <name val="Arial"/>
      <family val="2"/>
      <charset val="204"/>
    </font>
    <font>
      <i/>
      <sz val="8"/>
      <name val="Arial"/>
      <family val="2"/>
      <charset val="204"/>
    </font>
    <font>
      <sz val="10"/>
      <color theme="1"/>
      <name val="Arial"/>
      <family val="2"/>
      <charset val="204"/>
    </font>
    <font>
      <sz val="10"/>
      <color theme="1"/>
      <name val="Calibri"/>
      <family val="2"/>
      <scheme val="minor"/>
    </font>
    <font>
      <b/>
      <sz val="10"/>
      <color rgb="FF000000"/>
      <name val="Arial"/>
      <family val="2"/>
      <charset val="204"/>
    </font>
    <font>
      <sz val="8"/>
      <color rgb="FF000000"/>
      <name val="Arial"/>
      <family val="2"/>
      <charset val="204"/>
    </font>
    <font>
      <sz val="11"/>
      <color theme="1"/>
      <name val="Calibri"/>
      <family val="2"/>
      <scheme val="minor"/>
    </font>
    <font>
      <b/>
      <sz val="18"/>
      <color theme="3"/>
      <name val="Cambria"/>
      <family val="2"/>
      <charset val="204"/>
      <scheme val="major"/>
    </font>
    <font>
      <b/>
      <sz val="10"/>
      <color theme="1"/>
      <name val="Arial"/>
      <family val="2"/>
      <charset val="204"/>
    </font>
    <font>
      <sz val="10"/>
      <color rgb="FFFF0000"/>
      <name val="Arial"/>
      <family val="2"/>
      <charset val="204"/>
    </font>
    <font>
      <b/>
      <u/>
      <sz val="10"/>
      <name val="Arial"/>
      <family val="2"/>
      <charset val="204"/>
    </font>
    <font>
      <sz val="10"/>
      <name val="Arial Cyr"/>
      <charset val="204"/>
    </font>
    <font>
      <sz val="10"/>
      <color rgb="FF000000"/>
      <name val="Arial"/>
      <family val="2"/>
      <charset val="204"/>
    </font>
    <font>
      <sz val="10"/>
      <color indexed="10"/>
      <name val="Arial"/>
      <family val="2"/>
      <charset val="204"/>
    </font>
    <font>
      <sz val="10"/>
      <color indexed="8"/>
      <name val="Arial"/>
      <family val="2"/>
      <charset val="204"/>
    </font>
    <font>
      <b/>
      <i/>
      <sz val="10"/>
      <name val="Arial"/>
      <family val="2"/>
      <charset val="204"/>
    </font>
    <font>
      <sz val="8"/>
      <color theme="1"/>
      <name val="Arial"/>
      <family val="2"/>
      <charset val="204"/>
    </font>
    <font>
      <i/>
      <sz val="8"/>
      <color rgb="FF000000"/>
      <name val="Arial"/>
      <family val="2"/>
      <charset val="204"/>
    </font>
    <font>
      <sz val="10"/>
      <name val="Times New Roman Cyr"/>
      <charset val="204"/>
    </font>
    <font>
      <b/>
      <u/>
      <sz val="12"/>
      <name val="Arial"/>
      <family val="2"/>
      <charset val="204"/>
    </font>
    <font>
      <b/>
      <sz val="12"/>
      <name val="Arial"/>
      <family val="2"/>
      <charset val="204"/>
    </font>
    <font>
      <sz val="12"/>
      <name val="Arial"/>
      <family val="2"/>
      <charset val="204"/>
    </font>
    <font>
      <b/>
      <sz val="12"/>
      <color indexed="59"/>
      <name val="Arial"/>
      <family val="2"/>
      <charset val="204"/>
    </font>
    <font>
      <sz val="10"/>
      <color rgb="FF0000FF"/>
      <name val="Arial"/>
      <family val="2"/>
      <charset val="204"/>
    </font>
    <font>
      <sz val="8"/>
      <color rgb="FFFF0000"/>
      <name val="Arial"/>
      <family val="2"/>
      <charset val="204"/>
    </font>
    <font>
      <sz val="9"/>
      <name val="Arial"/>
      <family val="2"/>
      <charset val="204"/>
    </font>
    <font>
      <b/>
      <u/>
      <sz val="9"/>
      <name val="Arial"/>
      <family val="2"/>
      <charset val="204"/>
    </font>
    <font>
      <b/>
      <sz val="9"/>
      <name val="Arial"/>
      <family val="2"/>
      <charset val="204"/>
    </font>
    <font>
      <sz val="9"/>
      <name val="Arial Cyr"/>
      <charset val="204"/>
    </font>
    <font>
      <sz val="9"/>
      <color rgb="FFFF0000"/>
      <name val="Arial"/>
      <family val="2"/>
      <charset val="204"/>
    </font>
    <font>
      <sz val="9"/>
      <color rgb="FF000000"/>
      <name val="Arial"/>
      <family val="2"/>
      <charset val="204"/>
    </font>
    <font>
      <sz val="9"/>
      <color theme="1"/>
      <name val="Calibri"/>
      <family val="2"/>
      <scheme val="minor"/>
    </font>
    <font>
      <sz val="9"/>
      <color theme="1"/>
      <name val="Arial"/>
      <family val="2"/>
      <charset val="204"/>
    </font>
    <font>
      <sz val="9"/>
      <color rgb="FF0000FF"/>
      <name val="Arial"/>
      <family val="2"/>
      <charset val="204"/>
    </font>
    <font>
      <b/>
      <i/>
      <sz val="9"/>
      <name val="Arial"/>
      <family val="2"/>
      <charset val="204"/>
    </font>
    <font>
      <sz val="9"/>
      <color indexed="10"/>
      <name val="Arial"/>
      <family val="2"/>
      <charset val="204"/>
    </font>
    <font>
      <sz val="9"/>
      <color indexed="8"/>
      <name val="Arial"/>
      <family val="2"/>
      <charset val="204"/>
    </font>
    <font>
      <b/>
      <sz val="10"/>
      <color rgb="FFFF0000"/>
      <name val="Arial"/>
      <family val="2"/>
      <charset val="204"/>
    </font>
    <font>
      <b/>
      <sz val="11"/>
      <name val="Arial"/>
      <family val="2"/>
      <charset val="204"/>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bottom style="medium">
        <color theme="4" tint="0.3999755851924192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rgb="FF000000"/>
      </right>
      <top/>
      <bottom/>
      <diagonal/>
    </border>
  </borders>
  <cellStyleXfs count="9">
    <xf numFmtId="0" fontId="0" fillId="0" borderId="0"/>
    <xf numFmtId="0" fontId="1" fillId="0" borderId="1" applyNumberFormat="0" applyFill="0" applyAlignment="0" applyProtection="0"/>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11" fillId="0" borderId="0" applyNumberFormat="0" applyFill="0" applyBorder="0" applyAlignment="0" applyProtection="0"/>
    <xf numFmtId="0" fontId="22" fillId="0" borderId="0"/>
  </cellStyleXfs>
  <cellXfs count="415">
    <xf numFmtId="0" fontId="0" fillId="0" borderId="0" xfId="0"/>
    <xf numFmtId="0" fontId="3" fillId="0" borderId="0" xfId="0" applyFont="1" applyFill="1" applyAlignment="1">
      <alignment vertical="top"/>
    </xf>
    <xf numFmtId="0" fontId="3" fillId="0" borderId="0" xfId="0" applyFont="1" applyFill="1" applyAlignment="1">
      <alignment vertical="top" wrapText="1"/>
    </xf>
    <xf numFmtId="0" fontId="3" fillId="0" borderId="2" xfId="0" applyFont="1" applyFill="1" applyBorder="1" applyAlignment="1">
      <alignment vertical="top"/>
    </xf>
    <xf numFmtId="0" fontId="3" fillId="0" borderId="2" xfId="0" applyFont="1" applyFill="1" applyBorder="1" applyAlignment="1">
      <alignment horizontal="center" vertical="top"/>
    </xf>
    <xf numFmtId="0" fontId="5" fillId="0" borderId="2" xfId="0" applyFont="1" applyFill="1" applyBorder="1" applyAlignment="1">
      <alignment horizontal="right" vertical="top"/>
    </xf>
    <xf numFmtId="0" fontId="0" fillId="0" borderId="0" xfId="0" applyAlignment="1">
      <alignment horizontal="center"/>
    </xf>
    <xf numFmtId="0" fontId="6" fillId="0" borderId="0" xfId="0" applyFont="1" applyFill="1" applyAlignment="1">
      <alignment vertical="top" wrapText="1"/>
    </xf>
    <xf numFmtId="0" fontId="7" fillId="0" borderId="0" xfId="0" applyFont="1" applyFill="1"/>
    <xf numFmtId="49" fontId="7" fillId="0" borderId="0" xfId="0" applyNumberFormat="1" applyFont="1" applyFill="1"/>
    <xf numFmtId="0" fontId="8" fillId="0" borderId="0" xfId="1" applyFont="1" applyFill="1" applyBorder="1" applyAlignment="1">
      <alignment horizontal="center" vertical="center" wrapText="1"/>
    </xf>
    <xf numFmtId="49" fontId="8" fillId="0" borderId="0" xfId="1" applyNumberFormat="1" applyFont="1" applyFill="1" applyBorder="1" applyAlignment="1">
      <alignment horizontal="center" vertical="center" wrapText="1"/>
    </xf>
    <xf numFmtId="0" fontId="0" fillId="0" borderId="0" xfId="0" applyFill="1"/>
    <xf numFmtId="49" fontId="0" fillId="0" borderId="0" xfId="0" applyNumberFormat="1" applyFill="1"/>
    <xf numFmtId="49" fontId="0" fillId="0" borderId="0" xfId="0" applyNumberFormat="1" applyFill="1" applyAlignment="1">
      <alignment horizontal="center"/>
    </xf>
    <xf numFmtId="0" fontId="2" fillId="0" borderId="3" xfId="0" applyFont="1" applyFill="1" applyBorder="1" applyAlignment="1">
      <alignment horizontal="center" vertical="top" wrapText="1"/>
    </xf>
    <xf numFmtId="0" fontId="2" fillId="0" borderId="0" xfId="0" applyFont="1" applyFill="1" applyAlignment="1">
      <alignment horizontal="center" vertical="top"/>
    </xf>
    <xf numFmtId="0" fontId="3" fillId="0" borderId="4" xfId="0" applyFont="1" applyFill="1" applyBorder="1" applyAlignment="1">
      <alignment horizontal="center" vertical="top" wrapText="1"/>
    </xf>
    <xf numFmtId="0" fontId="4" fillId="0" borderId="4" xfId="0" applyFont="1" applyFill="1" applyBorder="1" applyAlignment="1">
      <alignment horizontal="center" vertical="top" wrapText="1"/>
    </xf>
    <xf numFmtId="4" fontId="4" fillId="0" borderId="4" xfId="0" applyNumberFormat="1" applyFont="1" applyFill="1" applyBorder="1" applyAlignment="1">
      <alignment vertical="top" wrapText="1"/>
    </xf>
    <xf numFmtId="0" fontId="4" fillId="0" borderId="0" xfId="0" applyFont="1" applyFill="1" applyAlignment="1">
      <alignment vertical="top" wrapText="1"/>
    </xf>
    <xf numFmtId="0" fontId="12" fillId="0" borderId="4" xfId="0" applyFont="1" applyFill="1" applyBorder="1" applyAlignment="1">
      <alignment horizontal="center" vertical="top" wrapText="1"/>
    </xf>
    <xf numFmtId="0" fontId="12" fillId="0" borderId="0" xfId="0" applyFont="1" applyFill="1" applyAlignment="1">
      <alignment vertical="top" wrapText="1"/>
    </xf>
    <xf numFmtId="0" fontId="6" fillId="0" borderId="4" xfId="0" applyFont="1" applyFill="1" applyBorder="1" applyAlignment="1">
      <alignment horizontal="center" vertical="top" wrapText="1"/>
    </xf>
    <xf numFmtId="0" fontId="6" fillId="0" borderId="4" xfId="0" applyFont="1" applyFill="1" applyBorder="1" applyAlignment="1">
      <alignment vertical="top" wrapText="1"/>
    </xf>
    <xf numFmtId="4" fontId="3" fillId="0" borderId="4" xfId="0" applyNumberFormat="1" applyFont="1" applyFill="1" applyBorder="1" applyAlignment="1">
      <alignment vertical="top" wrapText="1"/>
    </xf>
    <xf numFmtId="4" fontId="6" fillId="0" borderId="4" xfId="0" applyNumberFormat="1" applyFont="1" applyFill="1" applyBorder="1" applyAlignment="1">
      <alignment vertical="top" wrapText="1"/>
    </xf>
    <xf numFmtId="0" fontId="6" fillId="0" borderId="4" xfId="0" applyNumberFormat="1" applyFont="1" applyFill="1" applyBorder="1" applyAlignment="1">
      <alignment vertical="top" wrapText="1"/>
    </xf>
    <xf numFmtId="0" fontId="3" fillId="0" borderId="4" xfId="0" applyNumberFormat="1" applyFont="1" applyFill="1" applyBorder="1" applyAlignment="1">
      <alignment vertical="top" wrapText="1"/>
    </xf>
    <xf numFmtId="49" fontId="3" fillId="0" borderId="4" xfId="0" applyNumberFormat="1" applyFont="1" applyFill="1" applyBorder="1" applyAlignment="1">
      <alignment horizontal="center" vertical="top" wrapText="1"/>
    </xf>
    <xf numFmtId="0" fontId="4" fillId="0" borderId="4" xfId="0" applyNumberFormat="1" applyFont="1" applyFill="1" applyBorder="1" applyAlignment="1">
      <alignment vertical="top" wrapText="1"/>
    </xf>
    <xf numFmtId="0" fontId="4" fillId="0" borderId="0" xfId="0" applyFont="1" applyFill="1" applyBorder="1" applyAlignment="1">
      <alignment vertical="top"/>
    </xf>
    <xf numFmtId="0" fontId="3" fillId="0" borderId="0" xfId="0" applyFont="1" applyFill="1" applyBorder="1" applyAlignment="1">
      <alignment vertical="top"/>
    </xf>
    <xf numFmtId="164" fontId="4" fillId="0" borderId="4" xfId="0" applyNumberFormat="1" applyFont="1" applyFill="1" applyBorder="1" applyAlignment="1">
      <alignment vertical="top" wrapText="1"/>
    </xf>
    <xf numFmtId="164" fontId="4" fillId="0" borderId="0" xfId="0" applyNumberFormat="1" applyFont="1" applyFill="1" applyBorder="1" applyAlignment="1">
      <alignment vertical="top" wrapText="1"/>
    </xf>
    <xf numFmtId="165" fontId="3" fillId="0" borderId="0" xfId="0" applyNumberFormat="1" applyFont="1" applyFill="1" applyBorder="1" applyAlignment="1">
      <alignment vertical="top" wrapText="1"/>
    </xf>
    <xf numFmtId="164" fontId="3" fillId="0" borderId="4" xfId="0" applyNumberFormat="1" applyFont="1" applyFill="1" applyBorder="1" applyAlignment="1">
      <alignment vertical="top" wrapText="1"/>
    </xf>
    <xf numFmtId="164" fontId="3" fillId="0" borderId="0" xfId="0" applyNumberFormat="1" applyFont="1" applyFill="1" applyBorder="1" applyAlignment="1">
      <alignment vertical="top" wrapText="1"/>
    </xf>
    <xf numFmtId="0" fontId="3" fillId="0" borderId="0" xfId="0" applyFont="1" applyFill="1" applyBorder="1" applyAlignment="1">
      <alignment vertical="top" wrapText="1"/>
    </xf>
    <xf numFmtId="49" fontId="12" fillId="0" borderId="4" xfId="0" applyNumberFormat="1" applyFont="1" applyBorder="1" applyAlignment="1">
      <alignment vertical="top" wrapText="1"/>
    </xf>
    <xf numFmtId="49" fontId="6" fillId="0" borderId="4" xfId="0" applyNumberFormat="1" applyFont="1" applyBorder="1" applyAlignment="1">
      <alignment vertical="top" wrapText="1"/>
    </xf>
    <xf numFmtId="0" fontId="3" fillId="0" borderId="0" xfId="0" applyFont="1" applyFill="1" applyBorder="1" applyAlignment="1">
      <alignment horizontal="center" vertical="top"/>
    </xf>
    <xf numFmtId="49" fontId="14" fillId="0" borderId="4" xfId="0" applyNumberFormat="1" applyFont="1" applyFill="1" applyBorder="1" applyAlignment="1">
      <alignment horizontal="center" vertical="top"/>
    </xf>
    <xf numFmtId="4" fontId="14" fillId="0" borderId="4" xfId="0" applyNumberFormat="1" applyFont="1" applyFill="1" applyBorder="1" applyAlignment="1">
      <alignment vertical="top"/>
    </xf>
    <xf numFmtId="0" fontId="14" fillId="0" borderId="0" xfId="0" applyFont="1" applyFill="1" applyAlignment="1">
      <alignment vertical="top"/>
    </xf>
    <xf numFmtId="49" fontId="4" fillId="0" borderId="4" xfId="0" applyNumberFormat="1" applyFont="1" applyFill="1" applyBorder="1" applyAlignment="1">
      <alignment horizontal="center" vertical="top"/>
    </xf>
    <xf numFmtId="4" fontId="4" fillId="0" borderId="4" xfId="0" applyNumberFormat="1" applyFont="1" applyFill="1" applyBorder="1" applyAlignment="1">
      <alignment vertical="top"/>
    </xf>
    <xf numFmtId="0" fontId="4" fillId="0" borderId="0" xfId="0" applyFont="1" applyFill="1" applyAlignment="1">
      <alignment vertical="top"/>
    </xf>
    <xf numFmtId="49" fontId="3" fillId="0" borderId="4" xfId="0" applyNumberFormat="1" applyFont="1" applyFill="1" applyBorder="1" applyAlignment="1">
      <alignment horizontal="center" vertical="top"/>
    </xf>
    <xf numFmtId="4" fontId="3" fillId="0" borderId="4" xfId="0" applyNumberFormat="1" applyFont="1" applyFill="1" applyBorder="1" applyAlignment="1">
      <alignment vertical="top"/>
    </xf>
    <xf numFmtId="0" fontId="3" fillId="0" borderId="4" xfId="0" applyFont="1" applyFill="1" applyBorder="1" applyAlignment="1">
      <alignment vertical="top"/>
    </xf>
    <xf numFmtId="49" fontId="2" fillId="0" borderId="4" xfId="0" applyNumberFormat="1" applyFont="1" applyFill="1" applyBorder="1" applyAlignment="1">
      <alignment horizontal="center" vertical="top"/>
    </xf>
    <xf numFmtId="0" fontId="15" fillId="0" borderId="0" xfId="0" applyFont="1" applyFill="1" applyAlignment="1">
      <alignment vertical="top"/>
    </xf>
    <xf numFmtId="49" fontId="2" fillId="0" borderId="4" xfId="0" applyNumberFormat="1" applyFont="1" applyFill="1" applyBorder="1" applyAlignment="1">
      <alignment horizontal="center" vertical="top" wrapText="1"/>
    </xf>
    <xf numFmtId="0" fontId="3" fillId="0" borderId="4" xfId="0" applyFont="1" applyBorder="1" applyAlignment="1">
      <alignment horizontal="center" vertical="top" wrapText="1"/>
    </xf>
    <xf numFmtId="4" fontId="3" fillId="0" borderId="4" xfId="0" applyNumberFormat="1" applyFont="1" applyFill="1" applyBorder="1" applyAlignment="1">
      <alignment horizontal="right" vertical="top"/>
    </xf>
    <xf numFmtId="0" fontId="13" fillId="0" borderId="4" xfId="0" applyFont="1" applyFill="1" applyBorder="1" applyAlignment="1">
      <alignment horizontal="left" vertical="top" wrapText="1"/>
    </xf>
    <xf numFmtId="0" fontId="13" fillId="0" borderId="4" xfId="0" applyFont="1" applyFill="1" applyBorder="1" applyAlignment="1">
      <alignment vertical="top"/>
    </xf>
    <xf numFmtId="0" fontId="0" fillId="0" borderId="4" xfId="0" applyBorder="1" applyAlignment="1">
      <alignment vertical="top" wrapText="1"/>
    </xf>
    <xf numFmtId="164" fontId="6" fillId="0" borderId="4" xfId="0" applyNumberFormat="1" applyFont="1" applyBorder="1" applyAlignment="1">
      <alignment vertical="top" wrapText="1"/>
    </xf>
    <xf numFmtId="0" fontId="0" fillId="0" borderId="0" xfId="0" applyAlignment="1">
      <alignment wrapText="1"/>
    </xf>
    <xf numFmtId="164" fontId="3" fillId="0" borderId="4" xfId="0" applyNumberFormat="1" applyFont="1" applyFill="1" applyBorder="1" applyAlignment="1">
      <alignment vertical="top"/>
    </xf>
    <xf numFmtId="0" fontId="3" fillId="0" borderId="0" xfId="0" applyFont="1" applyFill="1" applyBorder="1" applyAlignment="1">
      <alignment horizontal="left" vertical="top" wrapText="1"/>
    </xf>
    <xf numFmtId="49" fontId="4" fillId="0" borderId="4" xfId="0" applyNumberFormat="1" applyFont="1" applyFill="1" applyBorder="1" applyAlignment="1">
      <alignment horizontal="center" vertical="top" wrapText="1"/>
    </xf>
    <xf numFmtId="164" fontId="4" fillId="0" borderId="4" xfId="0" applyNumberFormat="1" applyFont="1" applyFill="1" applyBorder="1" applyAlignment="1">
      <alignment vertical="top"/>
    </xf>
    <xf numFmtId="49" fontId="13" fillId="0" borderId="4" xfId="0" applyNumberFormat="1" applyFont="1" applyFill="1" applyBorder="1" applyAlignment="1">
      <alignment horizontal="center" vertical="top"/>
    </xf>
    <xf numFmtId="4" fontId="4" fillId="0" borderId="4" xfId="0" applyNumberFormat="1" applyFont="1" applyFill="1" applyBorder="1" applyAlignment="1">
      <alignment horizontal="right" vertical="top"/>
    </xf>
    <xf numFmtId="0" fontId="19" fillId="0" borderId="0" xfId="0" applyFont="1" applyFill="1" applyAlignment="1">
      <alignment vertical="top"/>
    </xf>
    <xf numFmtId="49" fontId="14" fillId="0" borderId="4" xfId="0" applyNumberFormat="1" applyFont="1" applyFill="1" applyBorder="1" applyAlignment="1">
      <alignment horizontal="center" vertical="top" wrapText="1"/>
    </xf>
    <xf numFmtId="4" fontId="14" fillId="0" borderId="4" xfId="0" applyNumberFormat="1" applyFont="1" applyFill="1" applyBorder="1" applyAlignment="1">
      <alignment vertical="top" wrapText="1"/>
    </xf>
    <xf numFmtId="49" fontId="4" fillId="0" borderId="4" xfId="0" applyNumberFormat="1" applyFont="1" applyFill="1" applyBorder="1" applyAlignment="1">
      <alignment horizontal="left" vertical="top" wrapText="1"/>
    </xf>
    <xf numFmtId="4" fontId="4" fillId="0" borderId="4" xfId="0" applyNumberFormat="1" applyFont="1" applyFill="1" applyBorder="1" applyAlignment="1">
      <alignment horizontal="right" vertical="top" wrapText="1"/>
    </xf>
    <xf numFmtId="0" fontId="2" fillId="0" borderId="0" xfId="0" applyFont="1" applyFill="1" applyAlignment="1">
      <alignment vertical="top"/>
    </xf>
    <xf numFmtId="0" fontId="2" fillId="2" borderId="4" xfId="0" applyFont="1" applyFill="1" applyBorder="1" applyAlignment="1">
      <alignment horizontal="center" vertical="top" wrapText="1"/>
    </xf>
    <xf numFmtId="0" fontId="20" fillId="0" borderId="0" xfId="0" applyFont="1" applyFill="1" applyAlignment="1">
      <alignment vertical="top" wrapText="1"/>
    </xf>
    <xf numFmtId="49" fontId="8" fillId="0" borderId="4" xfId="4" applyNumberFormat="1" applyFont="1" applyFill="1" applyBorder="1" applyAlignment="1">
      <alignment horizontal="center" vertical="center" wrapText="1"/>
    </xf>
    <xf numFmtId="49" fontId="8" fillId="0" borderId="4" xfId="3" applyNumberFormat="1" applyFont="1" applyFill="1" applyBorder="1" applyAlignment="1">
      <alignment vertical="top" wrapText="1"/>
    </xf>
    <xf numFmtId="49" fontId="8" fillId="0" borderId="4" xfId="2" applyNumberFormat="1" applyFont="1" applyFill="1" applyBorder="1" applyAlignment="1">
      <alignment vertical="center" wrapText="1"/>
    </xf>
    <xf numFmtId="0" fontId="8" fillId="0" borderId="4" xfId="3" applyNumberFormat="1" applyFont="1" applyFill="1" applyBorder="1" applyAlignment="1">
      <alignment vertical="top" wrapText="1"/>
    </xf>
    <xf numFmtId="164" fontId="8" fillId="0" borderId="4" xfId="3" applyNumberFormat="1" applyFont="1" applyFill="1" applyBorder="1" applyAlignment="1">
      <alignment vertical="top" wrapText="1"/>
    </xf>
    <xf numFmtId="0" fontId="0" fillId="0" borderId="4" xfId="0" applyFill="1" applyBorder="1" applyAlignment="1">
      <alignment vertical="top" wrapText="1"/>
    </xf>
    <xf numFmtId="164" fontId="6" fillId="0" borderId="4" xfId="0" applyNumberFormat="1" applyFont="1" applyFill="1" applyBorder="1" applyAlignment="1">
      <alignment vertical="top" wrapText="1"/>
    </xf>
    <xf numFmtId="0" fontId="0" fillId="0" borderId="0" xfId="0" applyFill="1" applyAlignment="1">
      <alignment wrapText="1"/>
    </xf>
    <xf numFmtId="0" fontId="4" fillId="0" borderId="4" xfId="0" applyFont="1" applyFill="1" applyBorder="1" applyAlignment="1">
      <alignment horizontal="center" vertical="top"/>
    </xf>
    <xf numFmtId="49" fontId="4" fillId="0" borderId="4" xfId="0" applyNumberFormat="1" applyFont="1" applyFill="1" applyBorder="1" applyAlignment="1">
      <alignment vertical="top" wrapText="1"/>
    </xf>
    <xf numFmtId="0" fontId="2" fillId="0" borderId="0" xfId="0" applyFont="1" applyFill="1" applyAlignment="1">
      <alignment horizontal="right"/>
    </xf>
    <xf numFmtId="0" fontId="3" fillId="0" borderId="5" xfId="0" applyFont="1" applyFill="1" applyBorder="1" applyAlignment="1">
      <alignment vertical="top"/>
    </xf>
    <xf numFmtId="0" fontId="21" fillId="0" borderId="0" xfId="0" applyFont="1" applyFill="1" applyAlignment="1">
      <alignment vertical="center" wrapText="1"/>
    </xf>
    <xf numFmtId="0" fontId="21" fillId="0" borderId="0" xfId="0" applyFont="1" applyFill="1" applyAlignment="1">
      <alignment horizontal="right" vertical="center" wrapText="1"/>
    </xf>
    <xf numFmtId="0" fontId="0" fillId="0" borderId="0" xfId="0" applyFill="1" applyAlignment="1">
      <alignment horizontal="center"/>
    </xf>
    <xf numFmtId="0" fontId="3" fillId="0" borderId="0" xfId="0" applyFont="1" applyFill="1" applyAlignment="1">
      <alignment horizontal="center" vertical="top"/>
    </xf>
    <xf numFmtId="0" fontId="2" fillId="0" borderId="0" xfId="0" applyFont="1" applyFill="1" applyAlignment="1">
      <alignment vertical="top" wrapText="1"/>
    </xf>
    <xf numFmtId="49" fontId="2" fillId="0" borderId="0" xfId="0" applyNumberFormat="1" applyFont="1" applyFill="1" applyAlignment="1">
      <alignment vertical="top" wrapText="1"/>
    </xf>
    <xf numFmtId="0" fontId="2" fillId="0" borderId="0" xfId="0" applyFont="1"/>
    <xf numFmtId="0" fontId="5" fillId="0" borderId="0" xfId="0" applyFont="1" applyFill="1" applyAlignment="1">
      <alignment vertical="top" wrapText="1"/>
    </xf>
    <xf numFmtId="49" fontId="5" fillId="0" borderId="0" xfId="0" applyNumberFormat="1" applyFont="1" applyFill="1" applyAlignment="1">
      <alignment vertical="top" wrapText="1"/>
    </xf>
    <xf numFmtId="0" fontId="23" fillId="0" borderId="0" xfId="8" applyFont="1" applyFill="1"/>
    <xf numFmtId="0" fontId="24" fillId="0" borderId="0" xfId="8" applyFont="1" applyFill="1" applyBorder="1" applyAlignment="1">
      <alignment vertical="center" wrapText="1"/>
    </xf>
    <xf numFmtId="0" fontId="25" fillId="0" borderId="0" xfId="8" applyFont="1" applyFill="1"/>
    <xf numFmtId="0" fontId="25" fillId="0" borderId="0" xfId="0" applyFont="1"/>
    <xf numFmtId="0" fontId="24" fillId="0" borderId="0" xfId="8" applyFont="1" applyFill="1" applyBorder="1" applyAlignment="1">
      <alignment horizontal="center" wrapText="1"/>
    </xf>
    <xf numFmtId="0" fontId="24" fillId="0" borderId="0" xfId="8" applyFont="1" applyFill="1" applyBorder="1" applyAlignment="1">
      <alignment wrapText="1"/>
    </xf>
    <xf numFmtId="0" fontId="3" fillId="0" borderId="4" xfId="8" applyFont="1" applyFill="1" applyBorder="1" applyAlignment="1">
      <alignment horizontal="center" vertical="top" wrapText="1"/>
    </xf>
    <xf numFmtId="0" fontId="3" fillId="0" borderId="0" xfId="0" applyFont="1" applyAlignment="1">
      <alignment horizontal="center" vertical="top" wrapText="1"/>
    </xf>
    <xf numFmtId="0" fontId="25" fillId="0" borderId="4" xfId="8" applyFont="1" applyFill="1" applyBorder="1" applyAlignment="1">
      <alignment horizontal="center"/>
    </xf>
    <xf numFmtId="0" fontId="25" fillId="0" borderId="4" xfId="8" applyFont="1" applyFill="1" applyBorder="1"/>
    <xf numFmtId="166" fontId="25" fillId="0" borderId="4" xfId="8" applyNumberFormat="1" applyFont="1" applyFill="1" applyBorder="1" applyAlignment="1">
      <alignment horizontal="center"/>
    </xf>
    <xf numFmtId="0" fontId="24" fillId="0" borderId="4" xfId="0" applyFont="1" applyBorder="1"/>
    <xf numFmtId="0" fontId="24" fillId="0" borderId="4" xfId="8" applyFont="1" applyFill="1" applyBorder="1" applyAlignment="1"/>
    <xf numFmtId="166" fontId="24" fillId="0" borderId="4" xfId="8" applyNumberFormat="1" applyFont="1" applyFill="1" applyBorder="1" applyAlignment="1">
      <alignment horizontal="center"/>
    </xf>
    <xf numFmtId="0" fontId="24" fillId="0" borderId="0" xfId="0" applyFont="1"/>
    <xf numFmtId="0" fontId="26" fillId="0" borderId="0" xfId="8" applyFont="1" applyFill="1" applyBorder="1" applyAlignment="1">
      <alignment horizontal="center"/>
    </xf>
    <xf numFmtId="167" fontId="26" fillId="0" borderId="0" xfId="8" applyNumberFormat="1" applyFont="1" applyFill="1" applyBorder="1"/>
    <xf numFmtId="0" fontId="25" fillId="0" borderId="0" xfId="8" applyFont="1" applyFill="1" applyBorder="1"/>
    <xf numFmtId="0" fontId="25" fillId="0" borderId="0" xfId="8" applyFont="1" applyFill="1" applyAlignment="1">
      <alignment horizontal="left" vertical="top" wrapText="1"/>
    </xf>
    <xf numFmtId="0" fontId="25" fillId="0" borderId="0" xfId="8" applyFont="1" applyFill="1" applyAlignment="1">
      <alignment vertical="top" wrapText="1"/>
    </xf>
    <xf numFmtId="0" fontId="25" fillId="0" borderId="0" xfId="8" applyFont="1" applyFill="1" applyBorder="1" applyAlignment="1">
      <alignment vertical="top" wrapText="1"/>
    </xf>
    <xf numFmtId="0" fontId="24" fillId="0" borderId="0" xfId="8" applyFont="1" applyFill="1" applyBorder="1" applyAlignment="1">
      <alignment horizontal="right" wrapText="1"/>
    </xf>
    <xf numFmtId="0" fontId="25" fillId="0" borderId="0" xfId="0" applyFont="1" applyFill="1" applyAlignment="1">
      <alignment vertical="top" wrapText="1"/>
    </xf>
    <xf numFmtId="0" fontId="25" fillId="0" borderId="0" xfId="0" applyFont="1" applyAlignment="1">
      <alignment vertical="top" wrapText="1"/>
    </xf>
    <xf numFmtId="0" fontId="25" fillId="0" borderId="0" xfId="0" applyFont="1" applyFill="1"/>
    <xf numFmtId="0" fontId="3" fillId="0" borderId="0" xfId="0" applyFont="1" applyFill="1" applyAlignment="1">
      <alignment horizontal="right" vertical="top"/>
    </xf>
    <xf numFmtId="0" fontId="3" fillId="0" borderId="0" xfId="0" applyFont="1" applyFill="1" applyAlignment="1">
      <alignment horizontal="center" vertical="top" wrapText="1"/>
    </xf>
    <xf numFmtId="164" fontId="3" fillId="0" borderId="0" xfId="0" applyNumberFormat="1" applyFont="1" applyFill="1" applyAlignment="1">
      <alignment vertical="top"/>
    </xf>
    <xf numFmtId="4" fontId="3" fillId="0" borderId="0" xfId="0" applyNumberFormat="1" applyFont="1" applyFill="1" applyBorder="1" applyAlignment="1">
      <alignment vertical="top"/>
    </xf>
    <xf numFmtId="4" fontId="27" fillId="0" borderId="4" xfId="0" applyNumberFormat="1" applyFont="1" applyFill="1" applyBorder="1" applyAlignment="1">
      <alignment vertical="top"/>
    </xf>
    <xf numFmtId="0" fontId="27" fillId="0" borderId="0" xfId="0" applyFont="1" applyFill="1" applyAlignment="1">
      <alignment vertical="top"/>
    </xf>
    <xf numFmtId="4" fontId="27" fillId="0" borderId="4" xfId="0" applyNumberFormat="1" applyFont="1" applyFill="1" applyBorder="1" applyAlignment="1">
      <alignment vertical="top" wrapText="1"/>
    </xf>
    <xf numFmtId="0" fontId="3" fillId="0" borderId="4" xfId="8" applyFont="1" applyFill="1" applyBorder="1" applyAlignment="1">
      <alignment horizontal="center" vertical="center" wrapText="1"/>
    </xf>
    <xf numFmtId="49" fontId="2" fillId="0" borderId="0" xfId="0" applyNumberFormat="1" applyFont="1" applyFill="1" applyBorder="1" applyAlignment="1">
      <alignment vertical="top" wrapText="1"/>
    </xf>
    <xf numFmtId="0" fontId="24" fillId="0" borderId="0" xfId="8" applyFont="1" applyFill="1" applyBorder="1" applyAlignment="1">
      <alignment horizontal="center" wrapText="1"/>
    </xf>
    <xf numFmtId="0" fontId="3" fillId="0" borderId="0" xfId="8" applyFont="1" applyFill="1" applyBorder="1" applyAlignment="1">
      <alignment horizontal="right" wrapText="1"/>
    </xf>
    <xf numFmtId="0" fontId="2" fillId="0" borderId="4" xfId="0" applyFont="1" applyFill="1" applyBorder="1" applyAlignment="1">
      <alignment horizontal="center" vertical="top" wrapText="1"/>
    </xf>
    <xf numFmtId="49" fontId="2" fillId="0" borderId="0" xfId="0" applyNumberFormat="1" applyFont="1" applyAlignment="1">
      <alignment vertical="top" wrapText="1"/>
    </xf>
    <xf numFmtId="4" fontId="25" fillId="0" borderId="4" xfId="8" applyNumberFormat="1" applyFont="1" applyFill="1" applyBorder="1" applyAlignment="1">
      <alignment horizontal="center"/>
    </xf>
    <xf numFmtId="0" fontId="2" fillId="0" borderId="0" xfId="0" applyFont="1" applyAlignment="1"/>
    <xf numFmtId="0" fontId="2" fillId="0" borderId="0" xfId="0" applyFont="1" applyFill="1" applyAlignment="1">
      <alignment horizontal="left" vertical="top" wrapText="1"/>
    </xf>
    <xf numFmtId="49" fontId="2" fillId="0" borderId="0" xfId="0" applyNumberFormat="1" applyFont="1" applyAlignment="1">
      <alignment horizontal="left" vertical="top" wrapText="1"/>
    </xf>
    <xf numFmtId="49" fontId="2" fillId="0" borderId="0" xfId="0" applyNumberFormat="1" applyFont="1" applyFill="1" applyAlignment="1">
      <alignment horizontal="left" vertical="top" wrapText="1"/>
    </xf>
    <xf numFmtId="0" fontId="3" fillId="0" borderId="3" xfId="8" applyFont="1" applyFill="1" applyBorder="1" applyAlignment="1">
      <alignment horizontal="center" vertical="center" wrapText="1"/>
    </xf>
    <xf numFmtId="2" fontId="25" fillId="0" borderId="4" xfId="8" applyNumberFormat="1" applyFont="1" applyFill="1" applyBorder="1" applyAlignment="1">
      <alignment horizontal="center"/>
    </xf>
    <xf numFmtId="4" fontId="24" fillId="0" borderId="4" xfId="8" applyNumberFormat="1" applyFont="1" applyFill="1" applyBorder="1" applyAlignment="1">
      <alignment horizontal="center"/>
    </xf>
    <xf numFmtId="0" fontId="29" fillId="0" borderId="4" xfId="0" applyFont="1" applyFill="1" applyBorder="1" applyAlignment="1">
      <alignment horizontal="center" vertical="top" wrapText="1"/>
    </xf>
    <xf numFmtId="49" fontId="29" fillId="0" borderId="4" xfId="0" applyNumberFormat="1" applyFont="1" applyFill="1" applyBorder="1" applyAlignment="1">
      <alignment horizontal="center" vertical="top"/>
    </xf>
    <xf numFmtId="0" fontId="29" fillId="2" borderId="4" xfId="0" applyFont="1" applyFill="1" applyBorder="1" applyAlignment="1">
      <alignment horizontal="center" vertical="top" wrapText="1"/>
    </xf>
    <xf numFmtId="0" fontId="29" fillId="0" borderId="0" xfId="0" applyFont="1" applyFill="1" applyAlignment="1">
      <alignment vertical="top"/>
    </xf>
    <xf numFmtId="49" fontId="29" fillId="0" borderId="4" xfId="0" applyNumberFormat="1" applyFont="1" applyFill="1" applyBorder="1" applyAlignment="1">
      <alignment horizontal="center" vertical="center"/>
    </xf>
    <xf numFmtId="164" fontId="30" fillId="0" borderId="4" xfId="0" applyNumberFormat="1" applyFont="1" applyFill="1" applyBorder="1" applyAlignment="1">
      <alignment horizontal="right" vertical="center" wrapText="1"/>
    </xf>
    <xf numFmtId="49" fontId="30" fillId="0" borderId="4" xfId="0" applyNumberFormat="1" applyFont="1" applyFill="1" applyBorder="1" applyAlignment="1">
      <alignment horizontal="center" vertical="top"/>
    </xf>
    <xf numFmtId="4" fontId="30" fillId="0" borderId="4" xfId="0" applyNumberFormat="1" applyFont="1" applyFill="1" applyBorder="1" applyAlignment="1">
      <alignment vertical="top"/>
    </xf>
    <xf numFmtId="0" fontId="30" fillId="0" borderId="0" xfId="0" applyFont="1" applyFill="1" applyAlignment="1">
      <alignment vertical="top"/>
    </xf>
    <xf numFmtId="49" fontId="31" fillId="0" borderId="4" xfId="0" applyNumberFormat="1" applyFont="1" applyFill="1" applyBorder="1" applyAlignment="1">
      <alignment horizontal="center" vertical="top"/>
    </xf>
    <xf numFmtId="4" fontId="31" fillId="0" borderId="4" xfId="0" applyNumberFormat="1" applyFont="1" applyFill="1" applyBorder="1" applyAlignment="1">
      <alignment vertical="top"/>
    </xf>
    <xf numFmtId="0" fontId="31" fillId="0" borderId="0" xfId="0" applyFont="1" applyFill="1" applyAlignment="1">
      <alignment vertical="top"/>
    </xf>
    <xf numFmtId="4" fontId="29" fillId="0" borderId="4" xfId="0" applyNumberFormat="1" applyFont="1" applyFill="1" applyBorder="1" applyAlignment="1">
      <alignment vertical="top"/>
    </xf>
    <xf numFmtId="0" fontId="29" fillId="0" borderId="4" xfId="0" applyFont="1" applyFill="1" applyBorder="1" applyAlignment="1">
      <alignment vertical="top"/>
    </xf>
    <xf numFmtId="0" fontId="29" fillId="0" borderId="5" xfId="0" applyFont="1" applyFill="1" applyBorder="1" applyAlignment="1">
      <alignment vertical="top"/>
    </xf>
    <xf numFmtId="0" fontId="32" fillId="0" borderId="0" xfId="0" applyFont="1" applyFill="1" applyAlignment="1">
      <alignment vertical="top"/>
    </xf>
    <xf numFmtId="49" fontId="29" fillId="0" borderId="4" xfId="0" applyNumberFormat="1" applyFont="1" applyFill="1" applyBorder="1" applyAlignment="1">
      <alignment horizontal="center" vertical="top" wrapText="1"/>
    </xf>
    <xf numFmtId="0" fontId="29" fillId="0" borderId="4" xfId="0" applyFont="1" applyBorder="1" applyAlignment="1">
      <alignment horizontal="center" vertical="top" wrapText="1"/>
    </xf>
    <xf numFmtId="0" fontId="33" fillId="0" borderId="4" xfId="0" applyFont="1" applyFill="1" applyBorder="1" applyAlignment="1">
      <alignment horizontal="left" vertical="top" wrapText="1"/>
    </xf>
    <xf numFmtId="0" fontId="33" fillId="0" borderId="4" xfId="0" applyFont="1" applyFill="1" applyBorder="1" applyAlignment="1">
      <alignment vertical="top"/>
    </xf>
    <xf numFmtId="0" fontId="35" fillId="0" borderId="4" xfId="0" applyFont="1" applyBorder="1" applyAlignment="1">
      <alignment vertical="top" wrapText="1"/>
    </xf>
    <xf numFmtId="164" fontId="36" fillId="0" borderId="4" xfId="0" applyNumberFormat="1" applyFont="1" applyBorder="1" applyAlignment="1">
      <alignment vertical="top" wrapText="1"/>
    </xf>
    <xf numFmtId="4" fontId="36" fillId="0" borderId="4" xfId="0" applyNumberFormat="1" applyFont="1" applyBorder="1" applyAlignment="1">
      <alignment vertical="top" wrapText="1"/>
    </xf>
    <xf numFmtId="0" fontId="35" fillId="0" borderId="0" xfId="0" applyFont="1" applyAlignment="1">
      <alignment wrapText="1"/>
    </xf>
    <xf numFmtId="164" fontId="29" fillId="0" borderId="4" xfId="0" applyNumberFormat="1" applyFont="1" applyFill="1" applyBorder="1" applyAlignment="1">
      <alignment vertical="top"/>
    </xf>
    <xf numFmtId="0" fontId="29" fillId="0" borderId="0" xfId="0" applyFont="1" applyFill="1" applyBorder="1" applyAlignment="1">
      <alignment horizontal="left" vertical="top" wrapText="1"/>
    </xf>
    <xf numFmtId="49" fontId="31" fillId="0" borderId="4" xfId="0" applyNumberFormat="1" applyFont="1" applyFill="1" applyBorder="1" applyAlignment="1">
      <alignment horizontal="center" vertical="top" wrapText="1"/>
    </xf>
    <xf numFmtId="164" fontId="31" fillId="0" borderId="4" xfId="0" applyNumberFormat="1" applyFont="1" applyFill="1" applyBorder="1" applyAlignment="1">
      <alignment vertical="top"/>
    </xf>
    <xf numFmtId="49" fontId="37" fillId="0" borderId="4" xfId="0" applyNumberFormat="1" applyFont="1" applyFill="1" applyBorder="1" applyAlignment="1">
      <alignment horizontal="center" vertical="top" wrapText="1"/>
    </xf>
    <xf numFmtId="49" fontId="37" fillId="0" borderId="4" xfId="0" applyNumberFormat="1" applyFont="1" applyFill="1" applyBorder="1" applyAlignment="1">
      <alignment horizontal="center" vertical="top"/>
    </xf>
    <xf numFmtId="4" fontId="37" fillId="0" borderId="4" xfId="0" applyNumberFormat="1" applyFont="1" applyFill="1" applyBorder="1" applyAlignment="1">
      <alignment vertical="top"/>
    </xf>
    <xf numFmtId="0" fontId="37" fillId="0" borderId="4" xfId="0" applyFont="1" applyFill="1" applyBorder="1" applyAlignment="1">
      <alignment horizontal="center" vertical="top" wrapText="1"/>
    </xf>
    <xf numFmtId="4" fontId="29" fillId="0" borderId="4" xfId="0" applyNumberFormat="1" applyFont="1" applyFill="1" applyBorder="1" applyAlignment="1">
      <alignment vertical="top" wrapText="1"/>
    </xf>
    <xf numFmtId="0" fontId="29" fillId="0" borderId="0" xfId="0" applyFont="1" applyFill="1" applyAlignment="1">
      <alignment vertical="top" wrapText="1"/>
    </xf>
    <xf numFmtId="4" fontId="33" fillId="0" borderId="4" xfId="0" applyNumberFormat="1" applyFont="1" applyFill="1" applyBorder="1" applyAlignment="1">
      <alignment vertical="top"/>
    </xf>
    <xf numFmtId="4" fontId="31" fillId="0" borderId="4" xfId="0" applyNumberFormat="1" applyFont="1" applyFill="1" applyBorder="1" applyAlignment="1">
      <alignment horizontal="right" vertical="top"/>
    </xf>
    <xf numFmtId="0" fontId="38" fillId="0" borderId="0" xfId="0" applyFont="1" applyFill="1" applyAlignment="1">
      <alignment vertical="top"/>
    </xf>
    <xf numFmtId="0" fontId="30" fillId="0" borderId="6" xfId="0" applyFont="1" applyFill="1" applyBorder="1" applyAlignment="1">
      <alignment horizontal="center" wrapText="1"/>
    </xf>
    <xf numFmtId="164" fontId="30" fillId="0" borderId="4" xfId="0" applyNumberFormat="1" applyFont="1" applyFill="1" applyBorder="1" applyAlignment="1">
      <alignment vertical="center"/>
    </xf>
    <xf numFmtId="4" fontId="30" fillId="0" borderId="4" xfId="0" applyNumberFormat="1" applyFont="1" applyFill="1" applyBorder="1" applyAlignment="1">
      <alignment vertical="center"/>
    </xf>
    <xf numFmtId="49" fontId="33" fillId="0" borderId="4" xfId="0" applyNumberFormat="1" applyFont="1" applyFill="1" applyBorder="1" applyAlignment="1">
      <alignment horizontal="center" vertical="top"/>
    </xf>
    <xf numFmtId="0" fontId="30" fillId="0" borderId="4" xfId="0" applyFont="1" applyFill="1" applyBorder="1" applyAlignment="1">
      <alignment horizontal="center" vertical="top" wrapText="1"/>
    </xf>
    <xf numFmtId="164" fontId="30" fillId="0" borderId="4" xfId="0" applyNumberFormat="1" applyFont="1" applyFill="1" applyBorder="1" applyAlignment="1">
      <alignment vertical="top"/>
    </xf>
    <xf numFmtId="0" fontId="29" fillId="0" borderId="5" xfId="0" applyFont="1" applyFill="1" applyBorder="1" applyAlignment="1">
      <alignment horizontal="center" vertical="top"/>
    </xf>
    <xf numFmtId="0" fontId="29" fillId="0" borderId="5" xfId="0" applyFont="1" applyFill="1" applyBorder="1" applyAlignment="1">
      <alignment vertical="top" wrapText="1"/>
    </xf>
    <xf numFmtId="0" fontId="31" fillId="0" borderId="5" xfId="0" applyFont="1" applyFill="1" applyBorder="1" applyAlignment="1">
      <alignment vertical="top" wrapText="1"/>
    </xf>
    <xf numFmtId="0" fontId="31" fillId="0" borderId="0" xfId="0" applyFont="1" applyFill="1" applyBorder="1" applyAlignment="1">
      <alignment vertical="top"/>
    </xf>
    <xf numFmtId="0" fontId="29" fillId="0" borderId="0" xfId="0" applyFont="1" applyFill="1" applyBorder="1" applyAlignment="1">
      <alignment vertical="top"/>
    </xf>
    <xf numFmtId="4" fontId="29" fillId="0" borderId="4" xfId="0" applyNumberFormat="1" applyFont="1" applyFill="1" applyBorder="1" applyAlignment="1">
      <alignment horizontal="right" vertical="top"/>
    </xf>
    <xf numFmtId="0" fontId="31" fillId="0" borderId="7" xfId="0" applyFont="1" applyFill="1" applyBorder="1" applyAlignment="1">
      <alignment horizontal="left" vertical="top" wrapText="1"/>
    </xf>
    <xf numFmtId="0" fontId="29" fillId="0" borderId="7" xfId="0" applyFont="1" applyFill="1" applyBorder="1" applyAlignment="1">
      <alignment horizontal="left" vertical="top" wrapText="1"/>
    </xf>
    <xf numFmtId="49" fontId="30" fillId="0" borderId="4" xfId="0" applyNumberFormat="1" applyFont="1" applyFill="1" applyBorder="1" applyAlignment="1">
      <alignment horizontal="center" vertical="top" wrapText="1"/>
    </xf>
    <xf numFmtId="4" fontId="30" fillId="0" borderId="4" xfId="0" applyNumberFormat="1" applyFont="1" applyFill="1" applyBorder="1" applyAlignment="1">
      <alignment vertical="top" wrapText="1"/>
    </xf>
    <xf numFmtId="49" fontId="31" fillId="0" borderId="4" xfId="0" applyNumberFormat="1" applyFont="1" applyFill="1" applyBorder="1" applyAlignment="1">
      <alignment horizontal="left" vertical="top" wrapText="1"/>
    </xf>
    <xf numFmtId="4" fontId="31" fillId="0" borderId="4" xfId="0" applyNumberFormat="1" applyFont="1" applyFill="1" applyBorder="1" applyAlignment="1">
      <alignment horizontal="right" vertical="top" wrapText="1"/>
    </xf>
    <xf numFmtId="0" fontId="29" fillId="2" borderId="4" xfId="0" applyFont="1" applyFill="1" applyBorder="1" applyAlignment="1">
      <alignment horizontal="left" vertical="top"/>
    </xf>
    <xf numFmtId="0" fontId="29" fillId="2" borderId="5" xfId="0" applyFont="1" applyFill="1" applyBorder="1" applyAlignment="1">
      <alignment horizontal="center" vertical="top"/>
    </xf>
    <xf numFmtId="49" fontId="29" fillId="2" borderId="4" xfId="0" applyNumberFormat="1" applyFont="1" applyFill="1" applyBorder="1" applyAlignment="1">
      <alignment horizontal="center" vertical="top"/>
    </xf>
    <xf numFmtId="0" fontId="29" fillId="2" borderId="4" xfId="0" applyFont="1" applyFill="1" applyBorder="1" applyAlignment="1">
      <alignment horizontal="left" vertical="top" wrapText="1"/>
    </xf>
    <xf numFmtId="0" fontId="29" fillId="2" borderId="4" xfId="0" applyFont="1" applyFill="1" applyBorder="1" applyAlignment="1">
      <alignment vertical="top" wrapText="1"/>
    </xf>
    <xf numFmtId="0" fontId="30" fillId="0" borderId="7" xfId="0" applyFont="1" applyFill="1" applyBorder="1" applyAlignment="1">
      <alignment horizontal="center" vertical="top"/>
    </xf>
    <xf numFmtId="0" fontId="30" fillId="0" borderId="4" xfId="0" applyFont="1" applyFill="1" applyBorder="1" applyAlignment="1">
      <alignment horizontal="center" vertical="top"/>
    </xf>
    <xf numFmtId="0" fontId="31" fillId="0" borderId="4" xfId="0" applyFont="1" applyFill="1" applyBorder="1" applyAlignment="1">
      <alignment horizontal="center" vertical="top" wrapText="1"/>
    </xf>
    <xf numFmtId="3" fontId="4" fillId="0" borderId="4" xfId="0" applyNumberFormat="1" applyFont="1" applyBorder="1" applyAlignment="1">
      <alignment horizontal="center" vertical="top"/>
    </xf>
    <xf numFmtId="0" fontId="4" fillId="0" borderId="4" xfId="0" applyFont="1" applyBorder="1" applyAlignment="1">
      <alignment horizontal="left" vertical="top" wrapText="1"/>
    </xf>
    <xf numFmtId="3" fontId="3" fillId="0" borderId="4" xfId="0" applyNumberFormat="1" applyFont="1" applyBorder="1" applyAlignment="1">
      <alignment horizontal="center" vertical="top"/>
    </xf>
    <xf numFmtId="0" fontId="3" fillId="0" borderId="4" xfId="0" applyFont="1" applyBorder="1" applyAlignment="1">
      <alignment vertical="top" wrapText="1"/>
    </xf>
    <xf numFmtId="0" fontId="4" fillId="0" borderId="4" xfId="0" applyFont="1" applyBorder="1" applyAlignment="1">
      <alignment vertical="top" wrapText="1"/>
    </xf>
    <xf numFmtId="4" fontId="12" fillId="0" borderId="4" xfId="0" applyNumberFormat="1" applyFont="1" applyFill="1" applyBorder="1" applyAlignment="1">
      <alignment vertical="top" wrapText="1"/>
    </xf>
    <xf numFmtId="0" fontId="4" fillId="0" borderId="4" xfId="0" applyFont="1" applyBorder="1" applyAlignment="1">
      <alignment horizontal="center" vertical="top"/>
    </xf>
    <xf numFmtId="0" fontId="3" fillId="0" borderId="4" xfId="0" applyFont="1" applyBorder="1" applyAlignment="1">
      <alignment horizontal="center" vertical="top"/>
    </xf>
    <xf numFmtId="0" fontId="6" fillId="0" borderId="4" xfId="0" applyFont="1" applyBorder="1" applyAlignment="1">
      <alignment horizontal="center" vertical="top"/>
    </xf>
    <xf numFmtId="0" fontId="6" fillId="0" borderId="4" xfId="0" applyFont="1" applyBorder="1" applyAlignment="1">
      <alignment vertical="top" wrapText="1"/>
    </xf>
    <xf numFmtId="0" fontId="6" fillId="0" borderId="4" xfId="0" applyFont="1" applyBorder="1" applyAlignment="1">
      <alignment horizontal="center" vertical="justify"/>
    </xf>
    <xf numFmtId="0" fontId="15" fillId="0" borderId="4" xfId="0" applyFont="1" applyBorder="1" applyAlignment="1">
      <alignment horizontal="center" vertical="top"/>
    </xf>
    <xf numFmtId="0" fontId="15" fillId="0" borderId="4" xfId="0" applyFont="1" applyBorder="1" applyAlignment="1">
      <alignment vertical="top" wrapText="1"/>
    </xf>
    <xf numFmtId="164" fontId="41" fillId="0" borderId="4" xfId="0" applyNumberFormat="1" applyFont="1" applyFill="1" applyBorder="1" applyAlignment="1">
      <alignment vertical="top" wrapText="1"/>
    </xf>
    <xf numFmtId="164" fontId="13" fillId="0" borderId="4" xfId="0" applyNumberFormat="1" applyFont="1" applyFill="1" applyBorder="1" applyAlignment="1">
      <alignment vertical="top" wrapText="1"/>
    </xf>
    <xf numFmtId="4" fontId="13" fillId="0" borderId="4" xfId="0" applyNumberFormat="1" applyFont="1" applyFill="1" applyBorder="1" applyAlignment="1">
      <alignment vertical="top"/>
    </xf>
    <xf numFmtId="164" fontId="29" fillId="0" borderId="4" xfId="0" applyNumberFormat="1" applyFont="1" applyFill="1" applyBorder="1" applyAlignment="1">
      <alignment vertical="top" wrapText="1"/>
    </xf>
    <xf numFmtId="4" fontId="4" fillId="0" borderId="0" xfId="0" applyNumberFormat="1" applyFont="1" applyFill="1" applyAlignment="1">
      <alignment vertical="top"/>
    </xf>
    <xf numFmtId="4" fontId="3" fillId="0" borderId="0" xfId="0" applyNumberFormat="1" applyFont="1" applyFill="1" applyAlignment="1">
      <alignment vertical="top"/>
    </xf>
    <xf numFmtId="0" fontId="9" fillId="0" borderId="0" xfId="0" applyFont="1" applyFill="1" applyAlignment="1">
      <alignment vertical="top" wrapText="1"/>
    </xf>
    <xf numFmtId="0" fontId="3" fillId="0" borderId="0" xfId="0" applyFont="1" applyFill="1"/>
    <xf numFmtId="0" fontId="3" fillId="0" borderId="0" xfId="0" applyFont="1" applyFill="1" applyAlignment="1">
      <alignment horizontal="center"/>
    </xf>
    <xf numFmtId="0" fontId="3" fillId="0" borderId="0" xfId="0" applyFont="1" applyFill="1" applyAlignment="1">
      <alignment horizontal="right"/>
    </xf>
    <xf numFmtId="164" fontId="3" fillId="0" borderId="4" xfId="0" applyNumberFormat="1" applyFont="1" applyFill="1" applyBorder="1" applyAlignment="1">
      <alignment horizontal="center" vertical="top" wrapText="1"/>
    </xf>
    <xf numFmtId="0" fontId="4" fillId="0" borderId="4" xfId="0"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0" fontId="4" fillId="0" borderId="0" xfId="0" applyFont="1" applyFill="1" applyAlignment="1">
      <alignment vertical="center"/>
    </xf>
    <xf numFmtId="164" fontId="3" fillId="0" borderId="4" xfId="0" applyNumberFormat="1" applyFont="1" applyFill="1" applyBorder="1" applyAlignment="1">
      <alignment horizontal="right" vertical="top" wrapText="1"/>
    </xf>
    <xf numFmtId="164" fontId="4" fillId="0" borderId="4" xfId="0" applyNumberFormat="1" applyFont="1" applyFill="1" applyBorder="1" applyAlignment="1">
      <alignment horizontal="right" vertic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5" xfId="0" applyFont="1" applyFill="1" applyBorder="1" applyAlignment="1">
      <alignment vertical="top" wrapText="1"/>
    </xf>
    <xf numFmtId="0" fontId="4" fillId="0" borderId="6" xfId="0" applyFont="1" applyFill="1" applyBorder="1" applyAlignment="1">
      <alignment horizontal="left" vertical="top" wrapText="1"/>
    </xf>
    <xf numFmtId="0" fontId="3" fillId="0" borderId="6" xfId="0" applyFont="1" applyFill="1" applyBorder="1" applyAlignment="1">
      <alignment horizontal="left" vertical="top"/>
    </xf>
    <xf numFmtId="0" fontId="16" fillId="0" borderId="6" xfId="0" applyFont="1" applyFill="1" applyBorder="1" applyAlignment="1">
      <alignment horizontal="left" vertical="top" wrapText="1"/>
    </xf>
    <xf numFmtId="0" fontId="29" fillId="0" borderId="4" xfId="0" applyFont="1" applyFill="1" applyBorder="1" applyAlignment="1">
      <alignment horizontal="left" vertical="top" wrapText="1"/>
    </xf>
    <xf numFmtId="0" fontId="31" fillId="0" borderId="4" xfId="0" applyFont="1" applyFill="1" applyBorder="1" applyAlignment="1">
      <alignment horizontal="left" vertical="top" wrapText="1"/>
    </xf>
    <xf numFmtId="0" fontId="30" fillId="0" borderId="4" xfId="0" applyFont="1" applyFill="1" applyBorder="1" applyAlignment="1">
      <alignment horizontal="left" vertical="top" wrapText="1"/>
    </xf>
    <xf numFmtId="0" fontId="36" fillId="0" borderId="4"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6" xfId="0" applyFont="1" applyFill="1" applyBorder="1" applyAlignment="1">
      <alignment horizontal="left" vertical="top" wrapText="1"/>
    </xf>
    <xf numFmtId="0" fontId="30" fillId="0" borderId="6" xfId="0" applyFont="1" applyFill="1" applyBorder="1" applyAlignment="1">
      <alignment horizontal="center" vertical="top" wrapText="1"/>
    </xf>
    <xf numFmtId="0" fontId="30" fillId="0" borderId="5" xfId="0" applyFont="1" applyFill="1" applyBorder="1" applyAlignment="1">
      <alignment horizontal="left" vertical="top" wrapText="1"/>
    </xf>
    <xf numFmtId="0" fontId="29" fillId="0" borderId="6" xfId="0" applyFont="1" applyFill="1" applyBorder="1" applyAlignment="1">
      <alignment horizontal="left" vertical="top"/>
    </xf>
    <xf numFmtId="0" fontId="31" fillId="0" borderId="5" xfId="0" applyFont="1" applyFill="1" applyBorder="1" applyAlignment="1">
      <alignment horizontal="left" vertical="top"/>
    </xf>
    <xf numFmtId="0" fontId="34" fillId="0" borderId="6" xfId="0" applyFont="1" applyFill="1" applyBorder="1" applyAlignment="1">
      <alignment horizontal="left" vertical="center" wrapText="1"/>
    </xf>
    <xf numFmtId="0" fontId="29" fillId="0" borderId="4" xfId="0" applyFont="1" applyFill="1" applyBorder="1" applyAlignment="1">
      <alignment horizontal="center" vertical="top" wrapText="1"/>
    </xf>
    <xf numFmtId="0" fontId="30" fillId="0" borderId="4" xfId="0" applyFont="1" applyFill="1" applyBorder="1" applyAlignment="1">
      <alignment horizontal="center" vertical="center"/>
    </xf>
    <xf numFmtId="0" fontId="31" fillId="0" borderId="5" xfId="0" applyFont="1" applyFill="1" applyBorder="1" applyAlignment="1">
      <alignment horizontal="left" vertical="top" wrapText="1"/>
    </xf>
    <xf numFmtId="0" fontId="31" fillId="0" borderId="6" xfId="0" applyFont="1" applyFill="1" applyBorder="1" applyAlignment="1">
      <alignment horizontal="left" vertical="top" wrapText="1"/>
    </xf>
    <xf numFmtId="0" fontId="29" fillId="0" borderId="4" xfId="0" applyFont="1" applyFill="1" applyBorder="1" applyAlignment="1">
      <alignment horizontal="left" vertical="top"/>
    </xf>
    <xf numFmtId="0" fontId="31" fillId="0" borderId="4" xfId="0" applyFont="1" applyFill="1" applyBorder="1" applyAlignment="1">
      <alignment vertical="top"/>
    </xf>
    <xf numFmtId="0" fontId="31" fillId="0" borderId="4" xfId="0" applyFont="1" applyFill="1" applyBorder="1" applyAlignment="1">
      <alignment vertical="top" wrapText="1"/>
    </xf>
    <xf numFmtId="0" fontId="29" fillId="0" borderId="4" xfId="0" applyFont="1" applyFill="1" applyBorder="1" applyAlignment="1">
      <alignment vertical="top" wrapText="1"/>
    </xf>
    <xf numFmtId="0" fontId="30" fillId="0" borderId="5" xfId="0" applyFont="1" applyFill="1" applyBorder="1" applyAlignment="1">
      <alignment horizontal="center" vertical="top"/>
    </xf>
    <xf numFmtId="0" fontId="31" fillId="0" borderId="4" xfId="0" applyFont="1" applyFill="1" applyBorder="1" applyAlignment="1">
      <alignment horizontal="left" vertical="top"/>
    </xf>
    <xf numFmtId="0" fontId="3" fillId="0" borderId="4" xfId="0" applyFont="1" applyFill="1" applyBorder="1" applyAlignment="1">
      <alignment horizontal="left" vertical="top" wrapText="1"/>
    </xf>
    <xf numFmtId="0" fontId="4" fillId="0" borderId="4" xfId="0" applyFont="1" applyFill="1" applyBorder="1" applyAlignment="1">
      <alignment horizontal="left" vertical="top"/>
    </xf>
    <xf numFmtId="0" fontId="4" fillId="0" borderId="4" xfId="0" applyFont="1" applyFill="1" applyBorder="1" applyAlignment="1">
      <alignment horizontal="left" vertical="top" wrapText="1"/>
    </xf>
    <xf numFmtId="0" fontId="4" fillId="0" borderId="4" xfId="0" applyFont="1" applyFill="1" applyBorder="1" applyAlignment="1">
      <alignment vertical="top" wrapText="1"/>
    </xf>
    <xf numFmtId="0" fontId="14" fillId="0" borderId="4" xfId="0" applyFont="1" applyFill="1" applyBorder="1" applyAlignment="1">
      <alignment horizontal="left" vertical="top" wrapText="1"/>
    </xf>
    <xf numFmtId="0" fontId="3" fillId="0" borderId="4" xfId="0" applyFont="1" applyFill="1" applyBorder="1" applyAlignment="1">
      <alignment horizontal="left" vertical="top"/>
    </xf>
    <xf numFmtId="0" fontId="4" fillId="0" borderId="4" xfId="0" applyFont="1" applyFill="1" applyBorder="1" applyAlignment="1">
      <alignment vertical="top"/>
    </xf>
    <xf numFmtId="0" fontId="3" fillId="0" borderId="4" xfId="0" applyFont="1" applyFill="1" applyBorder="1" applyAlignment="1">
      <alignment vertical="top" wrapText="1"/>
    </xf>
    <xf numFmtId="0" fontId="6" fillId="0" borderId="4" xfId="0" applyFont="1" applyFill="1" applyBorder="1" applyAlignment="1">
      <alignment horizontal="left" vertical="top" wrapText="1"/>
    </xf>
    <xf numFmtId="4" fontId="6" fillId="0" borderId="0" xfId="0" applyNumberFormat="1" applyFont="1" applyFill="1" applyAlignment="1">
      <alignment vertical="top" wrapText="1"/>
    </xf>
    <xf numFmtId="4" fontId="8" fillId="0" borderId="4" xfId="3" applyNumberFormat="1" applyFont="1" applyFill="1" applyBorder="1" applyAlignment="1">
      <alignment vertical="top" wrapText="1"/>
    </xf>
    <xf numFmtId="168" fontId="4" fillId="0" borderId="4" xfId="0" applyNumberFormat="1" applyFont="1" applyFill="1" applyBorder="1" applyAlignment="1">
      <alignment vertical="top"/>
    </xf>
    <xf numFmtId="168" fontId="3" fillId="0" borderId="4" xfId="0" applyNumberFormat="1" applyFont="1" applyFill="1" applyBorder="1" applyAlignment="1">
      <alignment vertical="top"/>
    </xf>
    <xf numFmtId="168" fontId="3" fillId="0" borderId="4" xfId="0" applyNumberFormat="1" applyFont="1" applyFill="1" applyBorder="1" applyAlignment="1">
      <alignment vertical="top" wrapText="1"/>
    </xf>
    <xf numFmtId="0" fontId="2" fillId="0" borderId="0" xfId="0" applyFont="1" applyFill="1" applyAlignment="1">
      <alignment horizontal="right" vertical="top"/>
    </xf>
    <xf numFmtId="4" fontId="13" fillId="0" borderId="4" xfId="0" applyNumberFormat="1" applyFont="1" applyFill="1" applyBorder="1" applyAlignment="1">
      <alignment vertical="top" wrapText="1"/>
    </xf>
    <xf numFmtId="0" fontId="3" fillId="0" borderId="4" xfId="0" applyFont="1" applyFill="1" applyBorder="1" applyAlignment="1">
      <alignment horizontal="left" vertical="top"/>
    </xf>
    <xf numFmtId="0" fontId="4" fillId="0" borderId="4" xfId="0" applyFont="1" applyFill="1" applyBorder="1" applyAlignment="1">
      <alignment horizontal="left" vertical="top" wrapText="1"/>
    </xf>
    <xf numFmtId="0" fontId="2" fillId="0" borderId="6" xfId="0" applyFont="1" applyFill="1" applyBorder="1" applyAlignment="1">
      <alignment horizontal="center" vertical="top" wrapText="1"/>
    </xf>
    <xf numFmtId="0" fontId="29" fillId="0" borderId="4" xfId="0" applyFont="1" applyFill="1" applyBorder="1" applyAlignment="1">
      <alignment horizontal="left" vertical="top" wrapText="1"/>
    </xf>
    <xf numFmtId="0" fontId="31" fillId="0" borderId="4" xfId="0" applyFont="1" applyFill="1" applyBorder="1" applyAlignment="1">
      <alignment horizontal="left" vertical="top" wrapText="1"/>
    </xf>
    <xf numFmtId="0" fontId="29" fillId="0" borderId="4" xfId="0" applyFont="1" applyFill="1" applyBorder="1" applyAlignment="1">
      <alignment vertical="top" wrapText="1"/>
    </xf>
    <xf numFmtId="0" fontId="29" fillId="0" borderId="4" xfId="0" applyFont="1" applyFill="1" applyBorder="1" applyAlignment="1">
      <alignment horizontal="center" vertical="top" wrapText="1"/>
    </xf>
    <xf numFmtId="0" fontId="31" fillId="0" borderId="4" xfId="0" applyFont="1" applyFill="1" applyBorder="1" applyAlignment="1">
      <alignment vertical="top"/>
    </xf>
    <xf numFmtId="0" fontId="3" fillId="0" borderId="4" xfId="0" applyFont="1" applyFill="1" applyBorder="1" applyAlignment="1">
      <alignment horizontal="left" vertical="top" wrapText="1"/>
    </xf>
    <xf numFmtId="0" fontId="3" fillId="0" borderId="4" xfId="0" applyFont="1" applyFill="1" applyBorder="1" applyAlignment="1">
      <alignment vertical="top" wrapText="1"/>
    </xf>
    <xf numFmtId="0" fontId="4" fillId="0" borderId="4" xfId="0" applyFont="1" applyFill="1" applyBorder="1" applyAlignment="1">
      <alignment vertical="top"/>
    </xf>
    <xf numFmtId="0" fontId="16" fillId="0" borderId="4" xfId="6" applyNumberFormat="1" applyFont="1" applyFill="1" applyBorder="1" applyAlignment="1">
      <alignment horizontal="center" vertical="center" wrapText="1"/>
    </xf>
    <xf numFmtId="0" fontId="4" fillId="0" borderId="4" xfId="0" applyFont="1" applyFill="1" applyBorder="1" applyAlignment="1">
      <alignment vertical="top" wrapText="1"/>
    </xf>
    <xf numFmtId="0" fontId="2" fillId="0" borderId="4" xfId="0" applyFont="1" applyFill="1" applyBorder="1" applyAlignment="1">
      <alignment horizontal="center" vertical="top" wrapText="1"/>
    </xf>
    <xf numFmtId="0" fontId="4" fillId="0" borderId="0" xfId="0" applyFont="1" applyFill="1" applyBorder="1" applyAlignment="1">
      <alignment horizontal="center" vertical="center" wrapText="1"/>
    </xf>
    <xf numFmtId="49" fontId="2" fillId="0" borderId="0" xfId="0" applyNumberFormat="1" applyFont="1" applyFill="1" applyBorder="1" applyAlignment="1">
      <alignment horizontal="right" vertical="top" wrapText="1"/>
    </xf>
    <xf numFmtId="0" fontId="2" fillId="0" borderId="0" xfId="0" applyFont="1" applyFill="1" applyAlignment="1">
      <alignment horizontal="right" vertical="top" wrapText="1"/>
    </xf>
    <xf numFmtId="0" fontId="2" fillId="0" borderId="0" xfId="0" applyFont="1" applyFill="1" applyAlignment="1">
      <alignment horizontal="right" vertical="top"/>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5" xfId="0" applyFont="1" applyFill="1" applyBorder="1" applyAlignment="1">
      <alignment vertical="top" wrapText="1"/>
    </xf>
    <xf numFmtId="0" fontId="4" fillId="0" borderId="6"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29" fillId="0" borderId="5" xfId="0" applyFont="1" applyFill="1" applyBorder="1" applyAlignment="1">
      <alignment horizontal="left" vertical="top" wrapText="1"/>
    </xf>
    <xf numFmtId="0" fontId="29" fillId="0" borderId="6" xfId="0" applyFont="1" applyFill="1" applyBorder="1" applyAlignment="1">
      <alignment horizontal="left" vertical="top" wrapText="1"/>
    </xf>
    <xf numFmtId="49" fontId="2" fillId="0" borderId="0" xfId="0" applyNumberFormat="1" applyFont="1" applyFill="1" applyAlignment="1">
      <alignment horizontal="left" vertical="top" wrapText="1"/>
    </xf>
    <xf numFmtId="0" fontId="2" fillId="0" borderId="0" xfId="0" applyFont="1" applyFill="1" applyAlignment="1">
      <alignment horizontal="left" vertical="top" wrapText="1"/>
    </xf>
    <xf numFmtId="0" fontId="6" fillId="0" borderId="7" xfId="0" applyFont="1" applyBorder="1" applyAlignment="1">
      <alignment horizontal="left" vertical="top"/>
    </xf>
    <xf numFmtId="0" fontId="6" fillId="0" borderId="6" xfId="0" applyFont="1" applyBorder="1" applyAlignment="1">
      <alignment horizontal="left" vertical="top"/>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3" fillId="0" borderId="4" xfId="0" applyFont="1" applyFill="1" applyBorder="1" applyAlignment="1">
      <alignment horizontal="left" vertical="top"/>
    </xf>
    <xf numFmtId="0" fontId="4" fillId="0" borderId="4" xfId="0" applyFont="1" applyFill="1" applyBorder="1" applyAlignment="1">
      <alignment horizontal="left" vertical="top" wrapText="1"/>
    </xf>
    <xf numFmtId="0" fontId="4" fillId="0" borderId="5" xfId="0" applyFont="1" applyFill="1" applyBorder="1" applyAlignment="1">
      <alignment vertical="top"/>
    </xf>
    <xf numFmtId="0" fontId="4" fillId="0" borderId="6" xfId="0" applyFont="1" applyFill="1" applyBorder="1" applyAlignment="1">
      <alignment vertical="top"/>
    </xf>
    <xf numFmtId="0" fontId="30" fillId="0" borderId="4" xfId="0" applyFont="1" applyFill="1" applyBorder="1" applyAlignment="1">
      <alignment horizontal="left" vertical="top" wrapText="1"/>
    </xf>
    <xf numFmtId="0" fontId="29" fillId="0" borderId="4" xfId="0" applyFont="1" applyFill="1" applyBorder="1" applyAlignment="1">
      <alignment horizontal="left" vertical="top"/>
    </xf>
    <xf numFmtId="0" fontId="29" fillId="0" borderId="4" xfId="0" applyFont="1" applyFill="1" applyBorder="1" applyAlignment="1">
      <alignment vertical="top" wrapText="1"/>
    </xf>
    <xf numFmtId="0" fontId="29" fillId="0" borderId="4" xfId="0" applyFont="1" applyFill="1" applyBorder="1" applyAlignment="1">
      <alignment horizontal="left" vertical="top" wrapText="1"/>
    </xf>
    <xf numFmtId="0" fontId="31" fillId="0" borderId="4" xfId="0" applyFont="1" applyFill="1" applyBorder="1" applyAlignment="1">
      <alignment horizontal="left" vertical="top" wrapText="1"/>
    </xf>
    <xf numFmtId="0" fontId="31" fillId="0" borderId="4" xfId="0" applyFont="1" applyFill="1" applyBorder="1" applyAlignment="1">
      <alignment vertical="top" wrapText="1"/>
    </xf>
    <xf numFmtId="0" fontId="31" fillId="0" borderId="5" xfId="0" applyFont="1" applyFill="1" applyBorder="1" applyAlignment="1">
      <alignment horizontal="left" vertical="top" wrapText="1"/>
    </xf>
    <xf numFmtId="0" fontId="31" fillId="0" borderId="6" xfId="0" applyFont="1" applyFill="1" applyBorder="1" applyAlignment="1">
      <alignment horizontal="left" vertical="top" wrapText="1"/>
    </xf>
    <xf numFmtId="0" fontId="31" fillId="0" borderId="4" xfId="0" applyFont="1" applyFill="1" applyBorder="1" applyAlignment="1">
      <alignment horizontal="left" vertical="top"/>
    </xf>
    <xf numFmtId="0" fontId="30" fillId="0" borderId="5" xfId="0" applyFont="1" applyFill="1" applyBorder="1" applyAlignment="1">
      <alignment horizontal="left" vertical="top" wrapText="1"/>
    </xf>
    <xf numFmtId="0" fontId="30" fillId="0" borderId="6" xfId="0" applyFont="1" applyFill="1" applyBorder="1" applyAlignment="1">
      <alignment horizontal="left" vertical="top" wrapText="1"/>
    </xf>
    <xf numFmtId="0" fontId="31" fillId="0" borderId="5" xfId="0" applyFont="1" applyFill="1" applyBorder="1" applyAlignment="1">
      <alignment horizontal="left" vertical="top"/>
    </xf>
    <xf numFmtId="0" fontId="31" fillId="0" borderId="6" xfId="0" applyFont="1" applyFill="1" applyBorder="1" applyAlignment="1">
      <alignment horizontal="left" vertical="top"/>
    </xf>
    <xf numFmtId="0" fontId="29" fillId="0" borderId="4" xfId="0" applyFont="1" applyFill="1" applyBorder="1" applyAlignment="1">
      <alignment horizontal="center" vertical="top" wrapText="1"/>
    </xf>
    <xf numFmtId="0" fontId="30" fillId="0" borderId="4" xfId="0" applyFont="1" applyFill="1" applyBorder="1" applyAlignment="1">
      <alignment horizontal="center" vertical="center"/>
    </xf>
    <xf numFmtId="0" fontId="34" fillId="0" borderId="5"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6" fillId="0" borderId="5" xfId="0" applyFont="1" applyFill="1" applyBorder="1" applyAlignment="1">
      <alignment horizontal="left" vertical="top" wrapText="1"/>
    </xf>
    <xf numFmtId="0" fontId="36" fillId="0" borderId="6" xfId="0" applyFont="1" applyFill="1" applyBorder="1" applyAlignment="1">
      <alignment horizontal="left" vertical="top" wrapText="1"/>
    </xf>
    <xf numFmtId="0" fontId="29" fillId="0" borderId="5" xfId="0" applyFont="1" applyFill="1" applyBorder="1" applyAlignment="1">
      <alignment horizontal="left" vertical="top"/>
    </xf>
    <xf numFmtId="0" fontId="29" fillId="0" borderId="6" xfId="0" applyFont="1" applyFill="1" applyBorder="1" applyAlignment="1">
      <alignment horizontal="left" vertical="top"/>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31" fillId="0" borderId="4" xfId="0" applyFont="1" applyFill="1" applyBorder="1" applyAlignment="1">
      <alignment vertical="top"/>
    </xf>
    <xf numFmtId="0" fontId="30" fillId="0" borderId="5" xfId="0" applyFont="1" applyFill="1" applyBorder="1" applyAlignment="1">
      <alignment horizontal="center" vertical="top" wrapText="1"/>
    </xf>
    <xf numFmtId="0" fontId="30" fillId="0" borderId="6" xfId="0" applyFont="1" applyFill="1" applyBorder="1" applyAlignment="1">
      <alignment horizontal="center" vertical="top" wrapText="1"/>
    </xf>
    <xf numFmtId="0" fontId="36" fillId="0" borderId="4" xfId="0" applyFont="1" applyFill="1" applyBorder="1" applyAlignment="1">
      <alignment horizontal="left" vertical="top" wrapText="1"/>
    </xf>
    <xf numFmtId="0" fontId="30" fillId="0" borderId="5" xfId="0" applyFont="1" applyFill="1" applyBorder="1" applyAlignment="1">
      <alignment horizontal="center" vertical="top"/>
    </xf>
    <xf numFmtId="0" fontId="30" fillId="0" borderId="6" xfId="0" applyFont="1" applyFill="1" applyBorder="1" applyAlignment="1">
      <alignment horizontal="center" vertical="top"/>
    </xf>
    <xf numFmtId="0" fontId="3" fillId="0" borderId="4" xfId="0" applyFont="1" applyFill="1" applyBorder="1" applyAlignment="1">
      <alignment horizontal="left" vertical="top" wrapText="1"/>
    </xf>
    <xf numFmtId="0" fontId="6" fillId="0" borderId="4" xfId="0" applyFont="1" applyFill="1" applyBorder="1" applyAlignment="1">
      <alignment horizontal="left" vertical="top" wrapText="1"/>
    </xf>
    <xf numFmtId="0" fontId="14" fillId="0" borderId="4" xfId="0" applyFont="1" applyFill="1" applyBorder="1" applyAlignment="1">
      <alignment horizontal="left" vertical="top" wrapText="1"/>
    </xf>
    <xf numFmtId="0" fontId="9" fillId="0" borderId="4" xfId="7" applyFont="1" applyFill="1" applyBorder="1" applyAlignment="1">
      <alignment horizontal="center" vertical="center" wrapText="1"/>
    </xf>
    <xf numFmtId="0" fontId="16" fillId="0" borderId="4" xfId="6" applyNumberFormat="1" applyFont="1" applyFill="1" applyBorder="1" applyAlignment="1">
      <alignment horizontal="center" vertical="center" wrapText="1"/>
    </xf>
    <xf numFmtId="0" fontId="8" fillId="0" borderId="4" xfId="5" applyNumberFormat="1" applyFont="1" applyFill="1" applyBorder="1" applyAlignment="1">
      <alignment horizontal="left" vertical="top" wrapText="1"/>
    </xf>
    <xf numFmtId="0" fontId="4" fillId="0" borderId="4" xfId="0" applyFont="1" applyFill="1" applyBorder="1" applyAlignment="1">
      <alignment vertical="top"/>
    </xf>
    <xf numFmtId="0" fontId="3" fillId="0" borderId="4" xfId="0" applyFont="1" applyFill="1" applyBorder="1" applyAlignment="1">
      <alignment vertical="top" wrapText="1"/>
    </xf>
    <xf numFmtId="0" fontId="8" fillId="0" borderId="0" xfId="0" applyFont="1" applyFill="1" applyAlignment="1">
      <alignment horizontal="center" vertical="center" wrapText="1"/>
    </xf>
    <xf numFmtId="0" fontId="9" fillId="0" borderId="0" xfId="0" applyFont="1" applyFill="1" applyAlignment="1">
      <alignment horizontal="left" vertical="top" wrapText="1"/>
    </xf>
    <xf numFmtId="0" fontId="4" fillId="0" borderId="4" xfId="0" applyFont="1" applyFill="1" applyBorder="1" applyAlignment="1">
      <alignment vertical="top" wrapText="1"/>
    </xf>
    <xf numFmtId="0" fontId="4" fillId="0" borderId="4" xfId="0" applyFont="1" applyFill="1" applyBorder="1" applyAlignment="1">
      <alignment horizontal="left" vertical="top"/>
    </xf>
    <xf numFmtId="0" fontId="24" fillId="0" borderId="0" xfId="8" applyFont="1" applyFill="1" applyAlignment="1">
      <alignment horizontal="left" vertical="top" wrapText="1"/>
    </xf>
    <xf numFmtId="0" fontId="24" fillId="0" borderId="0" xfId="8" applyFont="1" applyFill="1" applyBorder="1" applyAlignment="1">
      <alignment horizontal="center" vertical="center" wrapText="1"/>
    </xf>
    <xf numFmtId="0" fontId="4" fillId="0" borderId="4" xfId="0" applyFont="1" applyFill="1" applyBorder="1" applyAlignment="1">
      <alignment vertical="center" wrapText="1"/>
    </xf>
    <xf numFmtId="0" fontId="42" fillId="0" borderId="0" xfId="0" applyFont="1" applyFill="1" applyAlignment="1">
      <alignment horizontal="center" vertical="center" wrapText="1"/>
    </xf>
    <xf numFmtId="0" fontId="2" fillId="0" borderId="4" xfId="0" applyFont="1" applyFill="1" applyBorder="1" applyAlignment="1">
      <alignment horizontal="center" vertical="top" wrapText="1"/>
    </xf>
    <xf numFmtId="0" fontId="6" fillId="0" borderId="6" xfId="0" applyFont="1" applyFill="1" applyBorder="1" applyAlignment="1">
      <alignment horizontal="center" vertical="top" wrapText="1"/>
    </xf>
    <xf numFmtId="4" fontId="8" fillId="0" borderId="9" xfId="3" applyNumberFormat="1" applyFont="1" applyFill="1" applyBorder="1" applyAlignment="1">
      <alignment vertical="top" wrapText="1"/>
    </xf>
    <xf numFmtId="4" fontId="8" fillId="0" borderId="6" xfId="3" applyNumberFormat="1" applyFont="1" applyFill="1" applyBorder="1" applyAlignment="1">
      <alignment vertical="top" wrapText="1"/>
    </xf>
    <xf numFmtId="4" fontId="4" fillId="0" borderId="8" xfId="0" applyNumberFormat="1" applyFont="1" applyFill="1" applyBorder="1" applyAlignment="1">
      <alignment horizontal="right" vertical="center" wrapText="1"/>
    </xf>
    <xf numFmtId="4" fontId="4" fillId="0" borderId="6" xfId="0" applyNumberFormat="1" applyFont="1" applyFill="1" applyBorder="1" applyAlignment="1">
      <alignment vertical="top"/>
    </xf>
    <xf numFmtId="4" fontId="3" fillId="0" borderId="6" xfId="0" applyNumberFormat="1" applyFont="1" applyFill="1" applyBorder="1" applyAlignment="1">
      <alignment vertical="top"/>
    </xf>
    <xf numFmtId="4" fontId="14" fillId="0" borderId="6" xfId="0" applyNumberFormat="1" applyFont="1" applyFill="1" applyBorder="1" applyAlignment="1">
      <alignment vertical="top"/>
    </xf>
    <xf numFmtId="164" fontId="6" fillId="0" borderId="6" xfId="0" applyNumberFormat="1" applyFont="1" applyFill="1" applyBorder="1" applyAlignment="1">
      <alignment vertical="top" wrapText="1"/>
    </xf>
    <xf numFmtId="164" fontId="3" fillId="0" borderId="6" xfId="0" applyNumberFormat="1" applyFont="1" applyFill="1" applyBorder="1" applyAlignment="1">
      <alignment vertical="top"/>
    </xf>
    <xf numFmtId="4" fontId="3" fillId="0" borderId="6" xfId="0" applyNumberFormat="1" applyFont="1" applyFill="1" applyBorder="1" applyAlignment="1">
      <alignment vertical="top" wrapText="1"/>
    </xf>
    <xf numFmtId="164" fontId="4" fillId="0" borderId="6" xfId="0" applyNumberFormat="1" applyFont="1" applyFill="1" applyBorder="1" applyAlignment="1">
      <alignment vertical="top"/>
    </xf>
    <xf numFmtId="4" fontId="27" fillId="0" borderId="6" xfId="0" applyNumberFormat="1" applyFont="1" applyFill="1" applyBorder="1" applyAlignment="1">
      <alignment vertical="top"/>
    </xf>
    <xf numFmtId="164" fontId="31" fillId="0" borderId="6" xfId="0" applyNumberFormat="1" applyFont="1" applyFill="1" applyBorder="1" applyAlignment="1">
      <alignment vertical="top"/>
    </xf>
    <xf numFmtId="4" fontId="37" fillId="0" borderId="6" xfId="0" applyNumberFormat="1" applyFont="1" applyFill="1" applyBorder="1" applyAlignment="1">
      <alignment vertical="top"/>
    </xf>
    <xf numFmtId="4" fontId="4" fillId="0" borderId="6" xfId="0" applyNumberFormat="1" applyFont="1" applyFill="1" applyBorder="1" applyAlignment="1">
      <alignment horizontal="right" vertical="top"/>
    </xf>
    <xf numFmtId="164" fontId="4" fillId="0" borderId="8" xfId="0" applyNumberFormat="1" applyFont="1" applyFill="1" applyBorder="1" applyAlignment="1">
      <alignment horizontal="right" vertical="center" wrapText="1"/>
    </xf>
    <xf numFmtId="168" fontId="4" fillId="0" borderId="6" xfId="0" applyNumberFormat="1" applyFont="1" applyFill="1" applyBorder="1" applyAlignment="1">
      <alignment vertical="top"/>
    </xf>
    <xf numFmtId="168" fontId="4" fillId="0" borderId="8" xfId="0" applyNumberFormat="1" applyFont="1" applyFill="1" applyBorder="1" applyAlignment="1">
      <alignment horizontal="right" vertical="center" wrapText="1"/>
    </xf>
    <xf numFmtId="168" fontId="3" fillId="0" borderId="6" xfId="0" applyNumberFormat="1" applyFont="1" applyFill="1" applyBorder="1" applyAlignment="1">
      <alignment vertical="top"/>
    </xf>
    <xf numFmtId="168" fontId="3" fillId="0" borderId="6" xfId="0" applyNumberFormat="1" applyFont="1" applyFill="1" applyBorder="1" applyAlignment="1">
      <alignment vertical="top" wrapText="1"/>
    </xf>
    <xf numFmtId="4" fontId="4" fillId="0" borderId="6" xfId="0" applyNumberFormat="1" applyFont="1" applyFill="1" applyBorder="1" applyAlignment="1">
      <alignment vertical="top" wrapText="1"/>
    </xf>
    <xf numFmtId="4" fontId="3" fillId="0" borderId="6" xfId="0" applyNumberFormat="1" applyFont="1" applyFill="1" applyBorder="1" applyAlignment="1">
      <alignment horizontal="right" vertical="top"/>
    </xf>
    <xf numFmtId="4" fontId="31" fillId="0" borderId="6" xfId="0" applyNumberFormat="1" applyFont="1" applyFill="1" applyBorder="1" applyAlignment="1">
      <alignment vertical="top"/>
    </xf>
    <xf numFmtId="4" fontId="14" fillId="0" borderId="6" xfId="0" applyNumberFormat="1" applyFont="1" applyFill="1" applyBorder="1" applyAlignment="1">
      <alignment vertical="top" wrapText="1"/>
    </xf>
    <xf numFmtId="4" fontId="4" fillId="0" borderId="6" xfId="0" applyNumberFormat="1" applyFont="1" applyFill="1" applyBorder="1" applyAlignment="1">
      <alignment horizontal="right" vertical="top" wrapText="1"/>
    </xf>
    <xf numFmtId="49" fontId="9" fillId="0" borderId="4" xfId="7" applyNumberFormat="1" applyFont="1" applyFill="1" applyBorder="1" applyAlignment="1">
      <alignment horizontal="center" vertical="top" wrapText="1"/>
    </xf>
    <xf numFmtId="0" fontId="9" fillId="0" borderId="4" xfId="7" applyFont="1" applyFill="1" applyBorder="1" applyAlignment="1">
      <alignment horizontal="center" vertical="top" wrapText="1"/>
    </xf>
    <xf numFmtId="49" fontId="16" fillId="0" borderId="4" xfId="6" applyNumberFormat="1" applyFont="1" applyFill="1" applyBorder="1" applyAlignment="1">
      <alignment horizontal="center" vertical="center" wrapText="1"/>
    </xf>
    <xf numFmtId="0" fontId="4" fillId="0" borderId="4" xfId="0" applyFont="1" applyFill="1" applyBorder="1" applyAlignment="1">
      <alignment horizontal="left" vertical="center"/>
    </xf>
    <xf numFmtId="0" fontId="4" fillId="0" borderId="4" xfId="0" applyFont="1" applyFill="1" applyBorder="1" applyAlignment="1">
      <alignment horizontal="center" vertical="center"/>
    </xf>
    <xf numFmtId="49" fontId="2" fillId="0" borderId="4" xfId="0" applyNumberFormat="1" applyFont="1" applyFill="1" applyBorder="1" applyAlignment="1">
      <alignment horizontal="center" vertical="center"/>
    </xf>
    <xf numFmtId="4" fontId="4" fillId="0" borderId="4" xfId="0" applyNumberFormat="1" applyFont="1" applyFill="1" applyBorder="1" applyAlignment="1">
      <alignment horizontal="right" vertical="center" wrapText="1"/>
    </xf>
    <xf numFmtId="0" fontId="16" fillId="0" borderId="4" xfId="0" applyFont="1" applyFill="1" applyBorder="1" applyAlignment="1">
      <alignment horizontal="left" vertical="center" wrapText="1"/>
    </xf>
    <xf numFmtId="0" fontId="6" fillId="0" borderId="4" xfId="0" applyFont="1" applyBorder="1" applyAlignment="1">
      <alignment horizontal="left" vertical="top"/>
    </xf>
    <xf numFmtId="0" fontId="6" fillId="0" borderId="4" xfId="0" applyFont="1" applyBorder="1" applyAlignment="1">
      <alignment horizontal="left" vertical="top" wrapText="1"/>
    </xf>
    <xf numFmtId="0" fontId="12" fillId="0" borderId="4" xfId="0" applyFont="1" applyBorder="1" applyAlignment="1">
      <alignment horizontal="left" vertical="center" wrapText="1"/>
    </xf>
    <xf numFmtId="168" fontId="4" fillId="0" borderId="4" xfId="0" applyNumberFormat="1" applyFont="1" applyFill="1" applyBorder="1" applyAlignment="1">
      <alignment horizontal="right" vertical="center" wrapText="1"/>
    </xf>
    <xf numFmtId="49" fontId="16" fillId="0" borderId="4" xfId="4" applyNumberFormat="1" applyFont="1" applyFill="1" applyBorder="1" applyAlignment="1">
      <alignment horizontal="center" vertical="top" wrapText="1"/>
    </xf>
    <xf numFmtId="0" fontId="29" fillId="0" borderId="4" xfId="0" applyFont="1" applyFill="1" applyBorder="1" applyAlignment="1">
      <alignment horizontal="center" vertical="top"/>
    </xf>
    <xf numFmtId="0" fontId="3" fillId="0" borderId="4" xfId="0" applyFont="1" applyFill="1" applyBorder="1" applyAlignment="1">
      <alignment horizontal="center" vertical="top"/>
    </xf>
  </cellXfs>
  <cellStyles count="9">
    <cellStyle name="Денежный" xfId="4" builtinId="4"/>
    <cellStyle name="Денежный [0]" xfId="5" builtinId="7"/>
    <cellStyle name="Заголовок 3" xfId="1" builtinId="18"/>
    <cellStyle name="Название" xfId="7" builtinId="15"/>
    <cellStyle name="Обычный" xfId="0" builtinId="0"/>
    <cellStyle name="Обычный_method_2_1" xfId="8"/>
    <cellStyle name="Процентный" xfId="6" builtinId="5"/>
    <cellStyle name="Финансовый" xfId="2" builtinId="3"/>
    <cellStyle name="Финансовый [0]" xfId="3" builtin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0</xdr:colOff>
      <xdr:row>7</xdr:row>
      <xdr:rowOff>0</xdr:rowOff>
    </xdr:from>
    <xdr:to>
      <xdr:col>2</xdr:col>
      <xdr:colOff>0</xdr:colOff>
      <xdr:row>7</xdr:row>
      <xdr:rowOff>0</xdr:rowOff>
    </xdr:to>
    <xdr:sp macro="" textlink="">
      <xdr:nvSpPr>
        <xdr:cNvPr id="2" name="AutoShape 4"/>
        <xdr:cNvSpPr>
          <a:spLocks noChangeArrowheads="1"/>
        </xdr:cNvSpPr>
      </xdr:nvSpPr>
      <xdr:spPr bwMode="auto">
        <a:xfrm>
          <a:off x="4162425" y="19812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18</xdr:row>
      <xdr:rowOff>28575</xdr:rowOff>
    </xdr:from>
    <xdr:to>
      <xdr:col>9</xdr:col>
      <xdr:colOff>0</xdr:colOff>
      <xdr:row>19</xdr:row>
      <xdr:rowOff>76200</xdr:rowOff>
    </xdr:to>
    <xdr:sp macro="" textlink="">
      <xdr:nvSpPr>
        <xdr:cNvPr id="3" name="AutoShape 6"/>
        <xdr:cNvSpPr>
          <a:spLocks noChangeArrowheads="1"/>
        </xdr:cNvSpPr>
      </xdr:nvSpPr>
      <xdr:spPr bwMode="auto">
        <a:xfrm>
          <a:off x="11782425" y="58388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18</xdr:row>
      <xdr:rowOff>76200</xdr:rowOff>
    </xdr:from>
    <xdr:to>
      <xdr:col>9</xdr:col>
      <xdr:colOff>0</xdr:colOff>
      <xdr:row>19</xdr:row>
      <xdr:rowOff>123825</xdr:rowOff>
    </xdr:to>
    <xdr:sp macro="" textlink="">
      <xdr:nvSpPr>
        <xdr:cNvPr id="4" name="AutoShape 7"/>
        <xdr:cNvSpPr>
          <a:spLocks noChangeArrowheads="1"/>
        </xdr:cNvSpPr>
      </xdr:nvSpPr>
      <xdr:spPr bwMode="auto">
        <a:xfrm>
          <a:off x="11782425" y="58864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7</xdr:row>
      <xdr:rowOff>0</xdr:rowOff>
    </xdr:from>
    <xdr:to>
      <xdr:col>2</xdr:col>
      <xdr:colOff>0</xdr:colOff>
      <xdr:row>7</xdr:row>
      <xdr:rowOff>0</xdr:rowOff>
    </xdr:to>
    <xdr:sp macro="" textlink="">
      <xdr:nvSpPr>
        <xdr:cNvPr id="5" name="AutoShape 9"/>
        <xdr:cNvSpPr>
          <a:spLocks noChangeArrowheads="1"/>
        </xdr:cNvSpPr>
      </xdr:nvSpPr>
      <xdr:spPr bwMode="auto">
        <a:xfrm>
          <a:off x="4162425" y="19812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18</xdr:row>
      <xdr:rowOff>28575</xdr:rowOff>
    </xdr:from>
    <xdr:to>
      <xdr:col>11</xdr:col>
      <xdr:colOff>0</xdr:colOff>
      <xdr:row>19</xdr:row>
      <xdr:rowOff>76200</xdr:rowOff>
    </xdr:to>
    <xdr:sp macro="" textlink="">
      <xdr:nvSpPr>
        <xdr:cNvPr id="6" name="AutoShape 13"/>
        <xdr:cNvSpPr>
          <a:spLocks noChangeArrowheads="1"/>
        </xdr:cNvSpPr>
      </xdr:nvSpPr>
      <xdr:spPr bwMode="auto">
        <a:xfrm>
          <a:off x="14611350" y="58388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18</xdr:row>
      <xdr:rowOff>76200</xdr:rowOff>
    </xdr:from>
    <xdr:to>
      <xdr:col>11</xdr:col>
      <xdr:colOff>0</xdr:colOff>
      <xdr:row>19</xdr:row>
      <xdr:rowOff>123825</xdr:rowOff>
    </xdr:to>
    <xdr:sp macro="" textlink="">
      <xdr:nvSpPr>
        <xdr:cNvPr id="7" name="AutoShape 14"/>
        <xdr:cNvSpPr>
          <a:spLocks noChangeArrowheads="1"/>
        </xdr:cNvSpPr>
      </xdr:nvSpPr>
      <xdr:spPr bwMode="auto">
        <a:xfrm>
          <a:off x="14611350" y="58864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7</xdr:row>
      <xdr:rowOff>0</xdr:rowOff>
    </xdr:from>
    <xdr:to>
      <xdr:col>2</xdr:col>
      <xdr:colOff>0</xdr:colOff>
      <xdr:row>7</xdr:row>
      <xdr:rowOff>0</xdr:rowOff>
    </xdr:to>
    <xdr:sp macro="" textlink="">
      <xdr:nvSpPr>
        <xdr:cNvPr id="2" name="AutoShape 4"/>
        <xdr:cNvSpPr>
          <a:spLocks noChangeArrowheads="1"/>
        </xdr:cNvSpPr>
      </xdr:nvSpPr>
      <xdr:spPr bwMode="auto">
        <a:xfrm>
          <a:off x="4162425" y="27527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7</xdr:row>
      <xdr:rowOff>0</xdr:rowOff>
    </xdr:from>
    <xdr:to>
      <xdr:col>2</xdr:col>
      <xdr:colOff>0</xdr:colOff>
      <xdr:row>7</xdr:row>
      <xdr:rowOff>0</xdr:rowOff>
    </xdr:to>
    <xdr:sp macro="" textlink="">
      <xdr:nvSpPr>
        <xdr:cNvPr id="3" name="AutoShape 9"/>
        <xdr:cNvSpPr>
          <a:spLocks noChangeArrowheads="1"/>
        </xdr:cNvSpPr>
      </xdr:nvSpPr>
      <xdr:spPr bwMode="auto">
        <a:xfrm>
          <a:off x="4162425" y="27527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7</xdr:row>
      <xdr:rowOff>0</xdr:rowOff>
    </xdr:from>
    <xdr:to>
      <xdr:col>2</xdr:col>
      <xdr:colOff>0</xdr:colOff>
      <xdr:row>7</xdr:row>
      <xdr:rowOff>0</xdr:rowOff>
    </xdr:to>
    <xdr:sp macro="" textlink="">
      <xdr:nvSpPr>
        <xdr:cNvPr id="4" name="AutoShape 4"/>
        <xdr:cNvSpPr>
          <a:spLocks noChangeArrowheads="1"/>
        </xdr:cNvSpPr>
      </xdr:nvSpPr>
      <xdr:spPr bwMode="auto">
        <a:xfrm>
          <a:off x="4162425" y="27527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18</xdr:row>
      <xdr:rowOff>28575</xdr:rowOff>
    </xdr:from>
    <xdr:to>
      <xdr:col>9</xdr:col>
      <xdr:colOff>0</xdr:colOff>
      <xdr:row>19</xdr:row>
      <xdr:rowOff>76200</xdr:rowOff>
    </xdr:to>
    <xdr:sp macro="" textlink="">
      <xdr:nvSpPr>
        <xdr:cNvPr id="5" name="AutoShape 6"/>
        <xdr:cNvSpPr>
          <a:spLocks noChangeArrowheads="1"/>
        </xdr:cNvSpPr>
      </xdr:nvSpPr>
      <xdr:spPr bwMode="auto">
        <a:xfrm>
          <a:off x="11925300" y="66770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18</xdr:row>
      <xdr:rowOff>76200</xdr:rowOff>
    </xdr:from>
    <xdr:to>
      <xdr:col>9</xdr:col>
      <xdr:colOff>0</xdr:colOff>
      <xdr:row>19</xdr:row>
      <xdr:rowOff>123825</xdr:rowOff>
    </xdr:to>
    <xdr:sp macro="" textlink="">
      <xdr:nvSpPr>
        <xdr:cNvPr id="6" name="AutoShape 7"/>
        <xdr:cNvSpPr>
          <a:spLocks noChangeArrowheads="1"/>
        </xdr:cNvSpPr>
      </xdr:nvSpPr>
      <xdr:spPr bwMode="auto">
        <a:xfrm>
          <a:off x="11925300" y="67246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7</xdr:row>
      <xdr:rowOff>0</xdr:rowOff>
    </xdr:from>
    <xdr:to>
      <xdr:col>2</xdr:col>
      <xdr:colOff>0</xdr:colOff>
      <xdr:row>7</xdr:row>
      <xdr:rowOff>0</xdr:rowOff>
    </xdr:to>
    <xdr:sp macro="" textlink="">
      <xdr:nvSpPr>
        <xdr:cNvPr id="7" name="AutoShape 9"/>
        <xdr:cNvSpPr>
          <a:spLocks noChangeArrowheads="1"/>
        </xdr:cNvSpPr>
      </xdr:nvSpPr>
      <xdr:spPr bwMode="auto">
        <a:xfrm>
          <a:off x="4162425" y="27527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18</xdr:row>
      <xdr:rowOff>28575</xdr:rowOff>
    </xdr:from>
    <xdr:to>
      <xdr:col>11</xdr:col>
      <xdr:colOff>0</xdr:colOff>
      <xdr:row>19</xdr:row>
      <xdr:rowOff>76200</xdr:rowOff>
    </xdr:to>
    <xdr:sp macro="" textlink="">
      <xdr:nvSpPr>
        <xdr:cNvPr id="8" name="AutoShape 13"/>
        <xdr:cNvSpPr>
          <a:spLocks noChangeArrowheads="1"/>
        </xdr:cNvSpPr>
      </xdr:nvSpPr>
      <xdr:spPr bwMode="auto">
        <a:xfrm>
          <a:off x="14754225" y="66770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18</xdr:row>
      <xdr:rowOff>76200</xdr:rowOff>
    </xdr:from>
    <xdr:to>
      <xdr:col>11</xdr:col>
      <xdr:colOff>0</xdr:colOff>
      <xdr:row>19</xdr:row>
      <xdr:rowOff>123825</xdr:rowOff>
    </xdr:to>
    <xdr:sp macro="" textlink="">
      <xdr:nvSpPr>
        <xdr:cNvPr id="9" name="AutoShape 14"/>
        <xdr:cNvSpPr>
          <a:spLocks noChangeArrowheads="1"/>
        </xdr:cNvSpPr>
      </xdr:nvSpPr>
      <xdr:spPr bwMode="auto">
        <a:xfrm>
          <a:off x="14754225" y="67246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8;&#1079;&#1084;.&#1088;&#1077;&#1096;&#1077;&#1096;&#1077;&#1085;&#1080;&#1081;%202013%20&#1075;&#1086;&#1076;/&#1055;&#1088;&#1080;&#1083;.&#1089;%20&#1080;&#1079;&#1084;.%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8;&#1079;&#1084;.&#1088;&#1077;&#1096;&#1077;&#1096;&#1077;&#1085;&#1080;&#1081;%202013%20&#1075;&#1086;&#1076;/&#1048;&#1102;&#1083;&#1100;/&#1055;&#1088;&#1080;&#1083;_&#1082;%20&#1056;&#1077;&#1096;&#1077;&#1085;&#1080;&#1102;%20&#1080;&#1102;&#1083;&#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путатам"/>
      <sheetName val="КБК"/>
      <sheetName val="Публ."/>
      <sheetName val="ПО"/>
      <sheetName val="от пос."/>
      <sheetName val="МБТ пос."/>
      <sheetName val="1.Дох.13"/>
      <sheetName val="2.Дох.14-15"/>
      <sheetName val="3.Норм."/>
      <sheetName val="4.Адм.дох."/>
      <sheetName val="5.Адм.ист."/>
      <sheetName val="Адм.ОГВ"/>
      <sheetName val="Функц.февр."/>
      <sheetName val="6.Функц.13"/>
      <sheetName val="7.Функц.14-15"/>
      <sheetName val="Вед.февр."/>
      <sheetName val="8.Вед.13"/>
      <sheetName val="9.Вед.14-15"/>
      <sheetName val="Анал.февр."/>
      <sheetName val="10.Аналит.13"/>
      <sheetName val="11.Аналит.14-15"/>
      <sheetName val="12.1Выр.13"/>
      <sheetName val="12.2.Сбал.13"/>
      <sheetName val="12.3.Комун.13"/>
      <sheetName val="12.4.В.уч."/>
      <sheetName val="12.5.Дороги 13"/>
      <sheetName val="13.1 Выр.14-15"/>
      <sheetName val="13.2.Сбал.14-15"/>
      <sheetName val="13.3.Коммун.14-15"/>
      <sheetName val="13.4.В.уч.14-15"/>
      <sheetName val="13.5.Дороги 14-15"/>
      <sheetName val="12.6.Прот."/>
      <sheetName val="13.6.Прот.февр."/>
      <sheetName val="13.4 В.уч."/>
      <sheetName val="Ист."/>
    </sheetNames>
    <sheetDataSet>
      <sheetData sheetId="0"/>
      <sheetData sheetId="1"/>
      <sheetData sheetId="2"/>
      <sheetData sheetId="3"/>
      <sheetData sheetId="4"/>
      <sheetData sheetId="5"/>
      <sheetData sheetId="6">
        <row r="145">
          <cell r="C145">
            <v>59263749.229999997</v>
          </cell>
          <cell r="E145">
            <v>59263749.229999997</v>
          </cell>
          <cell r="M145">
            <v>59263749.229999997</v>
          </cell>
        </row>
      </sheetData>
      <sheetData sheetId="7"/>
      <sheetData sheetId="8"/>
      <sheetData sheetId="9"/>
      <sheetData sheetId="10"/>
      <sheetData sheetId="11"/>
      <sheetData sheetId="12">
        <row r="13">
          <cell r="W13">
            <v>-34776</v>
          </cell>
        </row>
        <row r="15">
          <cell r="W15">
            <v>31179</v>
          </cell>
        </row>
        <row r="18">
          <cell r="W18">
            <v>-116</v>
          </cell>
        </row>
        <row r="23">
          <cell r="U23">
            <v>700000</v>
          </cell>
          <cell r="W23">
            <v>-700000</v>
          </cell>
        </row>
        <row r="27">
          <cell r="U27">
            <v>193000</v>
          </cell>
        </row>
        <row r="28">
          <cell r="W28">
            <v>-29381</v>
          </cell>
        </row>
        <row r="44">
          <cell r="W44">
            <v>-67230</v>
          </cell>
        </row>
        <row r="46">
          <cell r="W46">
            <v>39426</v>
          </cell>
        </row>
        <row r="48">
          <cell r="W48">
            <v>-178</v>
          </cell>
        </row>
        <row r="49">
          <cell r="W49">
            <v>-1018</v>
          </cell>
        </row>
        <row r="52">
          <cell r="W52">
            <v>3713</v>
          </cell>
        </row>
        <row r="67">
          <cell r="U67">
            <v>127900</v>
          </cell>
          <cell r="W67">
            <v>-145954</v>
          </cell>
        </row>
        <row r="69">
          <cell r="U69">
            <v>-2180</v>
          </cell>
          <cell r="W69">
            <v>-92038</v>
          </cell>
        </row>
        <row r="73">
          <cell r="W73">
            <v>-94050</v>
          </cell>
        </row>
        <row r="78">
          <cell r="U78">
            <v>37034</v>
          </cell>
        </row>
        <row r="80">
          <cell r="U80">
            <v>-37034</v>
          </cell>
        </row>
        <row r="86">
          <cell r="W86">
            <v>72837</v>
          </cell>
        </row>
        <row r="89">
          <cell r="U89">
            <v>-201370</v>
          </cell>
        </row>
        <row r="103">
          <cell r="W103">
            <v>-22783</v>
          </cell>
        </row>
        <row r="141">
          <cell r="W141">
            <v>-1714.39</v>
          </cell>
        </row>
        <row r="143">
          <cell r="W143">
            <v>1714.39</v>
          </cell>
        </row>
        <row r="158">
          <cell r="B158" t="str">
            <v>Софинансирование мероприятий в области жилищного строительства</v>
          </cell>
        </row>
        <row r="160">
          <cell r="W160">
            <v>-18750</v>
          </cell>
        </row>
        <row r="169">
          <cell r="W169">
            <v>22500</v>
          </cell>
        </row>
        <row r="174">
          <cell r="W174">
            <v>-200000</v>
          </cell>
        </row>
        <row r="184">
          <cell r="W184">
            <v>-119453</v>
          </cell>
        </row>
        <row r="187">
          <cell r="W187">
            <v>-467543</v>
          </cell>
        </row>
        <row r="190">
          <cell r="U190">
            <v>850000</v>
          </cell>
          <cell r="W190">
            <v>2222328</v>
          </cell>
        </row>
        <row r="201">
          <cell r="W201">
            <v>174431.48</v>
          </cell>
        </row>
        <row r="215">
          <cell r="U215">
            <v>38508</v>
          </cell>
          <cell r="W215">
            <v>187548</v>
          </cell>
        </row>
        <row r="218">
          <cell r="U218">
            <v>-40000</v>
          </cell>
        </row>
        <row r="224">
          <cell r="W224">
            <v>96000</v>
          </cell>
        </row>
        <row r="227">
          <cell r="W227">
            <v>-345000</v>
          </cell>
        </row>
        <row r="230">
          <cell r="W230">
            <v>97000</v>
          </cell>
        </row>
        <row r="233">
          <cell r="W233">
            <v>51000</v>
          </cell>
        </row>
        <row r="239">
          <cell r="W239">
            <v>-158000</v>
          </cell>
        </row>
        <row r="242">
          <cell r="W242">
            <v>-91000</v>
          </cell>
        </row>
        <row r="245">
          <cell r="W245">
            <v>-20900</v>
          </cell>
        </row>
        <row r="248">
          <cell r="U248">
            <v>5900000</v>
          </cell>
        </row>
        <row r="259">
          <cell r="W259">
            <v>-178000</v>
          </cell>
        </row>
        <row r="262">
          <cell r="U262">
            <v>194100</v>
          </cell>
        </row>
        <row r="289">
          <cell r="U289">
            <v>-37544</v>
          </cell>
          <cell r="W289">
            <v>-32028.15</v>
          </cell>
        </row>
        <row r="299">
          <cell r="U299">
            <v>1405380</v>
          </cell>
          <cell r="W299">
            <v>778562.27</v>
          </cell>
        </row>
        <row r="307">
          <cell r="U307">
            <v>-1927565</v>
          </cell>
          <cell r="W307">
            <v>8008</v>
          </cell>
        </row>
        <row r="310">
          <cell r="U310">
            <v>277694</v>
          </cell>
          <cell r="W310">
            <v>293543</v>
          </cell>
        </row>
        <row r="313">
          <cell r="U313">
            <v>-224395</v>
          </cell>
          <cell r="W313">
            <v>-38165</v>
          </cell>
        </row>
        <row r="317">
          <cell r="W317">
            <v>0</v>
          </cell>
        </row>
        <row r="322">
          <cell r="W322">
            <v>88176</v>
          </cell>
        </row>
        <row r="334">
          <cell r="W334">
            <v>-18600</v>
          </cell>
        </row>
        <row r="339">
          <cell r="W339">
            <v>-267498</v>
          </cell>
        </row>
        <row r="342">
          <cell r="U342">
            <v>223410</v>
          </cell>
          <cell r="W342">
            <v>-230310</v>
          </cell>
        </row>
        <row r="344">
          <cell r="W344">
            <v>-14051</v>
          </cell>
        </row>
        <row r="346">
          <cell r="W346">
            <v>-18074</v>
          </cell>
        </row>
        <row r="352">
          <cell r="U352">
            <v>600000</v>
          </cell>
          <cell r="W352">
            <v>334913.56</v>
          </cell>
        </row>
        <row r="354">
          <cell r="W354">
            <v>3259.69</v>
          </cell>
        </row>
        <row r="360">
          <cell r="W360">
            <v>34426</v>
          </cell>
        </row>
        <row r="370">
          <cell r="U370">
            <v>10550</v>
          </cell>
        </row>
        <row r="373">
          <cell r="W373">
            <v>-50000</v>
          </cell>
        </row>
        <row r="378">
          <cell r="U378">
            <v>50000</v>
          </cell>
          <cell r="W378">
            <v>-9268</v>
          </cell>
        </row>
        <row r="383">
          <cell r="U383">
            <v>125000</v>
          </cell>
          <cell r="W383">
            <v>164000</v>
          </cell>
        </row>
        <row r="390">
          <cell r="W390">
            <v>-6360</v>
          </cell>
        </row>
        <row r="397">
          <cell r="W397">
            <v>-6360</v>
          </cell>
        </row>
        <row r="406">
          <cell r="W406">
            <v>173000</v>
          </cell>
        </row>
        <row r="415">
          <cell r="W415">
            <v>-21299</v>
          </cell>
        </row>
        <row r="429">
          <cell r="W429">
            <v>-399241</v>
          </cell>
        </row>
        <row r="444">
          <cell r="W444">
            <v>-50000</v>
          </cell>
        </row>
        <row r="461">
          <cell r="W461">
            <v>209650</v>
          </cell>
        </row>
        <row r="466">
          <cell r="W466">
            <v>163554</v>
          </cell>
        </row>
        <row r="468">
          <cell r="L468">
            <v>1559600</v>
          </cell>
        </row>
        <row r="469">
          <cell r="W469">
            <v>-84675.62</v>
          </cell>
        </row>
        <row r="471">
          <cell r="W471">
            <v>-466643.38</v>
          </cell>
        </row>
        <row r="477">
          <cell r="W477">
            <v>3450</v>
          </cell>
        </row>
        <row r="478">
          <cell r="J478">
            <v>83500</v>
          </cell>
          <cell r="K478">
            <v>0</v>
          </cell>
          <cell r="Q478">
            <v>0</v>
          </cell>
        </row>
        <row r="479">
          <cell r="W479">
            <v>-3450</v>
          </cell>
        </row>
        <row r="482">
          <cell r="W482">
            <v>23986</v>
          </cell>
        </row>
        <row r="484">
          <cell r="W484">
            <v>-23986</v>
          </cell>
        </row>
        <row r="487">
          <cell r="W487">
            <v>-9200</v>
          </cell>
        </row>
        <row r="489">
          <cell r="W489">
            <v>-30000</v>
          </cell>
        </row>
        <row r="495">
          <cell r="V495">
            <v>387000</v>
          </cell>
          <cell r="W495">
            <v>74000</v>
          </cell>
        </row>
        <row r="513">
          <cell r="W513">
            <v>800000</v>
          </cell>
        </row>
      </sheetData>
      <sheetData sheetId="13"/>
      <sheetData sheetId="14"/>
      <sheetData sheetId="15">
        <row r="14">
          <cell r="W14">
            <v>-700000</v>
          </cell>
        </row>
        <row r="19">
          <cell r="W19">
            <v>-29381</v>
          </cell>
        </row>
        <row r="40">
          <cell r="U40">
            <v>127900</v>
          </cell>
          <cell r="W40">
            <v>-145954</v>
          </cell>
        </row>
        <row r="42">
          <cell r="U42">
            <v>-2180</v>
          </cell>
          <cell r="W42">
            <v>-92038</v>
          </cell>
        </row>
        <row r="43">
          <cell r="W43">
            <v>0</v>
          </cell>
        </row>
        <row r="46">
          <cell r="W46">
            <v>-94050</v>
          </cell>
        </row>
        <row r="56">
          <cell r="W56">
            <v>72837</v>
          </cell>
        </row>
        <row r="66">
          <cell r="W66">
            <v>-22783</v>
          </cell>
        </row>
        <row r="110">
          <cell r="W110">
            <v>-18750</v>
          </cell>
        </row>
        <row r="119">
          <cell r="W119">
            <v>22500</v>
          </cell>
        </row>
        <row r="124">
          <cell r="W124">
            <v>-200000</v>
          </cell>
        </row>
        <row r="148">
          <cell r="W148">
            <v>8008</v>
          </cell>
        </row>
        <row r="159">
          <cell r="W159">
            <v>-50000</v>
          </cell>
        </row>
        <row r="164">
          <cell r="W164">
            <v>-9268</v>
          </cell>
        </row>
        <row r="169">
          <cell r="W169">
            <v>164000</v>
          </cell>
        </row>
        <row r="176">
          <cell r="W176">
            <v>-6360</v>
          </cell>
        </row>
        <row r="177">
          <cell r="W177">
            <v>-6360</v>
          </cell>
        </row>
        <row r="178">
          <cell r="W178">
            <v>-6360</v>
          </cell>
        </row>
        <row r="179">
          <cell r="W179">
            <v>-6360</v>
          </cell>
        </row>
        <row r="183">
          <cell r="W183">
            <v>-6360</v>
          </cell>
        </row>
        <row r="189">
          <cell r="W189">
            <v>173000</v>
          </cell>
        </row>
        <row r="200">
          <cell r="W200">
            <v>-399241</v>
          </cell>
        </row>
        <row r="208">
          <cell r="W208">
            <v>-50000</v>
          </cell>
        </row>
        <row r="216">
          <cell r="W216">
            <v>209650</v>
          </cell>
        </row>
        <row r="220">
          <cell r="W220">
            <v>-9200</v>
          </cell>
        </row>
        <row r="222">
          <cell r="W222">
            <v>-30000</v>
          </cell>
        </row>
        <row r="228">
          <cell r="W228">
            <v>74000</v>
          </cell>
        </row>
        <row r="242">
          <cell r="W242">
            <v>-119453</v>
          </cell>
        </row>
        <row r="245">
          <cell r="W245">
            <v>-467543</v>
          </cell>
        </row>
        <row r="248">
          <cell r="W248">
            <v>2222328</v>
          </cell>
        </row>
        <row r="255">
          <cell r="W255">
            <v>174431.48</v>
          </cell>
        </row>
        <row r="263">
          <cell r="W263">
            <v>187548</v>
          </cell>
        </row>
        <row r="272">
          <cell r="W272">
            <v>96000</v>
          </cell>
        </row>
        <row r="275">
          <cell r="W275">
            <v>-345000</v>
          </cell>
        </row>
        <row r="278">
          <cell r="W278">
            <v>97000</v>
          </cell>
        </row>
        <row r="281">
          <cell r="W281">
            <v>51000</v>
          </cell>
        </row>
        <row r="287">
          <cell r="W287">
            <v>-158000</v>
          </cell>
        </row>
        <row r="290">
          <cell r="W290">
            <v>-91000</v>
          </cell>
        </row>
        <row r="293">
          <cell r="W293">
            <v>-20900</v>
          </cell>
        </row>
        <row r="296">
          <cell r="W296">
            <v>0</v>
          </cell>
        </row>
        <row r="307">
          <cell r="W307">
            <v>-178000</v>
          </cell>
        </row>
        <row r="310">
          <cell r="U310">
            <v>194100</v>
          </cell>
          <cell r="W310">
            <v>0</v>
          </cell>
        </row>
        <row r="334">
          <cell r="W334">
            <v>-32028.15</v>
          </cell>
        </row>
        <row r="344">
          <cell r="W344">
            <v>778562.27</v>
          </cell>
        </row>
        <row r="352">
          <cell r="W352">
            <v>293543</v>
          </cell>
        </row>
        <row r="355">
          <cell r="W355">
            <v>-38165</v>
          </cell>
        </row>
        <row r="359">
          <cell r="W359">
            <v>0</v>
          </cell>
        </row>
        <row r="364">
          <cell r="W364">
            <v>88176</v>
          </cell>
        </row>
        <row r="376">
          <cell r="W376">
            <v>-18600</v>
          </cell>
        </row>
        <row r="381">
          <cell r="W381">
            <v>-267498</v>
          </cell>
        </row>
        <row r="384">
          <cell r="U384">
            <v>223410</v>
          </cell>
          <cell r="W384">
            <v>-230310</v>
          </cell>
        </row>
        <row r="386">
          <cell r="W386">
            <v>-14051</v>
          </cell>
        </row>
        <row r="388">
          <cell r="W388">
            <v>-18074</v>
          </cell>
        </row>
        <row r="394">
          <cell r="W394">
            <v>334913.56</v>
          </cell>
        </row>
        <row r="396">
          <cell r="W396">
            <v>3259.69</v>
          </cell>
        </row>
        <row r="402">
          <cell r="W402">
            <v>34426</v>
          </cell>
        </row>
        <row r="414">
          <cell r="W414">
            <v>-16040</v>
          </cell>
        </row>
        <row r="430">
          <cell r="W430">
            <v>163554</v>
          </cell>
        </row>
        <row r="433">
          <cell r="W433">
            <v>-84675.62</v>
          </cell>
        </row>
        <row r="435">
          <cell r="W435">
            <v>-466643.38</v>
          </cell>
        </row>
        <row r="441">
          <cell r="W441">
            <v>3450</v>
          </cell>
        </row>
        <row r="443">
          <cell r="W443">
            <v>-3450</v>
          </cell>
        </row>
        <row r="446">
          <cell r="W446">
            <v>23986</v>
          </cell>
        </row>
        <row r="448">
          <cell r="W448">
            <v>-23986</v>
          </cell>
        </row>
        <row r="455">
          <cell r="W455">
            <v>-67230</v>
          </cell>
        </row>
        <row r="457">
          <cell r="W457">
            <v>39426</v>
          </cell>
        </row>
        <row r="459">
          <cell r="W459">
            <v>-178</v>
          </cell>
        </row>
        <row r="460">
          <cell r="W460">
            <v>-1018</v>
          </cell>
        </row>
        <row r="494">
          <cell r="W494">
            <v>-21299</v>
          </cell>
        </row>
        <row r="516">
          <cell r="W516">
            <v>800000</v>
          </cell>
        </row>
        <row r="523">
          <cell r="W523">
            <v>-34776</v>
          </cell>
        </row>
        <row r="525">
          <cell r="W525">
            <v>31179</v>
          </cell>
        </row>
        <row r="533">
          <cell r="W533">
            <v>3713</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Дох."/>
      <sheetName val="2.Функц."/>
      <sheetName val="3.Вед."/>
      <sheetName val="4.ПП"/>
    </sheetNames>
    <sheetDataSet>
      <sheetData sheetId="0">
        <row r="132">
          <cell r="I132">
            <v>4249300</v>
          </cell>
        </row>
      </sheetData>
      <sheetData sheetId="1">
        <row r="224">
          <cell r="S224">
            <v>0</v>
          </cell>
        </row>
        <row r="272">
          <cell r="S272">
            <v>-2256300</v>
          </cell>
        </row>
      </sheetData>
      <sheetData sheetId="2">
        <row r="123">
          <cell r="S123">
            <v>-2256300</v>
          </cell>
        </row>
        <row r="125">
          <cell r="S125">
            <v>-2256300</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
  <sheetViews>
    <sheetView topLeftCell="A94" workbookViewId="0">
      <selection activeCell="S125" sqref="S125"/>
    </sheetView>
  </sheetViews>
  <sheetFormatPr defaultRowHeight="12.75" x14ac:dyDescent="0.25"/>
  <cols>
    <col min="1" max="1" width="22.28515625" style="90" customWidth="1"/>
    <col min="2" max="2" width="81" style="1" customWidth="1"/>
    <col min="3" max="3" width="14.28515625" style="1" hidden="1" customWidth="1"/>
    <col min="4" max="4" width="13.140625" style="1" hidden="1" customWidth="1"/>
    <col min="5" max="5" width="14.140625" style="1" hidden="1" customWidth="1"/>
    <col min="6" max="6" width="13.140625" style="1" hidden="1" customWidth="1"/>
    <col min="7" max="7" width="14.140625" style="1" hidden="1" customWidth="1"/>
    <col min="8" max="8" width="14.5703125" style="1" hidden="1" customWidth="1"/>
    <col min="9" max="9" width="14.140625" style="1" hidden="1" customWidth="1"/>
    <col min="10" max="10" width="14.5703125" style="1" hidden="1" customWidth="1"/>
    <col min="11" max="11" width="14.140625" style="1" hidden="1" customWidth="1"/>
    <col min="12" max="12" width="17.42578125" style="1" hidden="1" customWidth="1"/>
    <col min="13" max="13" width="15.140625" style="1" hidden="1" customWidth="1"/>
    <col min="14" max="14" width="16" style="1" customWidth="1"/>
    <col min="15" max="15" width="15.140625" style="1" hidden="1" customWidth="1"/>
    <col min="16" max="249" width="9.140625" style="1"/>
    <col min="250" max="250" width="23.7109375" style="1" customWidth="1"/>
    <col min="251" max="251" width="73.7109375" style="1" customWidth="1"/>
    <col min="252" max="252" width="13.7109375" style="1" customWidth="1"/>
    <col min="253" max="505" width="9.140625" style="1"/>
    <col min="506" max="506" width="23.7109375" style="1" customWidth="1"/>
    <col min="507" max="507" width="73.7109375" style="1" customWidth="1"/>
    <col min="508" max="508" width="13.7109375" style="1" customWidth="1"/>
    <col min="509" max="761" width="9.140625" style="1"/>
    <col min="762" max="762" width="23.7109375" style="1" customWidth="1"/>
    <col min="763" max="763" width="73.7109375" style="1" customWidth="1"/>
    <col min="764" max="764" width="13.7109375" style="1" customWidth="1"/>
    <col min="765" max="1017" width="9.140625" style="1"/>
    <col min="1018" max="1018" width="23.7109375" style="1" customWidth="1"/>
    <col min="1019" max="1019" width="73.7109375" style="1" customWidth="1"/>
    <col min="1020" max="1020" width="13.7109375" style="1" customWidth="1"/>
    <col min="1021" max="1273" width="9.140625" style="1"/>
    <col min="1274" max="1274" width="23.7109375" style="1" customWidth="1"/>
    <col min="1275" max="1275" width="73.7109375" style="1" customWidth="1"/>
    <col min="1276" max="1276" width="13.7109375" style="1" customWidth="1"/>
    <col min="1277" max="1529" width="9.140625" style="1"/>
    <col min="1530" max="1530" width="23.7109375" style="1" customWidth="1"/>
    <col min="1531" max="1531" width="73.7109375" style="1" customWidth="1"/>
    <col min="1532" max="1532" width="13.7109375" style="1" customWidth="1"/>
    <col min="1533" max="1785" width="9.140625" style="1"/>
    <col min="1786" max="1786" width="23.7109375" style="1" customWidth="1"/>
    <col min="1787" max="1787" width="73.7109375" style="1" customWidth="1"/>
    <col min="1788" max="1788" width="13.7109375" style="1" customWidth="1"/>
    <col min="1789" max="2041" width="9.140625" style="1"/>
    <col min="2042" max="2042" width="23.7109375" style="1" customWidth="1"/>
    <col min="2043" max="2043" width="73.7109375" style="1" customWidth="1"/>
    <col min="2044" max="2044" width="13.7109375" style="1" customWidth="1"/>
    <col min="2045" max="2297" width="9.140625" style="1"/>
    <col min="2298" max="2298" width="23.7109375" style="1" customWidth="1"/>
    <col min="2299" max="2299" width="73.7109375" style="1" customWidth="1"/>
    <col min="2300" max="2300" width="13.7109375" style="1" customWidth="1"/>
    <col min="2301" max="2553" width="9.140625" style="1"/>
    <col min="2554" max="2554" width="23.7109375" style="1" customWidth="1"/>
    <col min="2555" max="2555" width="73.7109375" style="1" customWidth="1"/>
    <col min="2556" max="2556" width="13.7109375" style="1" customWidth="1"/>
    <col min="2557" max="2809" width="9.140625" style="1"/>
    <col min="2810" max="2810" width="23.7109375" style="1" customWidth="1"/>
    <col min="2811" max="2811" width="73.7109375" style="1" customWidth="1"/>
    <col min="2812" max="2812" width="13.7109375" style="1" customWidth="1"/>
    <col min="2813" max="3065" width="9.140625" style="1"/>
    <col min="3066" max="3066" width="23.7109375" style="1" customWidth="1"/>
    <col min="3067" max="3067" width="73.7109375" style="1" customWidth="1"/>
    <col min="3068" max="3068" width="13.7109375" style="1" customWidth="1"/>
    <col min="3069" max="3321" width="9.140625" style="1"/>
    <col min="3322" max="3322" width="23.7109375" style="1" customWidth="1"/>
    <col min="3323" max="3323" width="73.7109375" style="1" customWidth="1"/>
    <col min="3324" max="3324" width="13.7109375" style="1" customWidth="1"/>
    <col min="3325" max="3577" width="9.140625" style="1"/>
    <col min="3578" max="3578" width="23.7109375" style="1" customWidth="1"/>
    <col min="3579" max="3579" width="73.7109375" style="1" customWidth="1"/>
    <col min="3580" max="3580" width="13.7109375" style="1" customWidth="1"/>
    <col min="3581" max="3833" width="9.140625" style="1"/>
    <col min="3834" max="3834" width="23.7109375" style="1" customWidth="1"/>
    <col min="3835" max="3835" width="73.7109375" style="1" customWidth="1"/>
    <col min="3836" max="3836" width="13.7109375" style="1" customWidth="1"/>
    <col min="3837" max="4089" width="9.140625" style="1"/>
    <col min="4090" max="4090" width="23.7109375" style="1" customWidth="1"/>
    <col min="4091" max="4091" width="73.7109375" style="1" customWidth="1"/>
    <col min="4092" max="4092" width="13.7109375" style="1" customWidth="1"/>
    <col min="4093" max="4345" width="9.140625" style="1"/>
    <col min="4346" max="4346" width="23.7109375" style="1" customWidth="1"/>
    <col min="4347" max="4347" width="73.7109375" style="1" customWidth="1"/>
    <col min="4348" max="4348" width="13.7109375" style="1" customWidth="1"/>
    <col min="4349" max="4601" width="9.140625" style="1"/>
    <col min="4602" max="4602" width="23.7109375" style="1" customWidth="1"/>
    <col min="4603" max="4603" width="73.7109375" style="1" customWidth="1"/>
    <col min="4604" max="4604" width="13.7109375" style="1" customWidth="1"/>
    <col min="4605" max="4857" width="9.140625" style="1"/>
    <col min="4858" max="4858" width="23.7109375" style="1" customWidth="1"/>
    <col min="4859" max="4859" width="73.7109375" style="1" customWidth="1"/>
    <col min="4860" max="4860" width="13.7109375" style="1" customWidth="1"/>
    <col min="4861" max="5113" width="9.140625" style="1"/>
    <col min="5114" max="5114" width="23.7109375" style="1" customWidth="1"/>
    <col min="5115" max="5115" width="73.7109375" style="1" customWidth="1"/>
    <col min="5116" max="5116" width="13.7109375" style="1" customWidth="1"/>
    <col min="5117" max="5369" width="9.140625" style="1"/>
    <col min="5370" max="5370" width="23.7109375" style="1" customWidth="1"/>
    <col min="5371" max="5371" width="73.7109375" style="1" customWidth="1"/>
    <col min="5372" max="5372" width="13.7109375" style="1" customWidth="1"/>
    <col min="5373" max="5625" width="9.140625" style="1"/>
    <col min="5626" max="5626" width="23.7109375" style="1" customWidth="1"/>
    <col min="5627" max="5627" width="73.7109375" style="1" customWidth="1"/>
    <col min="5628" max="5628" width="13.7109375" style="1" customWidth="1"/>
    <col min="5629" max="5881" width="9.140625" style="1"/>
    <col min="5882" max="5882" width="23.7109375" style="1" customWidth="1"/>
    <col min="5883" max="5883" width="73.7109375" style="1" customWidth="1"/>
    <col min="5884" max="5884" width="13.7109375" style="1" customWidth="1"/>
    <col min="5885" max="6137" width="9.140625" style="1"/>
    <col min="6138" max="6138" width="23.7109375" style="1" customWidth="1"/>
    <col min="6139" max="6139" width="73.7109375" style="1" customWidth="1"/>
    <col min="6140" max="6140" width="13.7109375" style="1" customWidth="1"/>
    <col min="6141" max="6393" width="9.140625" style="1"/>
    <col min="6394" max="6394" width="23.7109375" style="1" customWidth="1"/>
    <col min="6395" max="6395" width="73.7109375" style="1" customWidth="1"/>
    <col min="6396" max="6396" width="13.7109375" style="1" customWidth="1"/>
    <col min="6397" max="6649" width="9.140625" style="1"/>
    <col min="6650" max="6650" width="23.7109375" style="1" customWidth="1"/>
    <col min="6651" max="6651" width="73.7109375" style="1" customWidth="1"/>
    <col min="6652" max="6652" width="13.7109375" style="1" customWidth="1"/>
    <col min="6653" max="6905" width="9.140625" style="1"/>
    <col min="6906" max="6906" width="23.7109375" style="1" customWidth="1"/>
    <col min="6907" max="6907" width="73.7109375" style="1" customWidth="1"/>
    <col min="6908" max="6908" width="13.7109375" style="1" customWidth="1"/>
    <col min="6909" max="7161" width="9.140625" style="1"/>
    <col min="7162" max="7162" width="23.7109375" style="1" customWidth="1"/>
    <col min="7163" max="7163" width="73.7109375" style="1" customWidth="1"/>
    <col min="7164" max="7164" width="13.7109375" style="1" customWidth="1"/>
    <col min="7165" max="7417" width="9.140625" style="1"/>
    <col min="7418" max="7418" width="23.7109375" style="1" customWidth="1"/>
    <col min="7419" max="7419" width="73.7109375" style="1" customWidth="1"/>
    <col min="7420" max="7420" width="13.7109375" style="1" customWidth="1"/>
    <col min="7421" max="7673" width="9.140625" style="1"/>
    <col min="7674" max="7674" width="23.7109375" style="1" customWidth="1"/>
    <col min="7675" max="7675" width="73.7109375" style="1" customWidth="1"/>
    <col min="7676" max="7676" width="13.7109375" style="1" customWidth="1"/>
    <col min="7677" max="7929" width="9.140625" style="1"/>
    <col min="7930" max="7930" width="23.7109375" style="1" customWidth="1"/>
    <col min="7931" max="7931" width="73.7109375" style="1" customWidth="1"/>
    <col min="7932" max="7932" width="13.7109375" style="1" customWidth="1"/>
    <col min="7933" max="8185" width="9.140625" style="1"/>
    <col min="8186" max="8186" width="23.7109375" style="1" customWidth="1"/>
    <col min="8187" max="8187" width="73.7109375" style="1" customWidth="1"/>
    <col min="8188" max="8188" width="13.7109375" style="1" customWidth="1"/>
    <col min="8189" max="8441" width="9.140625" style="1"/>
    <col min="8442" max="8442" width="23.7109375" style="1" customWidth="1"/>
    <col min="8443" max="8443" width="73.7109375" style="1" customWidth="1"/>
    <col min="8444" max="8444" width="13.7109375" style="1" customWidth="1"/>
    <col min="8445" max="8697" width="9.140625" style="1"/>
    <col min="8698" max="8698" width="23.7109375" style="1" customWidth="1"/>
    <col min="8699" max="8699" width="73.7109375" style="1" customWidth="1"/>
    <col min="8700" max="8700" width="13.7109375" style="1" customWidth="1"/>
    <col min="8701" max="8953" width="9.140625" style="1"/>
    <col min="8954" max="8954" width="23.7109375" style="1" customWidth="1"/>
    <col min="8955" max="8955" width="73.7109375" style="1" customWidth="1"/>
    <col min="8956" max="8956" width="13.7109375" style="1" customWidth="1"/>
    <col min="8957" max="9209" width="9.140625" style="1"/>
    <col min="9210" max="9210" width="23.7109375" style="1" customWidth="1"/>
    <col min="9211" max="9211" width="73.7109375" style="1" customWidth="1"/>
    <col min="9212" max="9212" width="13.7109375" style="1" customWidth="1"/>
    <col min="9213" max="9465" width="9.140625" style="1"/>
    <col min="9466" max="9466" width="23.7109375" style="1" customWidth="1"/>
    <col min="9467" max="9467" width="73.7109375" style="1" customWidth="1"/>
    <col min="9468" max="9468" width="13.7109375" style="1" customWidth="1"/>
    <col min="9469" max="9721" width="9.140625" style="1"/>
    <col min="9722" max="9722" width="23.7109375" style="1" customWidth="1"/>
    <col min="9723" max="9723" width="73.7109375" style="1" customWidth="1"/>
    <col min="9724" max="9724" width="13.7109375" style="1" customWidth="1"/>
    <col min="9725" max="9977" width="9.140625" style="1"/>
    <col min="9978" max="9978" width="23.7109375" style="1" customWidth="1"/>
    <col min="9979" max="9979" width="73.7109375" style="1" customWidth="1"/>
    <col min="9980" max="9980" width="13.7109375" style="1" customWidth="1"/>
    <col min="9981" max="10233" width="9.140625" style="1"/>
    <col min="10234" max="10234" width="23.7109375" style="1" customWidth="1"/>
    <col min="10235" max="10235" width="73.7109375" style="1" customWidth="1"/>
    <col min="10236" max="10236" width="13.7109375" style="1" customWidth="1"/>
    <col min="10237" max="10489" width="9.140625" style="1"/>
    <col min="10490" max="10490" width="23.7109375" style="1" customWidth="1"/>
    <col min="10491" max="10491" width="73.7109375" style="1" customWidth="1"/>
    <col min="10492" max="10492" width="13.7109375" style="1" customWidth="1"/>
    <col min="10493" max="10745" width="9.140625" style="1"/>
    <col min="10746" max="10746" width="23.7109375" style="1" customWidth="1"/>
    <col min="10747" max="10747" width="73.7109375" style="1" customWidth="1"/>
    <col min="10748" max="10748" width="13.7109375" style="1" customWidth="1"/>
    <col min="10749" max="11001" width="9.140625" style="1"/>
    <col min="11002" max="11002" width="23.7109375" style="1" customWidth="1"/>
    <col min="11003" max="11003" width="73.7109375" style="1" customWidth="1"/>
    <col min="11004" max="11004" width="13.7109375" style="1" customWidth="1"/>
    <col min="11005" max="11257" width="9.140625" style="1"/>
    <col min="11258" max="11258" width="23.7109375" style="1" customWidth="1"/>
    <col min="11259" max="11259" width="73.7109375" style="1" customWidth="1"/>
    <col min="11260" max="11260" width="13.7109375" style="1" customWidth="1"/>
    <col min="11261" max="11513" width="9.140625" style="1"/>
    <col min="11514" max="11514" width="23.7109375" style="1" customWidth="1"/>
    <col min="11515" max="11515" width="73.7109375" style="1" customWidth="1"/>
    <col min="11516" max="11516" width="13.7109375" style="1" customWidth="1"/>
    <col min="11517" max="11769" width="9.140625" style="1"/>
    <col min="11770" max="11770" width="23.7109375" style="1" customWidth="1"/>
    <col min="11771" max="11771" width="73.7109375" style="1" customWidth="1"/>
    <col min="11772" max="11772" width="13.7109375" style="1" customWidth="1"/>
    <col min="11773" max="12025" width="9.140625" style="1"/>
    <col min="12026" max="12026" width="23.7109375" style="1" customWidth="1"/>
    <col min="12027" max="12027" width="73.7109375" style="1" customWidth="1"/>
    <col min="12028" max="12028" width="13.7109375" style="1" customWidth="1"/>
    <col min="12029" max="12281" width="9.140625" style="1"/>
    <col min="12282" max="12282" width="23.7109375" style="1" customWidth="1"/>
    <col min="12283" max="12283" width="73.7109375" style="1" customWidth="1"/>
    <col min="12284" max="12284" width="13.7109375" style="1" customWidth="1"/>
    <col min="12285" max="12537" width="9.140625" style="1"/>
    <col min="12538" max="12538" width="23.7109375" style="1" customWidth="1"/>
    <col min="12539" max="12539" width="73.7109375" style="1" customWidth="1"/>
    <col min="12540" max="12540" width="13.7109375" style="1" customWidth="1"/>
    <col min="12541" max="12793" width="9.140625" style="1"/>
    <col min="12794" max="12794" width="23.7109375" style="1" customWidth="1"/>
    <col min="12795" max="12795" width="73.7109375" style="1" customWidth="1"/>
    <col min="12796" max="12796" width="13.7109375" style="1" customWidth="1"/>
    <col min="12797" max="13049" width="9.140625" style="1"/>
    <col min="13050" max="13050" width="23.7109375" style="1" customWidth="1"/>
    <col min="13051" max="13051" width="73.7109375" style="1" customWidth="1"/>
    <col min="13052" max="13052" width="13.7109375" style="1" customWidth="1"/>
    <col min="13053" max="13305" width="9.140625" style="1"/>
    <col min="13306" max="13306" width="23.7109375" style="1" customWidth="1"/>
    <col min="13307" max="13307" width="73.7109375" style="1" customWidth="1"/>
    <col min="13308" max="13308" width="13.7109375" style="1" customWidth="1"/>
    <col min="13309" max="13561" width="9.140625" style="1"/>
    <col min="13562" max="13562" width="23.7109375" style="1" customWidth="1"/>
    <col min="13563" max="13563" width="73.7109375" style="1" customWidth="1"/>
    <col min="13564" max="13564" width="13.7109375" style="1" customWidth="1"/>
    <col min="13565" max="13817" width="9.140625" style="1"/>
    <col min="13818" max="13818" width="23.7109375" style="1" customWidth="1"/>
    <col min="13819" max="13819" width="73.7109375" style="1" customWidth="1"/>
    <col min="13820" max="13820" width="13.7109375" style="1" customWidth="1"/>
    <col min="13821" max="14073" width="9.140625" style="1"/>
    <col min="14074" max="14074" width="23.7109375" style="1" customWidth="1"/>
    <col min="14075" max="14075" width="73.7109375" style="1" customWidth="1"/>
    <col min="14076" max="14076" width="13.7109375" style="1" customWidth="1"/>
    <col min="14077" max="14329" width="9.140625" style="1"/>
    <col min="14330" max="14330" width="23.7109375" style="1" customWidth="1"/>
    <col min="14331" max="14331" width="73.7109375" style="1" customWidth="1"/>
    <col min="14332" max="14332" width="13.7109375" style="1" customWidth="1"/>
    <col min="14333" max="14585" width="9.140625" style="1"/>
    <col min="14586" max="14586" width="23.7109375" style="1" customWidth="1"/>
    <col min="14587" max="14587" width="73.7109375" style="1" customWidth="1"/>
    <col min="14588" max="14588" width="13.7109375" style="1" customWidth="1"/>
    <col min="14589" max="14841" width="9.140625" style="1"/>
    <col min="14842" max="14842" width="23.7109375" style="1" customWidth="1"/>
    <col min="14843" max="14843" width="73.7109375" style="1" customWidth="1"/>
    <col min="14844" max="14844" width="13.7109375" style="1" customWidth="1"/>
    <col min="14845" max="15097" width="9.140625" style="1"/>
    <col min="15098" max="15098" width="23.7109375" style="1" customWidth="1"/>
    <col min="15099" max="15099" width="73.7109375" style="1" customWidth="1"/>
    <col min="15100" max="15100" width="13.7109375" style="1" customWidth="1"/>
    <col min="15101" max="15353" width="9.140625" style="1"/>
    <col min="15354" max="15354" width="23.7109375" style="1" customWidth="1"/>
    <col min="15355" max="15355" width="73.7109375" style="1" customWidth="1"/>
    <col min="15356" max="15356" width="13.7109375" style="1" customWidth="1"/>
    <col min="15357" max="15609" width="9.140625" style="1"/>
    <col min="15610" max="15610" width="23.7109375" style="1" customWidth="1"/>
    <col min="15611" max="15611" width="73.7109375" style="1" customWidth="1"/>
    <col min="15612" max="15612" width="13.7109375" style="1" customWidth="1"/>
    <col min="15613" max="15865" width="9.140625" style="1"/>
    <col min="15866" max="15866" width="23.7109375" style="1" customWidth="1"/>
    <col min="15867" max="15867" width="73.7109375" style="1" customWidth="1"/>
    <col min="15868" max="15868" width="13.7109375" style="1" customWidth="1"/>
    <col min="15869" max="16121" width="9.140625" style="1"/>
    <col min="16122" max="16122" width="23.7109375" style="1" customWidth="1"/>
    <col min="16123" max="16123" width="73.7109375" style="1" customWidth="1"/>
    <col min="16124" max="16124" width="13.7109375" style="1" customWidth="1"/>
    <col min="16125" max="16384" width="9.140625" style="1"/>
  </cols>
  <sheetData>
    <row r="1" spans="1:25" x14ac:dyDescent="0.25">
      <c r="B1" s="294" t="s">
        <v>8</v>
      </c>
      <c r="C1" s="294"/>
      <c r="D1" s="294"/>
      <c r="E1" s="294"/>
      <c r="F1" s="294"/>
      <c r="G1" s="294"/>
      <c r="H1" s="294"/>
      <c r="I1" s="294"/>
      <c r="J1" s="294"/>
      <c r="K1" s="294"/>
      <c r="L1" s="294"/>
      <c r="M1" s="294"/>
      <c r="N1" s="294"/>
      <c r="O1" s="72"/>
    </row>
    <row r="2" spans="1:25" ht="34.5" customHeight="1" x14ac:dyDescent="0.25">
      <c r="B2" s="292" t="s">
        <v>220</v>
      </c>
      <c r="C2" s="292"/>
      <c r="D2" s="292"/>
      <c r="E2" s="292"/>
      <c r="F2" s="292"/>
      <c r="G2" s="292"/>
      <c r="H2" s="292"/>
      <c r="I2" s="292"/>
      <c r="J2" s="292"/>
      <c r="K2" s="292"/>
      <c r="L2" s="292"/>
      <c r="M2" s="292"/>
      <c r="N2" s="292"/>
      <c r="O2" s="129"/>
    </row>
    <row r="3" spans="1:25" ht="12.75" customHeight="1" x14ac:dyDescent="0.25">
      <c r="A3" s="41"/>
      <c r="B3" s="293" t="s">
        <v>743</v>
      </c>
      <c r="C3" s="293"/>
      <c r="D3" s="293"/>
      <c r="E3" s="293"/>
      <c r="F3" s="293"/>
      <c r="G3" s="293"/>
      <c r="H3" s="293"/>
      <c r="I3" s="293"/>
      <c r="J3" s="293"/>
      <c r="K3" s="293"/>
      <c r="L3" s="293"/>
      <c r="M3" s="293"/>
      <c r="N3" s="293"/>
      <c r="O3" s="91"/>
      <c r="P3" s="91"/>
      <c r="Q3" s="91"/>
      <c r="R3" s="91"/>
      <c r="S3" s="91"/>
      <c r="T3" s="91"/>
      <c r="U3" s="91"/>
      <c r="V3" s="91"/>
      <c r="W3" s="91"/>
      <c r="X3" s="91"/>
      <c r="Y3" s="91"/>
    </row>
    <row r="4" spans="1:25" ht="31.5" customHeight="1" x14ac:dyDescent="0.25">
      <c r="A4" s="41"/>
      <c r="B4" s="292" t="s">
        <v>222</v>
      </c>
      <c r="C4" s="292"/>
      <c r="D4" s="292"/>
      <c r="E4" s="292"/>
      <c r="F4" s="292"/>
      <c r="G4" s="292"/>
      <c r="H4" s="292"/>
      <c r="I4" s="292"/>
      <c r="J4" s="292"/>
      <c r="K4" s="292"/>
      <c r="L4" s="292"/>
      <c r="M4" s="292"/>
      <c r="N4" s="292"/>
      <c r="O4" s="129"/>
    </row>
    <row r="5" spans="1:25" ht="48.75" customHeight="1" x14ac:dyDescent="0.25">
      <c r="A5" s="291" t="s">
        <v>219</v>
      </c>
      <c r="B5" s="291"/>
      <c r="C5" s="291"/>
      <c r="D5" s="291"/>
      <c r="E5" s="291"/>
      <c r="F5" s="291"/>
      <c r="G5" s="291"/>
      <c r="H5" s="291"/>
      <c r="I5" s="291"/>
      <c r="J5" s="291"/>
      <c r="K5" s="291"/>
      <c r="L5" s="291"/>
      <c r="M5" s="291"/>
      <c r="N5" s="291"/>
      <c r="O5" s="291"/>
    </row>
    <row r="6" spans="1:25" ht="14.25" customHeight="1" x14ac:dyDescent="0.25">
      <c r="A6" s="90" t="s">
        <v>655</v>
      </c>
      <c r="B6" s="122" t="s">
        <v>655</v>
      </c>
      <c r="D6" s="123"/>
      <c r="E6" s="90" t="s">
        <v>656</v>
      </c>
      <c r="F6" s="123"/>
      <c r="G6" s="90" t="s">
        <v>656</v>
      </c>
      <c r="H6" s="123"/>
      <c r="I6" s="90" t="s">
        <v>656</v>
      </c>
      <c r="J6" s="123"/>
      <c r="K6" s="90"/>
      <c r="L6" s="123"/>
      <c r="M6" s="121" t="s">
        <v>3</v>
      </c>
      <c r="N6" s="121" t="s">
        <v>3</v>
      </c>
      <c r="O6" s="90"/>
    </row>
    <row r="7" spans="1:25" s="16" customFormat="1" ht="22.5" x14ac:dyDescent="0.25">
      <c r="A7" s="15" t="s">
        <v>11</v>
      </c>
      <c r="B7" s="15" t="s">
        <v>12</v>
      </c>
      <c r="C7" s="132" t="s">
        <v>13</v>
      </c>
      <c r="D7" s="132" t="s">
        <v>14</v>
      </c>
      <c r="E7" s="132" t="s">
        <v>15</v>
      </c>
      <c r="F7" s="132" t="s">
        <v>16</v>
      </c>
      <c r="G7" s="132" t="s">
        <v>15</v>
      </c>
      <c r="H7" s="132" t="s">
        <v>616</v>
      </c>
      <c r="I7" s="132" t="s">
        <v>657</v>
      </c>
      <c r="J7" s="132" t="s">
        <v>658</v>
      </c>
      <c r="K7" s="132" t="s">
        <v>705</v>
      </c>
      <c r="L7" s="132" t="s">
        <v>706</v>
      </c>
      <c r="M7" s="132" t="s">
        <v>641</v>
      </c>
      <c r="N7" s="132" t="s">
        <v>739</v>
      </c>
      <c r="O7" s="132" t="s">
        <v>740</v>
      </c>
    </row>
    <row r="8" spans="1:25" s="2" customFormat="1" x14ac:dyDescent="0.25">
      <c r="A8" s="17">
        <v>1</v>
      </c>
      <c r="B8" s="17">
        <v>2</v>
      </c>
      <c r="C8" s="17">
        <v>3</v>
      </c>
      <c r="D8" s="17">
        <v>4</v>
      </c>
      <c r="E8" s="17">
        <v>5</v>
      </c>
      <c r="F8" s="17">
        <v>4</v>
      </c>
      <c r="G8" s="17">
        <v>5</v>
      </c>
      <c r="H8" s="17">
        <v>4</v>
      </c>
      <c r="I8" s="17">
        <v>5</v>
      </c>
      <c r="J8" s="17">
        <v>4</v>
      </c>
      <c r="K8" s="17">
        <v>5</v>
      </c>
      <c r="L8" s="17">
        <v>4</v>
      </c>
      <c r="M8" s="17">
        <v>5</v>
      </c>
      <c r="N8" s="17">
        <v>4</v>
      </c>
      <c r="O8" s="17">
        <v>5</v>
      </c>
    </row>
    <row r="9" spans="1:25" s="20" customFormat="1" x14ac:dyDescent="0.25">
      <c r="A9" s="18" t="s">
        <v>17</v>
      </c>
      <c r="B9" s="264" t="s">
        <v>18</v>
      </c>
      <c r="C9" s="19">
        <f t="shared" ref="C9:L9" si="0">C10+C16+C37+C48+C57+C63+C66+C70</f>
        <v>48500000</v>
      </c>
      <c r="D9" s="19">
        <f t="shared" si="0"/>
        <v>0</v>
      </c>
      <c r="E9" s="19">
        <f t="shared" si="0"/>
        <v>48500000</v>
      </c>
      <c r="F9" s="19">
        <f t="shared" si="0"/>
        <v>0</v>
      </c>
      <c r="G9" s="19">
        <f t="shared" si="0"/>
        <v>48500000</v>
      </c>
      <c r="H9" s="19">
        <f t="shared" si="0"/>
        <v>0</v>
      </c>
      <c r="I9" s="19">
        <f t="shared" si="0"/>
        <v>48500000</v>
      </c>
      <c r="J9" s="19">
        <f t="shared" si="0"/>
        <v>0</v>
      </c>
      <c r="K9" s="19">
        <f t="shared" si="0"/>
        <v>48500000</v>
      </c>
      <c r="L9" s="19">
        <f t="shared" si="0"/>
        <v>0</v>
      </c>
      <c r="M9" s="19">
        <f>M10+M16+M35+M37+M40+M48+M57+M63+M66+M70</f>
        <v>48500000</v>
      </c>
      <c r="N9" s="19">
        <f t="shared" ref="N9:O9" si="1">N10+N16+N35+N37+N40+N48+N57+N63+N66+N70</f>
        <v>5810200</v>
      </c>
      <c r="O9" s="19">
        <f t="shared" si="1"/>
        <v>54310200</v>
      </c>
    </row>
    <row r="10" spans="1:25" s="7" customFormat="1" x14ac:dyDescent="0.25">
      <c r="A10" s="18" t="s">
        <v>19</v>
      </c>
      <c r="B10" s="264" t="s">
        <v>20</v>
      </c>
      <c r="C10" s="19">
        <f t="shared" ref="C10:O10" si="2">C11</f>
        <v>35828000</v>
      </c>
      <c r="D10" s="19">
        <f t="shared" si="2"/>
        <v>0</v>
      </c>
      <c r="E10" s="19">
        <f t="shared" si="2"/>
        <v>35828000</v>
      </c>
      <c r="F10" s="19">
        <f t="shared" si="2"/>
        <v>0</v>
      </c>
      <c r="G10" s="19">
        <f t="shared" si="2"/>
        <v>35828000</v>
      </c>
      <c r="H10" s="19">
        <f t="shared" si="2"/>
        <v>0</v>
      </c>
      <c r="I10" s="19">
        <f t="shared" si="2"/>
        <v>35828000</v>
      </c>
      <c r="J10" s="19">
        <f t="shared" si="2"/>
        <v>0</v>
      </c>
      <c r="K10" s="19">
        <f t="shared" si="2"/>
        <v>35828000</v>
      </c>
      <c r="L10" s="19">
        <f t="shared" si="2"/>
        <v>0</v>
      </c>
      <c r="M10" s="19">
        <f t="shared" si="2"/>
        <v>35828000</v>
      </c>
      <c r="N10" s="19">
        <f t="shared" si="2"/>
        <v>4023080</v>
      </c>
      <c r="O10" s="19">
        <f t="shared" si="2"/>
        <v>39851080</v>
      </c>
    </row>
    <row r="11" spans="1:25" s="22" customFormat="1" x14ac:dyDescent="0.25">
      <c r="A11" s="21" t="s">
        <v>21</v>
      </c>
      <c r="B11" s="264" t="s">
        <v>22</v>
      </c>
      <c r="C11" s="19">
        <f t="shared" ref="C11:O11" si="3" xml:space="preserve"> C12+C13+C14+C15</f>
        <v>35828000</v>
      </c>
      <c r="D11" s="19">
        <f t="shared" si="3"/>
        <v>0</v>
      </c>
      <c r="E11" s="19">
        <f t="shared" si="3"/>
        <v>35828000</v>
      </c>
      <c r="F11" s="19">
        <f t="shared" si="3"/>
        <v>0</v>
      </c>
      <c r="G11" s="19">
        <f t="shared" si="3"/>
        <v>35828000</v>
      </c>
      <c r="H11" s="19">
        <f t="shared" si="3"/>
        <v>0</v>
      </c>
      <c r="I11" s="19">
        <f t="shared" si="3"/>
        <v>35828000</v>
      </c>
      <c r="J11" s="19">
        <f t="shared" si="3"/>
        <v>0</v>
      </c>
      <c r="K11" s="19">
        <f t="shared" si="3"/>
        <v>35828000</v>
      </c>
      <c r="L11" s="19">
        <f t="shared" si="3"/>
        <v>0</v>
      </c>
      <c r="M11" s="19">
        <f t="shared" si="3"/>
        <v>35828000</v>
      </c>
      <c r="N11" s="19">
        <f t="shared" si="3"/>
        <v>4023080</v>
      </c>
      <c r="O11" s="19">
        <f t="shared" si="3"/>
        <v>39851080</v>
      </c>
    </row>
    <row r="12" spans="1:25" s="7" customFormat="1" ht="42" customHeight="1" x14ac:dyDescent="0.25">
      <c r="A12" s="23" t="s">
        <v>23</v>
      </c>
      <c r="B12" s="24" t="s">
        <v>24</v>
      </c>
      <c r="C12" s="25">
        <v>35278000</v>
      </c>
      <c r="D12" s="26"/>
      <c r="E12" s="26">
        <f>C12+D12</f>
        <v>35278000</v>
      </c>
      <c r="F12" s="26"/>
      <c r="G12" s="26">
        <f>E12+F12</f>
        <v>35278000</v>
      </c>
      <c r="H12" s="26"/>
      <c r="I12" s="26">
        <f>G12+H12</f>
        <v>35278000</v>
      </c>
      <c r="J12" s="26"/>
      <c r="K12" s="26">
        <f>I12+J12</f>
        <v>35278000</v>
      </c>
      <c r="L12" s="26"/>
      <c r="M12" s="26">
        <f>K12+L12</f>
        <v>35278000</v>
      </c>
      <c r="N12" s="26">
        <v>3793080</v>
      </c>
      <c r="O12" s="26">
        <f>M12+N12</f>
        <v>39071080</v>
      </c>
    </row>
    <row r="13" spans="1:25" s="7" customFormat="1" ht="63" customHeight="1" x14ac:dyDescent="0.25">
      <c r="A13" s="23" t="s">
        <v>25</v>
      </c>
      <c r="B13" s="24" t="s">
        <v>26</v>
      </c>
      <c r="C13" s="25">
        <v>110000</v>
      </c>
      <c r="D13" s="26"/>
      <c r="E13" s="26">
        <f>C13+D13</f>
        <v>110000</v>
      </c>
      <c r="F13" s="26"/>
      <c r="G13" s="26">
        <f>E13+F13</f>
        <v>110000</v>
      </c>
      <c r="H13" s="26"/>
      <c r="I13" s="26">
        <f>G13+H13</f>
        <v>110000</v>
      </c>
      <c r="J13" s="26"/>
      <c r="K13" s="26">
        <f>I13+J13</f>
        <v>110000</v>
      </c>
      <c r="L13" s="26"/>
      <c r="M13" s="26">
        <f>K13+L13</f>
        <v>110000</v>
      </c>
      <c r="N13" s="26">
        <v>20000</v>
      </c>
      <c r="O13" s="26">
        <f>M13+N13</f>
        <v>130000</v>
      </c>
    </row>
    <row r="14" spans="1:25" s="7" customFormat="1" ht="28.5" customHeight="1" x14ac:dyDescent="0.25">
      <c r="A14" s="23" t="s">
        <v>27</v>
      </c>
      <c r="B14" s="27" t="s">
        <v>28</v>
      </c>
      <c r="C14" s="25">
        <v>320000</v>
      </c>
      <c r="D14" s="26"/>
      <c r="E14" s="26">
        <f>C14+D14</f>
        <v>320000</v>
      </c>
      <c r="F14" s="26"/>
      <c r="G14" s="26">
        <f>E14+F14</f>
        <v>320000</v>
      </c>
      <c r="H14" s="26"/>
      <c r="I14" s="26">
        <f>G14+H14</f>
        <v>320000</v>
      </c>
      <c r="J14" s="26"/>
      <c r="K14" s="26">
        <f>I14+J14</f>
        <v>320000</v>
      </c>
      <c r="L14" s="26"/>
      <c r="M14" s="26">
        <f>K14+L14</f>
        <v>320000</v>
      </c>
      <c r="N14" s="26">
        <v>140000</v>
      </c>
      <c r="O14" s="26">
        <f>M14+N14</f>
        <v>460000</v>
      </c>
    </row>
    <row r="15" spans="1:25" s="7" customFormat="1" ht="51.75" customHeight="1" x14ac:dyDescent="0.25">
      <c r="A15" s="23" t="s">
        <v>29</v>
      </c>
      <c r="B15" s="28" t="s">
        <v>30</v>
      </c>
      <c r="C15" s="25">
        <v>120000</v>
      </c>
      <c r="D15" s="26"/>
      <c r="E15" s="26">
        <f>C15+D15</f>
        <v>120000</v>
      </c>
      <c r="F15" s="26"/>
      <c r="G15" s="26">
        <f>E15+F15</f>
        <v>120000</v>
      </c>
      <c r="H15" s="26"/>
      <c r="I15" s="26">
        <f>G15+H15</f>
        <v>120000</v>
      </c>
      <c r="J15" s="26"/>
      <c r="K15" s="26">
        <f>I15+J15</f>
        <v>120000</v>
      </c>
      <c r="L15" s="26"/>
      <c r="M15" s="26">
        <f>K15+L15</f>
        <v>120000</v>
      </c>
      <c r="N15" s="26">
        <v>70000</v>
      </c>
      <c r="O15" s="26">
        <f>M15+N15</f>
        <v>190000</v>
      </c>
    </row>
    <row r="16" spans="1:25" s="7" customFormat="1" ht="14.25" customHeight="1" x14ac:dyDescent="0.25">
      <c r="A16" s="18" t="s">
        <v>31</v>
      </c>
      <c r="B16" s="264" t="s">
        <v>32</v>
      </c>
      <c r="C16" s="19">
        <f>C17+C27+C30+C33</f>
        <v>9235400</v>
      </c>
      <c r="D16" s="19">
        <f t="shared" ref="D16:O16" si="4">D17+D27+D30+D33</f>
        <v>0</v>
      </c>
      <c r="E16" s="19">
        <f t="shared" si="4"/>
        <v>9235400</v>
      </c>
      <c r="F16" s="19">
        <f t="shared" si="4"/>
        <v>0</v>
      </c>
      <c r="G16" s="19">
        <f t="shared" si="4"/>
        <v>9235400</v>
      </c>
      <c r="H16" s="19">
        <f t="shared" si="4"/>
        <v>0</v>
      </c>
      <c r="I16" s="19">
        <f t="shared" si="4"/>
        <v>9235400</v>
      </c>
      <c r="J16" s="19">
        <f t="shared" si="4"/>
        <v>0</v>
      </c>
      <c r="K16" s="19">
        <f t="shared" si="4"/>
        <v>9235400</v>
      </c>
      <c r="L16" s="19">
        <f t="shared" si="4"/>
        <v>0</v>
      </c>
      <c r="M16" s="19">
        <f t="shared" si="4"/>
        <v>9235400</v>
      </c>
      <c r="N16" s="19">
        <f t="shared" si="4"/>
        <v>463700</v>
      </c>
      <c r="O16" s="19">
        <f t="shared" si="4"/>
        <v>9699100</v>
      </c>
    </row>
    <row r="17" spans="1:15" s="7" customFormat="1" ht="17.25" customHeight="1" x14ac:dyDescent="0.25">
      <c r="A17" s="18" t="s">
        <v>33</v>
      </c>
      <c r="B17" s="264" t="s">
        <v>34</v>
      </c>
      <c r="C17" s="19">
        <f>C18+C21+C25+C26</f>
        <v>3135400</v>
      </c>
      <c r="D17" s="19">
        <f t="shared" ref="D17:O17" si="5">D18+D21+D25+D26</f>
        <v>-138400</v>
      </c>
      <c r="E17" s="19">
        <f t="shared" si="5"/>
        <v>2997000</v>
      </c>
      <c r="F17" s="19">
        <f t="shared" si="5"/>
        <v>0</v>
      </c>
      <c r="G17" s="19">
        <f t="shared" si="5"/>
        <v>2997000</v>
      </c>
      <c r="H17" s="19">
        <f t="shared" si="5"/>
        <v>0</v>
      </c>
      <c r="I17" s="19">
        <f t="shared" si="5"/>
        <v>2997000</v>
      </c>
      <c r="J17" s="19">
        <f t="shared" si="5"/>
        <v>0</v>
      </c>
      <c r="K17" s="19">
        <f t="shared" si="5"/>
        <v>2997000</v>
      </c>
      <c r="L17" s="19">
        <f t="shared" si="5"/>
        <v>0</v>
      </c>
      <c r="M17" s="19">
        <f t="shared" si="5"/>
        <v>2997000</v>
      </c>
      <c r="N17" s="19">
        <f t="shared" si="5"/>
        <v>1379800</v>
      </c>
      <c r="O17" s="19">
        <f t="shared" si="5"/>
        <v>4376800</v>
      </c>
    </row>
    <row r="18" spans="1:15" s="7" customFormat="1" ht="25.5" customHeight="1" x14ac:dyDescent="0.25">
      <c r="A18" s="23" t="s">
        <v>35</v>
      </c>
      <c r="B18" s="24" t="s">
        <v>36</v>
      </c>
      <c r="C18" s="25">
        <f t="shared" ref="C18:O18" si="6">C19+C20</f>
        <v>1205000</v>
      </c>
      <c r="D18" s="26">
        <f t="shared" si="6"/>
        <v>0</v>
      </c>
      <c r="E18" s="26">
        <f t="shared" si="6"/>
        <v>1205000</v>
      </c>
      <c r="F18" s="26">
        <f t="shared" si="6"/>
        <v>0</v>
      </c>
      <c r="G18" s="26">
        <f t="shared" si="6"/>
        <v>1205000</v>
      </c>
      <c r="H18" s="26">
        <f t="shared" si="6"/>
        <v>0</v>
      </c>
      <c r="I18" s="26">
        <f t="shared" si="6"/>
        <v>1205000</v>
      </c>
      <c r="J18" s="26">
        <f t="shared" si="6"/>
        <v>0</v>
      </c>
      <c r="K18" s="26">
        <f t="shared" si="6"/>
        <v>1205000</v>
      </c>
      <c r="L18" s="26">
        <f t="shared" si="6"/>
        <v>0</v>
      </c>
      <c r="M18" s="26">
        <f t="shared" si="6"/>
        <v>1205000</v>
      </c>
      <c r="N18" s="26">
        <f t="shared" si="6"/>
        <v>499500</v>
      </c>
      <c r="O18" s="26">
        <f t="shared" si="6"/>
        <v>1704500</v>
      </c>
    </row>
    <row r="19" spans="1:15" s="7" customFormat="1" ht="25.5" customHeight="1" x14ac:dyDescent="0.25">
      <c r="A19" s="17" t="s">
        <v>37</v>
      </c>
      <c r="B19" s="268" t="s">
        <v>36</v>
      </c>
      <c r="C19" s="25">
        <v>1204500</v>
      </c>
      <c r="D19" s="25"/>
      <c r="E19" s="26">
        <f>C19+D19</f>
        <v>1204500</v>
      </c>
      <c r="F19" s="25"/>
      <c r="G19" s="26">
        <f>E19+F19</f>
        <v>1204500</v>
      </c>
      <c r="H19" s="25"/>
      <c r="I19" s="26">
        <f>G19+H19</f>
        <v>1204500</v>
      </c>
      <c r="J19" s="25"/>
      <c r="K19" s="26">
        <f>I19+J19</f>
        <v>1204500</v>
      </c>
      <c r="L19" s="25"/>
      <c r="M19" s="26">
        <f>K19+L19</f>
        <v>1204500</v>
      </c>
      <c r="N19" s="25">
        <v>500000</v>
      </c>
      <c r="O19" s="26">
        <f>M19+N19</f>
        <v>1704500</v>
      </c>
    </row>
    <row r="20" spans="1:15" s="7" customFormat="1" ht="27.75" customHeight="1" x14ac:dyDescent="0.25">
      <c r="A20" s="17" t="s">
        <v>38</v>
      </c>
      <c r="B20" s="268" t="s">
        <v>39</v>
      </c>
      <c r="C20" s="25">
        <v>500</v>
      </c>
      <c r="D20" s="25"/>
      <c r="E20" s="26">
        <f>C20+D20</f>
        <v>500</v>
      </c>
      <c r="F20" s="25"/>
      <c r="G20" s="26">
        <f>E20+F20</f>
        <v>500</v>
      </c>
      <c r="H20" s="25"/>
      <c r="I20" s="26">
        <f>G20+H20</f>
        <v>500</v>
      </c>
      <c r="J20" s="25"/>
      <c r="K20" s="26">
        <f>I20+J20</f>
        <v>500</v>
      </c>
      <c r="L20" s="25"/>
      <c r="M20" s="26">
        <f>K20+L20</f>
        <v>500</v>
      </c>
      <c r="N20" s="25">
        <v>-500</v>
      </c>
      <c r="O20" s="26">
        <f>M20+N20</f>
        <v>0</v>
      </c>
    </row>
    <row r="21" spans="1:15" s="7" customFormat="1" ht="27.75" customHeight="1" x14ac:dyDescent="0.25">
      <c r="A21" s="23" t="s">
        <v>40</v>
      </c>
      <c r="B21" s="24" t="s">
        <v>41</v>
      </c>
      <c r="C21" s="25">
        <f t="shared" ref="C21:O21" si="7">C22+C23</f>
        <v>460000</v>
      </c>
      <c r="D21" s="26">
        <f t="shared" si="7"/>
        <v>0</v>
      </c>
      <c r="E21" s="26">
        <f t="shared" si="7"/>
        <v>460000</v>
      </c>
      <c r="F21" s="26">
        <f t="shared" si="7"/>
        <v>0</v>
      </c>
      <c r="G21" s="26">
        <f t="shared" si="7"/>
        <v>460000</v>
      </c>
      <c r="H21" s="26">
        <f t="shared" si="7"/>
        <v>0</v>
      </c>
      <c r="I21" s="26">
        <f t="shared" si="7"/>
        <v>460000</v>
      </c>
      <c r="J21" s="26">
        <f t="shared" si="7"/>
        <v>0</v>
      </c>
      <c r="K21" s="26">
        <f t="shared" si="7"/>
        <v>460000</v>
      </c>
      <c r="L21" s="26">
        <f t="shared" si="7"/>
        <v>0</v>
      </c>
      <c r="M21" s="26">
        <f t="shared" si="7"/>
        <v>460000</v>
      </c>
      <c r="N21" s="26">
        <f t="shared" si="7"/>
        <v>270300</v>
      </c>
      <c r="O21" s="26">
        <f t="shared" si="7"/>
        <v>730300</v>
      </c>
    </row>
    <row r="22" spans="1:15" s="7" customFormat="1" ht="27.75" customHeight="1" x14ac:dyDescent="0.25">
      <c r="A22" s="17" t="s">
        <v>42</v>
      </c>
      <c r="B22" s="268" t="s">
        <v>41</v>
      </c>
      <c r="C22" s="25">
        <v>458000</v>
      </c>
      <c r="D22" s="25"/>
      <c r="E22" s="26">
        <f>C22+D22</f>
        <v>458000</v>
      </c>
      <c r="F22" s="25"/>
      <c r="G22" s="26">
        <f>E22+F22</f>
        <v>458000</v>
      </c>
      <c r="H22" s="25"/>
      <c r="I22" s="26">
        <f>G22+H22</f>
        <v>458000</v>
      </c>
      <c r="J22" s="25"/>
      <c r="K22" s="26">
        <f>I22+J22</f>
        <v>458000</v>
      </c>
      <c r="L22" s="25"/>
      <c r="M22" s="26">
        <f>K22+L22</f>
        <v>458000</v>
      </c>
      <c r="N22" s="25">
        <v>270000</v>
      </c>
      <c r="O22" s="26">
        <f>M22+N22</f>
        <v>728000</v>
      </c>
    </row>
    <row r="23" spans="1:15" s="7" customFormat="1" ht="40.5" customHeight="1" x14ac:dyDescent="0.25">
      <c r="A23" s="17" t="s">
        <v>43</v>
      </c>
      <c r="B23" s="268" t="s">
        <v>44</v>
      </c>
      <c r="C23" s="25">
        <v>2000</v>
      </c>
      <c r="D23" s="25"/>
      <c r="E23" s="26">
        <f>C23+D23</f>
        <v>2000</v>
      </c>
      <c r="F23" s="25"/>
      <c r="G23" s="26">
        <f>E23+F23</f>
        <v>2000</v>
      </c>
      <c r="H23" s="25"/>
      <c r="I23" s="26">
        <f>G23+H23</f>
        <v>2000</v>
      </c>
      <c r="J23" s="25"/>
      <c r="K23" s="26">
        <f>I23+J23</f>
        <v>2000</v>
      </c>
      <c r="L23" s="25"/>
      <c r="M23" s="26">
        <f>K23+L23</f>
        <v>2000</v>
      </c>
      <c r="N23" s="25">
        <v>300</v>
      </c>
      <c r="O23" s="26">
        <f>M23+N23</f>
        <v>2300</v>
      </c>
    </row>
    <row r="24" spans="1:15" s="7" customFormat="1" ht="27.75" customHeight="1" x14ac:dyDescent="0.25">
      <c r="A24" s="29" t="s">
        <v>45</v>
      </c>
      <c r="B24" s="268" t="s">
        <v>46</v>
      </c>
      <c r="C24" s="25">
        <f>C25</f>
        <v>138400</v>
      </c>
      <c r="D24" s="25">
        <f t="shared" ref="D24:O24" si="8">D25</f>
        <v>-138400</v>
      </c>
      <c r="E24" s="25">
        <f t="shared" si="8"/>
        <v>0</v>
      </c>
      <c r="F24" s="25">
        <f t="shared" si="8"/>
        <v>0</v>
      </c>
      <c r="G24" s="25">
        <f t="shared" si="8"/>
        <v>0</v>
      </c>
      <c r="H24" s="25">
        <f t="shared" si="8"/>
        <v>0</v>
      </c>
      <c r="I24" s="25">
        <f t="shared" si="8"/>
        <v>0</v>
      </c>
      <c r="J24" s="25">
        <f t="shared" si="8"/>
        <v>0</v>
      </c>
      <c r="K24" s="25">
        <f t="shared" si="8"/>
        <v>0</v>
      </c>
      <c r="L24" s="25">
        <f t="shared" si="8"/>
        <v>0</v>
      </c>
      <c r="M24" s="25">
        <f t="shared" si="8"/>
        <v>0</v>
      </c>
      <c r="N24" s="25">
        <f t="shared" si="8"/>
        <v>0</v>
      </c>
      <c r="O24" s="25">
        <f t="shared" si="8"/>
        <v>0</v>
      </c>
    </row>
    <row r="25" spans="1:15" s="7" customFormat="1" ht="27.75" customHeight="1" x14ac:dyDescent="0.25">
      <c r="A25" s="29" t="s">
        <v>47</v>
      </c>
      <c r="B25" s="268" t="s">
        <v>48</v>
      </c>
      <c r="C25" s="25">
        <v>138400</v>
      </c>
      <c r="D25" s="25">
        <v>-138400</v>
      </c>
      <c r="E25" s="26">
        <f>C25+D25</f>
        <v>0</v>
      </c>
      <c r="F25" s="25"/>
      <c r="G25" s="26">
        <f>E25+F25</f>
        <v>0</v>
      </c>
      <c r="H25" s="25"/>
      <c r="I25" s="26">
        <f>G25+H25</f>
        <v>0</v>
      </c>
      <c r="J25" s="25"/>
      <c r="K25" s="26">
        <f>I25+J25</f>
        <v>0</v>
      </c>
      <c r="L25" s="25"/>
      <c r="M25" s="26">
        <f>K25+L25</f>
        <v>0</v>
      </c>
      <c r="N25" s="25"/>
      <c r="O25" s="26">
        <f>M25+N25</f>
        <v>0</v>
      </c>
    </row>
    <row r="26" spans="1:15" s="7" customFormat="1" ht="15.75" customHeight="1" x14ac:dyDescent="0.25">
      <c r="A26" s="17" t="s">
        <v>49</v>
      </c>
      <c r="B26" s="268" t="s">
        <v>50</v>
      </c>
      <c r="C26" s="25">
        <v>1332000</v>
      </c>
      <c r="D26" s="25"/>
      <c r="E26" s="26">
        <f>C26+D26</f>
        <v>1332000</v>
      </c>
      <c r="F26" s="25"/>
      <c r="G26" s="26">
        <f>E26+F26</f>
        <v>1332000</v>
      </c>
      <c r="H26" s="25"/>
      <c r="I26" s="26">
        <f>G26+H26</f>
        <v>1332000</v>
      </c>
      <c r="J26" s="25"/>
      <c r="K26" s="26">
        <f>I26+J26</f>
        <v>1332000</v>
      </c>
      <c r="L26" s="25"/>
      <c r="M26" s="26">
        <f>K26+L26</f>
        <v>1332000</v>
      </c>
      <c r="N26" s="25">
        <v>610000</v>
      </c>
      <c r="O26" s="26">
        <f>M26+N26</f>
        <v>1942000</v>
      </c>
    </row>
    <row r="27" spans="1:15" s="7" customFormat="1" ht="15.75" customHeight="1" x14ac:dyDescent="0.25">
      <c r="A27" s="18" t="s">
        <v>51</v>
      </c>
      <c r="B27" s="264" t="s">
        <v>52</v>
      </c>
      <c r="C27" s="19">
        <f t="shared" ref="C27:O27" si="9">C28+C29</f>
        <v>6072000</v>
      </c>
      <c r="D27" s="19">
        <f t="shared" si="9"/>
        <v>0</v>
      </c>
      <c r="E27" s="19">
        <f t="shared" si="9"/>
        <v>6072000</v>
      </c>
      <c r="F27" s="19">
        <f t="shared" si="9"/>
        <v>0</v>
      </c>
      <c r="G27" s="19">
        <f t="shared" si="9"/>
        <v>6072000</v>
      </c>
      <c r="H27" s="19">
        <f t="shared" si="9"/>
        <v>0</v>
      </c>
      <c r="I27" s="19">
        <f t="shared" si="9"/>
        <v>6072000</v>
      </c>
      <c r="J27" s="19">
        <f t="shared" si="9"/>
        <v>0</v>
      </c>
      <c r="K27" s="19">
        <f t="shared" si="9"/>
        <v>6072000</v>
      </c>
      <c r="L27" s="19">
        <f t="shared" si="9"/>
        <v>0</v>
      </c>
      <c r="M27" s="19">
        <f t="shared" si="9"/>
        <v>6072000</v>
      </c>
      <c r="N27" s="19">
        <f t="shared" si="9"/>
        <v>-891800</v>
      </c>
      <c r="O27" s="19">
        <f t="shared" si="9"/>
        <v>5180200</v>
      </c>
    </row>
    <row r="28" spans="1:15" s="7" customFormat="1" ht="16.5" customHeight="1" x14ac:dyDescent="0.25">
      <c r="A28" s="17" t="s">
        <v>53</v>
      </c>
      <c r="B28" s="268" t="s">
        <v>52</v>
      </c>
      <c r="C28" s="25">
        <v>6067000</v>
      </c>
      <c r="D28" s="25"/>
      <c r="E28" s="26">
        <f>C28+D28</f>
        <v>6067000</v>
      </c>
      <c r="F28" s="25"/>
      <c r="G28" s="26">
        <f>E28+F28</f>
        <v>6067000</v>
      </c>
      <c r="H28" s="25"/>
      <c r="I28" s="26">
        <f>G28+H28</f>
        <v>6067000</v>
      </c>
      <c r="J28" s="25"/>
      <c r="K28" s="26">
        <f>I28+J28</f>
        <v>6067000</v>
      </c>
      <c r="L28" s="25"/>
      <c r="M28" s="26">
        <f>K28+L28</f>
        <v>6067000</v>
      </c>
      <c r="N28" s="25">
        <v>-900000</v>
      </c>
      <c r="O28" s="26">
        <f>M28+N28</f>
        <v>5167000</v>
      </c>
    </row>
    <row r="29" spans="1:15" s="7" customFormat="1" ht="27.75" customHeight="1" x14ac:dyDescent="0.25">
      <c r="A29" s="17" t="s">
        <v>54</v>
      </c>
      <c r="B29" s="268" t="s">
        <v>55</v>
      </c>
      <c r="C29" s="25">
        <v>5000</v>
      </c>
      <c r="D29" s="25"/>
      <c r="E29" s="26">
        <f>C29+D29</f>
        <v>5000</v>
      </c>
      <c r="F29" s="25"/>
      <c r="G29" s="26">
        <f>E29+F29</f>
        <v>5000</v>
      </c>
      <c r="H29" s="25"/>
      <c r="I29" s="26">
        <f>G29+H29</f>
        <v>5000</v>
      </c>
      <c r="J29" s="25"/>
      <c r="K29" s="26">
        <f>I29+J29</f>
        <v>5000</v>
      </c>
      <c r="L29" s="25"/>
      <c r="M29" s="26">
        <f>K29+L29</f>
        <v>5000</v>
      </c>
      <c r="N29" s="25">
        <v>8200</v>
      </c>
      <c r="O29" s="26">
        <f>M29+N29</f>
        <v>13200</v>
      </c>
    </row>
    <row r="30" spans="1:15" s="7" customFormat="1" ht="18" customHeight="1" x14ac:dyDescent="0.25">
      <c r="A30" s="18" t="s">
        <v>56</v>
      </c>
      <c r="B30" s="264" t="s">
        <v>57</v>
      </c>
      <c r="C30" s="19">
        <f>C31</f>
        <v>28000</v>
      </c>
      <c r="D30" s="19">
        <f t="shared" ref="D30:L30" si="10">D31</f>
        <v>0</v>
      </c>
      <c r="E30" s="19">
        <f t="shared" si="10"/>
        <v>28000</v>
      </c>
      <c r="F30" s="19">
        <f t="shared" si="10"/>
        <v>0</v>
      </c>
      <c r="G30" s="19">
        <f t="shared" si="10"/>
        <v>28000</v>
      </c>
      <c r="H30" s="19">
        <f t="shared" si="10"/>
        <v>0</v>
      </c>
      <c r="I30" s="19">
        <f t="shared" si="10"/>
        <v>28000</v>
      </c>
      <c r="J30" s="19">
        <f t="shared" si="10"/>
        <v>0</v>
      </c>
      <c r="K30" s="19">
        <f t="shared" si="10"/>
        <v>28000</v>
      </c>
      <c r="L30" s="19">
        <f t="shared" si="10"/>
        <v>0</v>
      </c>
      <c r="M30" s="19">
        <f>M31+M32</f>
        <v>28000</v>
      </c>
      <c r="N30" s="19">
        <f t="shared" ref="N30:O30" si="11">N31+N32</f>
        <v>-14900</v>
      </c>
      <c r="O30" s="19">
        <f t="shared" si="11"/>
        <v>13100</v>
      </c>
    </row>
    <row r="31" spans="1:15" s="7" customFormat="1" ht="14.25" customHeight="1" x14ac:dyDescent="0.25">
      <c r="A31" s="17" t="s">
        <v>58</v>
      </c>
      <c r="B31" s="268" t="s">
        <v>57</v>
      </c>
      <c r="C31" s="25">
        <v>28000</v>
      </c>
      <c r="D31" s="25"/>
      <c r="E31" s="26">
        <f>C31+D31</f>
        <v>28000</v>
      </c>
      <c r="F31" s="25"/>
      <c r="G31" s="26">
        <f>E31+F31</f>
        <v>28000</v>
      </c>
      <c r="H31" s="25"/>
      <c r="I31" s="26">
        <f>G31+H31</f>
        <v>28000</v>
      </c>
      <c r="J31" s="25"/>
      <c r="K31" s="26">
        <f>I31+J31</f>
        <v>28000</v>
      </c>
      <c r="L31" s="25"/>
      <c r="M31" s="26">
        <f>K31+L31</f>
        <v>28000</v>
      </c>
      <c r="N31" s="25">
        <v>-15000</v>
      </c>
      <c r="O31" s="25">
        <f t="shared" ref="O31:O33" si="12">M31+N31</f>
        <v>13000</v>
      </c>
    </row>
    <row r="32" spans="1:15" s="7" customFormat="1" ht="15.75" customHeight="1" x14ac:dyDescent="0.25">
      <c r="A32" s="17" t="s">
        <v>59</v>
      </c>
      <c r="B32" s="268" t="s">
        <v>60</v>
      </c>
      <c r="C32" s="25">
        <v>0</v>
      </c>
      <c r="D32" s="25">
        <v>0</v>
      </c>
      <c r="E32" s="25">
        <v>0</v>
      </c>
      <c r="F32" s="25">
        <v>0</v>
      </c>
      <c r="G32" s="25">
        <v>0</v>
      </c>
      <c r="H32" s="25">
        <v>0</v>
      </c>
      <c r="I32" s="25">
        <v>0</v>
      </c>
      <c r="J32" s="25">
        <v>0</v>
      </c>
      <c r="K32" s="25">
        <v>0</v>
      </c>
      <c r="L32" s="25">
        <v>0</v>
      </c>
      <c r="M32" s="25">
        <v>0</v>
      </c>
      <c r="N32" s="25">
        <v>100</v>
      </c>
      <c r="O32" s="25">
        <f t="shared" si="12"/>
        <v>100</v>
      </c>
    </row>
    <row r="33" spans="1:15" s="22" customFormat="1" ht="15" customHeight="1" x14ac:dyDescent="0.25">
      <c r="A33" s="18" t="s">
        <v>61</v>
      </c>
      <c r="B33" s="264" t="s">
        <v>62</v>
      </c>
      <c r="C33" s="19"/>
      <c r="D33" s="19">
        <f>D34</f>
        <v>138400</v>
      </c>
      <c r="E33" s="19">
        <f>C33+D33</f>
        <v>138400</v>
      </c>
      <c r="F33" s="19">
        <f>F34</f>
        <v>0</v>
      </c>
      <c r="G33" s="19">
        <f>E33+F33</f>
        <v>138400</v>
      </c>
      <c r="H33" s="19">
        <f>H34</f>
        <v>0</v>
      </c>
      <c r="I33" s="19">
        <f>G33+H33</f>
        <v>138400</v>
      </c>
      <c r="J33" s="19">
        <f>J34</f>
        <v>0</v>
      </c>
      <c r="K33" s="19">
        <f>I33+J33</f>
        <v>138400</v>
      </c>
      <c r="L33" s="19">
        <f>L34</f>
        <v>0</v>
      </c>
      <c r="M33" s="19">
        <f>K33+L33</f>
        <v>138400</v>
      </c>
      <c r="N33" s="19">
        <f>N34</f>
        <v>-9400</v>
      </c>
      <c r="O33" s="19">
        <f t="shared" si="12"/>
        <v>129000</v>
      </c>
    </row>
    <row r="34" spans="1:15" s="7" customFormat="1" ht="28.5" customHeight="1" x14ac:dyDescent="0.25">
      <c r="A34" s="17" t="s">
        <v>63</v>
      </c>
      <c r="B34" s="268" t="s">
        <v>64</v>
      </c>
      <c r="C34" s="25"/>
      <c r="D34" s="25">
        <v>138400</v>
      </c>
      <c r="E34" s="25">
        <f>C34+D34</f>
        <v>138400</v>
      </c>
      <c r="F34" s="25"/>
      <c r="G34" s="25">
        <f>E34+F34</f>
        <v>138400</v>
      </c>
      <c r="H34" s="25"/>
      <c r="I34" s="25">
        <f>G34+H34</f>
        <v>138400</v>
      </c>
      <c r="J34" s="25"/>
      <c r="K34" s="25">
        <f>I34+J34</f>
        <v>138400</v>
      </c>
      <c r="L34" s="25"/>
      <c r="M34" s="25">
        <f>K34+L34</f>
        <v>138400</v>
      </c>
      <c r="N34" s="25">
        <v>-9400</v>
      </c>
      <c r="O34" s="25">
        <f>M34+N34</f>
        <v>129000</v>
      </c>
    </row>
    <row r="35" spans="1:15" s="7" customFormat="1" ht="14.25" customHeight="1" x14ac:dyDescent="0.25">
      <c r="A35" s="205" t="s">
        <v>707</v>
      </c>
      <c r="B35" s="206" t="s">
        <v>708</v>
      </c>
      <c r="C35" s="25"/>
      <c r="D35" s="25"/>
      <c r="E35" s="25"/>
      <c r="F35" s="25"/>
      <c r="G35" s="25"/>
      <c r="H35" s="25"/>
      <c r="I35" s="25"/>
      <c r="J35" s="25"/>
      <c r="K35" s="25"/>
      <c r="L35" s="25"/>
      <c r="M35" s="19">
        <f>M36</f>
        <v>0</v>
      </c>
      <c r="N35" s="19">
        <f t="shared" ref="N35:O35" si="13">N36</f>
        <v>4000</v>
      </c>
      <c r="O35" s="19">
        <f t="shared" si="13"/>
        <v>4000</v>
      </c>
    </row>
    <row r="36" spans="1:15" s="7" customFormat="1" ht="14.25" customHeight="1" x14ac:dyDescent="0.25">
      <c r="A36" s="207" t="s">
        <v>709</v>
      </c>
      <c r="B36" s="208" t="s">
        <v>710</v>
      </c>
      <c r="C36" s="25"/>
      <c r="D36" s="25"/>
      <c r="E36" s="25"/>
      <c r="F36" s="25"/>
      <c r="G36" s="25"/>
      <c r="H36" s="25"/>
      <c r="I36" s="25"/>
      <c r="J36" s="25"/>
      <c r="K36" s="25"/>
      <c r="L36" s="25"/>
      <c r="M36" s="25"/>
      <c r="N36" s="25">
        <v>4000</v>
      </c>
      <c r="O36" s="25">
        <f t="shared" ref="O36" si="14">M36+N36</f>
        <v>4000</v>
      </c>
    </row>
    <row r="37" spans="1:15" s="7" customFormat="1" ht="16.5" customHeight="1" x14ac:dyDescent="0.25">
      <c r="A37" s="18" t="s">
        <v>65</v>
      </c>
      <c r="B37" s="264" t="s">
        <v>66</v>
      </c>
      <c r="C37" s="19">
        <f t="shared" ref="C37:O38" si="15">C38</f>
        <v>555000</v>
      </c>
      <c r="D37" s="19">
        <f t="shared" si="15"/>
        <v>0</v>
      </c>
      <c r="E37" s="19">
        <f t="shared" si="15"/>
        <v>555000</v>
      </c>
      <c r="F37" s="19">
        <f t="shared" si="15"/>
        <v>0</v>
      </c>
      <c r="G37" s="19">
        <f t="shared" si="15"/>
        <v>555000</v>
      </c>
      <c r="H37" s="19">
        <f t="shared" si="15"/>
        <v>0</v>
      </c>
      <c r="I37" s="19">
        <f t="shared" si="15"/>
        <v>555000</v>
      </c>
      <c r="J37" s="19">
        <f t="shared" si="15"/>
        <v>0</v>
      </c>
      <c r="K37" s="19">
        <f t="shared" si="15"/>
        <v>555000</v>
      </c>
      <c r="L37" s="19">
        <f t="shared" si="15"/>
        <v>0</v>
      </c>
      <c r="M37" s="19">
        <f t="shared" si="15"/>
        <v>555000</v>
      </c>
      <c r="N37" s="19">
        <f t="shared" si="15"/>
        <v>-100000</v>
      </c>
      <c r="O37" s="19">
        <f t="shared" si="15"/>
        <v>455000</v>
      </c>
    </row>
    <row r="38" spans="1:15" s="7" customFormat="1" ht="27" customHeight="1" x14ac:dyDescent="0.25">
      <c r="A38" s="17" t="s">
        <v>67</v>
      </c>
      <c r="B38" s="268" t="s">
        <v>68</v>
      </c>
      <c r="C38" s="25">
        <f t="shared" si="15"/>
        <v>555000</v>
      </c>
      <c r="D38" s="25">
        <f t="shared" si="15"/>
        <v>0</v>
      </c>
      <c r="E38" s="25">
        <f t="shared" si="15"/>
        <v>555000</v>
      </c>
      <c r="F38" s="25">
        <f t="shared" si="15"/>
        <v>0</v>
      </c>
      <c r="G38" s="25">
        <f t="shared" si="15"/>
        <v>555000</v>
      </c>
      <c r="H38" s="25">
        <f t="shared" si="15"/>
        <v>0</v>
      </c>
      <c r="I38" s="25">
        <f t="shared" si="15"/>
        <v>555000</v>
      </c>
      <c r="J38" s="25">
        <f t="shared" si="15"/>
        <v>0</v>
      </c>
      <c r="K38" s="25">
        <f t="shared" si="15"/>
        <v>555000</v>
      </c>
      <c r="L38" s="25">
        <f t="shared" si="15"/>
        <v>0</v>
      </c>
      <c r="M38" s="25">
        <f t="shared" si="15"/>
        <v>555000</v>
      </c>
      <c r="N38" s="25">
        <f t="shared" si="15"/>
        <v>-100000</v>
      </c>
      <c r="O38" s="25">
        <f t="shared" si="15"/>
        <v>455000</v>
      </c>
    </row>
    <row r="39" spans="1:15" s="7" customFormat="1" ht="27" customHeight="1" x14ac:dyDescent="0.25">
      <c r="A39" s="23" t="s">
        <v>69</v>
      </c>
      <c r="B39" s="24" t="s">
        <v>70</v>
      </c>
      <c r="C39" s="25">
        <v>555000</v>
      </c>
      <c r="D39" s="26"/>
      <c r="E39" s="26">
        <f>C39+D39</f>
        <v>555000</v>
      </c>
      <c r="F39" s="26"/>
      <c r="G39" s="26">
        <f>E39+F39</f>
        <v>555000</v>
      </c>
      <c r="H39" s="26"/>
      <c r="I39" s="26">
        <f>G39+H39</f>
        <v>555000</v>
      </c>
      <c r="J39" s="26"/>
      <c r="K39" s="26">
        <f>I39+J39</f>
        <v>555000</v>
      </c>
      <c r="L39" s="26"/>
      <c r="M39" s="26">
        <f>K39+L39</f>
        <v>555000</v>
      </c>
      <c r="N39" s="26">
        <v>-100000</v>
      </c>
      <c r="O39" s="26">
        <f>M39+N39</f>
        <v>455000</v>
      </c>
    </row>
    <row r="40" spans="1:15" s="7" customFormat="1" ht="29.25" customHeight="1" x14ac:dyDescent="0.25">
      <c r="A40" s="83" t="s">
        <v>711</v>
      </c>
      <c r="B40" s="209" t="s">
        <v>712</v>
      </c>
      <c r="C40" s="25"/>
      <c r="D40" s="26"/>
      <c r="E40" s="26"/>
      <c r="F40" s="26"/>
      <c r="G40" s="26"/>
      <c r="H40" s="26"/>
      <c r="I40" s="26"/>
      <c r="J40" s="26"/>
      <c r="K40" s="26"/>
      <c r="L40" s="26"/>
      <c r="M40" s="210">
        <f>M41+M43</f>
        <v>0</v>
      </c>
      <c r="N40" s="210">
        <f t="shared" ref="N40:O40" si="16">N41+N43</f>
        <v>56510</v>
      </c>
      <c r="O40" s="210">
        <f t="shared" si="16"/>
        <v>56510</v>
      </c>
    </row>
    <row r="41" spans="1:15" s="7" customFormat="1" ht="25.5" customHeight="1" x14ac:dyDescent="0.25">
      <c r="A41" s="211" t="s">
        <v>713</v>
      </c>
      <c r="B41" s="209" t="s">
        <v>714</v>
      </c>
      <c r="C41" s="25"/>
      <c r="D41" s="26"/>
      <c r="E41" s="26"/>
      <c r="F41" s="26"/>
      <c r="G41" s="26"/>
      <c r="H41" s="26"/>
      <c r="I41" s="26"/>
      <c r="J41" s="26"/>
      <c r="K41" s="26"/>
      <c r="L41" s="26"/>
      <c r="M41" s="210">
        <f>M42</f>
        <v>0</v>
      </c>
      <c r="N41" s="210">
        <f>N42</f>
        <v>3500</v>
      </c>
      <c r="O41" s="210">
        <f t="shared" ref="O41:O47" si="17">M41+N41</f>
        <v>3500</v>
      </c>
    </row>
    <row r="42" spans="1:15" s="7" customFormat="1" ht="27.75" customHeight="1" x14ac:dyDescent="0.25">
      <c r="A42" s="212" t="s">
        <v>715</v>
      </c>
      <c r="B42" s="208" t="s">
        <v>716</v>
      </c>
      <c r="C42" s="25"/>
      <c r="D42" s="26"/>
      <c r="E42" s="26"/>
      <c r="F42" s="26"/>
      <c r="G42" s="26"/>
      <c r="H42" s="26"/>
      <c r="I42" s="26"/>
      <c r="J42" s="26"/>
      <c r="K42" s="26"/>
      <c r="L42" s="26"/>
      <c r="M42" s="26"/>
      <c r="N42" s="26">
        <v>3500</v>
      </c>
      <c r="O42" s="26">
        <f t="shared" si="17"/>
        <v>3500</v>
      </c>
    </row>
    <row r="43" spans="1:15" s="7" customFormat="1" ht="15" customHeight="1" x14ac:dyDescent="0.25">
      <c r="A43" s="211" t="s">
        <v>717</v>
      </c>
      <c r="B43" s="209" t="s">
        <v>718</v>
      </c>
      <c r="C43" s="25"/>
      <c r="D43" s="26"/>
      <c r="E43" s="26"/>
      <c r="F43" s="26"/>
      <c r="G43" s="26"/>
      <c r="H43" s="26"/>
      <c r="I43" s="26"/>
      <c r="J43" s="26"/>
      <c r="K43" s="26"/>
      <c r="L43" s="26"/>
      <c r="M43" s="210">
        <f>M44+M46</f>
        <v>0</v>
      </c>
      <c r="N43" s="210">
        <f t="shared" ref="N43:O43" si="18">N44+N46</f>
        <v>53010</v>
      </c>
      <c r="O43" s="210">
        <f t="shared" si="18"/>
        <v>53010</v>
      </c>
    </row>
    <row r="44" spans="1:15" s="7" customFormat="1" ht="29.25" customHeight="1" x14ac:dyDescent="0.25">
      <c r="A44" s="212" t="s">
        <v>719</v>
      </c>
      <c r="B44" s="208" t="s">
        <v>720</v>
      </c>
      <c r="C44" s="25"/>
      <c r="D44" s="26"/>
      <c r="E44" s="26"/>
      <c r="F44" s="26"/>
      <c r="G44" s="26"/>
      <c r="H44" s="26"/>
      <c r="I44" s="26"/>
      <c r="J44" s="26"/>
      <c r="K44" s="26"/>
      <c r="L44" s="26"/>
      <c r="M44" s="26">
        <f>M45</f>
        <v>0</v>
      </c>
      <c r="N44" s="26">
        <f t="shared" ref="N44:O44" si="19">N45</f>
        <v>10</v>
      </c>
      <c r="O44" s="26">
        <f t="shared" si="19"/>
        <v>10</v>
      </c>
    </row>
    <row r="45" spans="1:15" s="7" customFormat="1" ht="42.75" customHeight="1" x14ac:dyDescent="0.25">
      <c r="A45" s="213" t="s">
        <v>721</v>
      </c>
      <c r="B45" s="208" t="s">
        <v>722</v>
      </c>
      <c r="C45" s="25"/>
      <c r="D45" s="26"/>
      <c r="E45" s="26"/>
      <c r="F45" s="26"/>
      <c r="G45" s="26"/>
      <c r="H45" s="26"/>
      <c r="I45" s="26"/>
      <c r="J45" s="26"/>
      <c r="K45" s="26"/>
      <c r="L45" s="26"/>
      <c r="M45" s="26"/>
      <c r="N45" s="26">
        <v>10</v>
      </c>
      <c r="O45" s="26">
        <f t="shared" si="17"/>
        <v>10</v>
      </c>
    </row>
    <row r="46" spans="1:15" s="7" customFormat="1" ht="27" customHeight="1" x14ac:dyDescent="0.25">
      <c r="A46" s="213" t="s">
        <v>723</v>
      </c>
      <c r="B46" s="214" t="s">
        <v>724</v>
      </c>
      <c r="C46" s="25"/>
      <c r="D46" s="26"/>
      <c r="E46" s="26"/>
      <c r="F46" s="26"/>
      <c r="G46" s="26"/>
      <c r="H46" s="26"/>
      <c r="I46" s="26"/>
      <c r="J46" s="26"/>
      <c r="K46" s="26"/>
      <c r="L46" s="26"/>
      <c r="M46" s="26">
        <f>M47</f>
        <v>0</v>
      </c>
      <c r="N46" s="26">
        <f t="shared" ref="N46:O46" si="20">N47</f>
        <v>53000</v>
      </c>
      <c r="O46" s="26">
        <f t="shared" si="20"/>
        <v>53000</v>
      </c>
    </row>
    <row r="47" spans="1:15" s="7" customFormat="1" ht="27" customHeight="1" x14ac:dyDescent="0.25">
      <c r="A47" s="213" t="s">
        <v>725</v>
      </c>
      <c r="B47" s="214" t="s">
        <v>724</v>
      </c>
      <c r="C47" s="25"/>
      <c r="D47" s="26"/>
      <c r="E47" s="26"/>
      <c r="F47" s="26"/>
      <c r="G47" s="26"/>
      <c r="H47" s="26"/>
      <c r="I47" s="26"/>
      <c r="J47" s="26"/>
      <c r="K47" s="26"/>
      <c r="L47" s="26"/>
      <c r="M47" s="26"/>
      <c r="N47" s="26">
        <v>53000</v>
      </c>
      <c r="O47" s="26">
        <f t="shared" si="17"/>
        <v>53000</v>
      </c>
    </row>
    <row r="48" spans="1:15" s="7" customFormat="1" ht="28.5" customHeight="1" x14ac:dyDescent="0.25">
      <c r="A48" s="18" t="s">
        <v>71</v>
      </c>
      <c r="B48" s="264" t="s">
        <v>72</v>
      </c>
      <c r="C48" s="19">
        <f>C49+C54</f>
        <v>1687000</v>
      </c>
      <c r="D48" s="19">
        <f t="shared" ref="D48:O48" si="21">D49+D54</f>
        <v>0</v>
      </c>
      <c r="E48" s="19">
        <f t="shared" si="21"/>
        <v>1687000</v>
      </c>
      <c r="F48" s="19">
        <f t="shared" si="21"/>
        <v>0</v>
      </c>
      <c r="G48" s="19">
        <f t="shared" si="21"/>
        <v>1687000</v>
      </c>
      <c r="H48" s="19">
        <f t="shared" si="21"/>
        <v>0</v>
      </c>
      <c r="I48" s="19">
        <f t="shared" si="21"/>
        <v>1687000</v>
      </c>
      <c r="J48" s="19">
        <f t="shared" si="21"/>
        <v>0</v>
      </c>
      <c r="K48" s="19">
        <f t="shared" si="21"/>
        <v>1687000</v>
      </c>
      <c r="L48" s="19">
        <f t="shared" si="21"/>
        <v>0</v>
      </c>
      <c r="M48" s="19">
        <f t="shared" si="21"/>
        <v>1687000</v>
      </c>
      <c r="N48" s="19">
        <f t="shared" si="21"/>
        <v>696180</v>
      </c>
      <c r="O48" s="19">
        <f t="shared" si="21"/>
        <v>2383180</v>
      </c>
    </row>
    <row r="49" spans="1:15" s="22" customFormat="1" ht="52.5" customHeight="1" x14ac:dyDescent="0.25">
      <c r="A49" s="18" t="s">
        <v>73</v>
      </c>
      <c r="B49" s="30" t="s">
        <v>74</v>
      </c>
      <c r="C49" s="19">
        <f t="shared" ref="C49:O49" si="22">C50+C52</f>
        <v>1508000</v>
      </c>
      <c r="D49" s="19">
        <f t="shared" si="22"/>
        <v>0</v>
      </c>
      <c r="E49" s="19">
        <f t="shared" si="22"/>
        <v>1508000</v>
      </c>
      <c r="F49" s="19">
        <f t="shared" si="22"/>
        <v>0</v>
      </c>
      <c r="G49" s="19">
        <f t="shared" si="22"/>
        <v>1508000</v>
      </c>
      <c r="H49" s="19">
        <f t="shared" si="22"/>
        <v>0</v>
      </c>
      <c r="I49" s="19">
        <f t="shared" si="22"/>
        <v>1508000</v>
      </c>
      <c r="J49" s="19">
        <f t="shared" si="22"/>
        <v>0</v>
      </c>
      <c r="K49" s="19">
        <f t="shared" si="22"/>
        <v>1508000</v>
      </c>
      <c r="L49" s="19">
        <f t="shared" si="22"/>
        <v>0</v>
      </c>
      <c r="M49" s="19">
        <f t="shared" si="22"/>
        <v>1508000</v>
      </c>
      <c r="N49" s="19">
        <f t="shared" si="22"/>
        <v>685180</v>
      </c>
      <c r="O49" s="19">
        <f t="shared" si="22"/>
        <v>2193180</v>
      </c>
    </row>
    <row r="50" spans="1:15" s="7" customFormat="1" ht="42.75" customHeight="1" x14ac:dyDescent="0.25">
      <c r="A50" s="17" t="s">
        <v>809</v>
      </c>
      <c r="B50" s="24" t="s">
        <v>75</v>
      </c>
      <c r="C50" s="25">
        <f t="shared" ref="C50:O50" si="23">C51</f>
        <v>556000</v>
      </c>
      <c r="D50" s="26">
        <f t="shared" si="23"/>
        <v>0</v>
      </c>
      <c r="E50" s="26">
        <f t="shared" si="23"/>
        <v>556000</v>
      </c>
      <c r="F50" s="26">
        <f t="shared" si="23"/>
        <v>0</v>
      </c>
      <c r="G50" s="26">
        <f t="shared" si="23"/>
        <v>556000</v>
      </c>
      <c r="H50" s="26">
        <f t="shared" si="23"/>
        <v>0</v>
      </c>
      <c r="I50" s="26">
        <f t="shared" si="23"/>
        <v>556000</v>
      </c>
      <c r="J50" s="26">
        <f t="shared" si="23"/>
        <v>0</v>
      </c>
      <c r="K50" s="26">
        <f t="shared" si="23"/>
        <v>556000</v>
      </c>
      <c r="L50" s="26">
        <f t="shared" si="23"/>
        <v>0</v>
      </c>
      <c r="M50" s="26">
        <f t="shared" si="23"/>
        <v>556000</v>
      </c>
      <c r="N50" s="26">
        <f t="shared" si="23"/>
        <v>560180</v>
      </c>
      <c r="O50" s="26">
        <f t="shared" si="23"/>
        <v>1116180</v>
      </c>
    </row>
    <row r="51" spans="1:15" s="7" customFormat="1" ht="53.25" customHeight="1" x14ac:dyDescent="0.25">
      <c r="A51" s="17" t="s">
        <v>76</v>
      </c>
      <c r="B51" s="28" t="s">
        <v>77</v>
      </c>
      <c r="C51" s="25">
        <v>556000</v>
      </c>
      <c r="D51" s="26"/>
      <c r="E51" s="26">
        <f>C51+D51</f>
        <v>556000</v>
      </c>
      <c r="F51" s="26"/>
      <c r="G51" s="26">
        <f>E51+F51</f>
        <v>556000</v>
      </c>
      <c r="H51" s="26"/>
      <c r="I51" s="26">
        <f>G51+H51</f>
        <v>556000</v>
      </c>
      <c r="J51" s="26"/>
      <c r="K51" s="26">
        <f>I51+J51</f>
        <v>556000</v>
      </c>
      <c r="L51" s="26"/>
      <c r="M51" s="26">
        <f>K51+L51</f>
        <v>556000</v>
      </c>
      <c r="N51" s="26">
        <v>560180</v>
      </c>
      <c r="O51" s="26">
        <f>M51+N51</f>
        <v>1116180</v>
      </c>
    </row>
    <row r="52" spans="1:15" s="7" customFormat="1" ht="53.25" customHeight="1" x14ac:dyDescent="0.25">
      <c r="A52" s="23" t="s">
        <v>78</v>
      </c>
      <c r="B52" s="27" t="s">
        <v>79</v>
      </c>
      <c r="C52" s="25">
        <f t="shared" ref="C52:O52" si="24">C53</f>
        <v>952000</v>
      </c>
      <c r="D52" s="25">
        <f t="shared" si="24"/>
        <v>0</v>
      </c>
      <c r="E52" s="25">
        <f t="shared" si="24"/>
        <v>952000</v>
      </c>
      <c r="F52" s="25">
        <f t="shared" si="24"/>
        <v>0</v>
      </c>
      <c r="G52" s="25">
        <f t="shared" si="24"/>
        <v>952000</v>
      </c>
      <c r="H52" s="25">
        <f t="shared" si="24"/>
        <v>0</v>
      </c>
      <c r="I52" s="25">
        <f t="shared" si="24"/>
        <v>952000</v>
      </c>
      <c r="J52" s="25">
        <f t="shared" si="24"/>
        <v>0</v>
      </c>
      <c r="K52" s="25">
        <f t="shared" si="24"/>
        <v>952000</v>
      </c>
      <c r="L52" s="25">
        <f t="shared" si="24"/>
        <v>0</v>
      </c>
      <c r="M52" s="25">
        <f t="shared" si="24"/>
        <v>952000</v>
      </c>
      <c r="N52" s="25">
        <f t="shared" si="24"/>
        <v>125000</v>
      </c>
      <c r="O52" s="25">
        <f t="shared" si="24"/>
        <v>1077000</v>
      </c>
    </row>
    <row r="53" spans="1:15" s="7" customFormat="1" ht="42" customHeight="1" x14ac:dyDescent="0.25">
      <c r="A53" s="17" t="s">
        <v>80</v>
      </c>
      <c r="B53" s="268" t="s">
        <v>81</v>
      </c>
      <c r="C53" s="25">
        <v>952000</v>
      </c>
      <c r="D53" s="26"/>
      <c r="E53" s="26">
        <f>C53+D53</f>
        <v>952000</v>
      </c>
      <c r="F53" s="26"/>
      <c r="G53" s="26">
        <f>E53+F53</f>
        <v>952000</v>
      </c>
      <c r="H53" s="26"/>
      <c r="I53" s="26">
        <f>G53+H53</f>
        <v>952000</v>
      </c>
      <c r="J53" s="26"/>
      <c r="K53" s="26">
        <f>I53+J53</f>
        <v>952000</v>
      </c>
      <c r="L53" s="26"/>
      <c r="M53" s="26">
        <f>K53+L53</f>
        <v>952000</v>
      </c>
      <c r="N53" s="26">
        <v>125000</v>
      </c>
      <c r="O53" s="26">
        <f>M53+N53</f>
        <v>1077000</v>
      </c>
    </row>
    <row r="54" spans="1:15" s="7" customFormat="1" ht="55.5" customHeight="1" x14ac:dyDescent="0.25">
      <c r="A54" s="18" t="s">
        <v>82</v>
      </c>
      <c r="B54" s="264" t="s">
        <v>83</v>
      </c>
      <c r="C54" s="19">
        <f t="shared" ref="C54:O55" si="25">C55</f>
        <v>179000</v>
      </c>
      <c r="D54" s="19">
        <f t="shared" si="25"/>
        <v>0</v>
      </c>
      <c r="E54" s="19">
        <f t="shared" si="25"/>
        <v>179000</v>
      </c>
      <c r="F54" s="19">
        <f t="shared" si="25"/>
        <v>0</v>
      </c>
      <c r="G54" s="19">
        <f t="shared" si="25"/>
        <v>179000</v>
      </c>
      <c r="H54" s="19">
        <f t="shared" si="25"/>
        <v>0</v>
      </c>
      <c r="I54" s="19">
        <f t="shared" si="25"/>
        <v>179000</v>
      </c>
      <c r="J54" s="19">
        <f t="shared" si="25"/>
        <v>0</v>
      </c>
      <c r="K54" s="19">
        <f t="shared" si="25"/>
        <v>179000</v>
      </c>
      <c r="L54" s="19">
        <f t="shared" si="25"/>
        <v>0</v>
      </c>
      <c r="M54" s="19">
        <f t="shared" si="25"/>
        <v>179000</v>
      </c>
      <c r="N54" s="19">
        <f t="shared" si="25"/>
        <v>11000</v>
      </c>
      <c r="O54" s="19">
        <f t="shared" si="25"/>
        <v>190000</v>
      </c>
    </row>
    <row r="55" spans="1:15" s="7" customFormat="1" ht="54" customHeight="1" x14ac:dyDescent="0.25">
      <c r="A55" s="17" t="s">
        <v>84</v>
      </c>
      <c r="B55" s="268" t="s">
        <v>85</v>
      </c>
      <c r="C55" s="25">
        <f t="shared" si="25"/>
        <v>179000</v>
      </c>
      <c r="D55" s="26">
        <f t="shared" si="25"/>
        <v>0</v>
      </c>
      <c r="E55" s="26">
        <f t="shared" si="25"/>
        <v>179000</v>
      </c>
      <c r="F55" s="26">
        <f t="shared" si="25"/>
        <v>0</v>
      </c>
      <c r="G55" s="26">
        <f t="shared" si="25"/>
        <v>179000</v>
      </c>
      <c r="H55" s="26">
        <f t="shared" si="25"/>
        <v>0</v>
      </c>
      <c r="I55" s="26">
        <f t="shared" si="25"/>
        <v>179000</v>
      </c>
      <c r="J55" s="26">
        <f t="shared" si="25"/>
        <v>0</v>
      </c>
      <c r="K55" s="26">
        <f t="shared" si="25"/>
        <v>179000</v>
      </c>
      <c r="L55" s="26">
        <f t="shared" si="25"/>
        <v>0</v>
      </c>
      <c r="M55" s="26">
        <f t="shared" si="25"/>
        <v>179000</v>
      </c>
      <c r="N55" s="26">
        <f t="shared" si="25"/>
        <v>11000</v>
      </c>
      <c r="O55" s="26">
        <f t="shared" si="25"/>
        <v>190000</v>
      </c>
    </row>
    <row r="56" spans="1:15" s="7" customFormat="1" ht="53.25" customHeight="1" x14ac:dyDescent="0.25">
      <c r="A56" s="261" t="s">
        <v>86</v>
      </c>
      <c r="B56" s="268" t="s">
        <v>87</v>
      </c>
      <c r="C56" s="25">
        <v>179000</v>
      </c>
      <c r="D56" s="26"/>
      <c r="E56" s="26">
        <f>C56+D56</f>
        <v>179000</v>
      </c>
      <c r="F56" s="26"/>
      <c r="G56" s="26">
        <f>E56+F56</f>
        <v>179000</v>
      </c>
      <c r="H56" s="26"/>
      <c r="I56" s="26">
        <f>G56+H56</f>
        <v>179000</v>
      </c>
      <c r="J56" s="26"/>
      <c r="K56" s="26">
        <f>I56+J56</f>
        <v>179000</v>
      </c>
      <c r="L56" s="26"/>
      <c r="M56" s="26">
        <f>K56+L56</f>
        <v>179000</v>
      </c>
      <c r="N56" s="26">
        <v>11000</v>
      </c>
      <c r="O56" s="26">
        <f>M56+N56</f>
        <v>190000</v>
      </c>
    </row>
    <row r="57" spans="1:15" s="7" customFormat="1" ht="15.75" customHeight="1" x14ac:dyDescent="0.25">
      <c r="A57" s="18" t="s">
        <v>88</v>
      </c>
      <c r="B57" s="264" t="s">
        <v>89</v>
      </c>
      <c r="C57" s="19">
        <f t="shared" ref="C57:O57" si="26">C58</f>
        <v>232000</v>
      </c>
      <c r="D57" s="19">
        <f t="shared" si="26"/>
        <v>0</v>
      </c>
      <c r="E57" s="19">
        <f t="shared" si="26"/>
        <v>232000</v>
      </c>
      <c r="F57" s="19">
        <f t="shared" si="26"/>
        <v>0</v>
      </c>
      <c r="G57" s="19">
        <f t="shared" si="26"/>
        <v>232000</v>
      </c>
      <c r="H57" s="19">
        <f t="shared" si="26"/>
        <v>0</v>
      </c>
      <c r="I57" s="19">
        <f t="shared" si="26"/>
        <v>232000</v>
      </c>
      <c r="J57" s="19">
        <f t="shared" si="26"/>
        <v>0</v>
      </c>
      <c r="K57" s="19">
        <f t="shared" si="26"/>
        <v>232000</v>
      </c>
      <c r="L57" s="19">
        <f t="shared" si="26"/>
        <v>0</v>
      </c>
      <c r="M57" s="19">
        <f t="shared" si="26"/>
        <v>232000</v>
      </c>
      <c r="N57" s="19">
        <f t="shared" si="26"/>
        <v>205600</v>
      </c>
      <c r="O57" s="19">
        <f t="shared" si="26"/>
        <v>437600</v>
      </c>
    </row>
    <row r="58" spans="1:15" s="7" customFormat="1" ht="15.75" customHeight="1" x14ac:dyDescent="0.25">
      <c r="A58" s="17" t="s">
        <v>90</v>
      </c>
      <c r="B58" s="268" t="s">
        <v>91</v>
      </c>
      <c r="C58" s="25">
        <f t="shared" ref="C58:I58" si="27">SUM(C59:C62)</f>
        <v>232000</v>
      </c>
      <c r="D58" s="25">
        <f t="shared" si="27"/>
        <v>0</v>
      </c>
      <c r="E58" s="25">
        <f t="shared" si="27"/>
        <v>232000</v>
      </c>
      <c r="F58" s="25">
        <f t="shared" si="27"/>
        <v>0</v>
      </c>
      <c r="G58" s="25">
        <f t="shared" si="27"/>
        <v>232000</v>
      </c>
      <c r="H58" s="25">
        <f t="shared" si="27"/>
        <v>0</v>
      </c>
      <c r="I58" s="25">
        <f t="shared" si="27"/>
        <v>232000</v>
      </c>
      <c r="J58" s="25">
        <f t="shared" ref="J58:O58" si="28">SUM(J59:J62)</f>
        <v>0</v>
      </c>
      <c r="K58" s="25">
        <f t="shared" si="28"/>
        <v>232000</v>
      </c>
      <c r="L58" s="25">
        <f t="shared" si="28"/>
        <v>0</v>
      </c>
      <c r="M58" s="25">
        <f t="shared" si="28"/>
        <v>232000</v>
      </c>
      <c r="N58" s="25">
        <v>205600</v>
      </c>
      <c r="O58" s="25">
        <f t="shared" si="28"/>
        <v>437600</v>
      </c>
    </row>
    <row r="59" spans="1:15" s="7" customFormat="1" ht="16.5" customHeight="1" x14ac:dyDescent="0.25">
      <c r="A59" s="17" t="s">
        <v>92</v>
      </c>
      <c r="B59" s="268" t="s">
        <v>93</v>
      </c>
      <c r="C59" s="25">
        <v>6200</v>
      </c>
      <c r="D59" s="25"/>
      <c r="E59" s="26">
        <f>C59+D59</f>
        <v>6200</v>
      </c>
      <c r="F59" s="25"/>
      <c r="G59" s="26">
        <f>E59+F59</f>
        <v>6200</v>
      </c>
      <c r="H59" s="25"/>
      <c r="I59" s="26">
        <f>G59+H59</f>
        <v>6200</v>
      </c>
      <c r="J59" s="25"/>
      <c r="K59" s="26">
        <f>I59+J59</f>
        <v>6200</v>
      </c>
      <c r="L59" s="25"/>
      <c r="M59" s="26">
        <f>K59+L59</f>
        <v>6200</v>
      </c>
      <c r="N59" s="25">
        <v>45000</v>
      </c>
      <c r="O59" s="26">
        <f>M59+N59</f>
        <v>51200</v>
      </c>
    </row>
    <row r="60" spans="1:15" s="7" customFormat="1" ht="15" customHeight="1" x14ac:dyDescent="0.25">
      <c r="A60" s="17" t="s">
        <v>94</v>
      </c>
      <c r="B60" s="268" t="s">
        <v>95</v>
      </c>
      <c r="C60" s="25">
        <v>4800</v>
      </c>
      <c r="D60" s="25"/>
      <c r="E60" s="26">
        <f>C60+D60</f>
        <v>4800</v>
      </c>
      <c r="F60" s="25"/>
      <c r="G60" s="26">
        <f>E60+F60</f>
        <v>4800</v>
      </c>
      <c r="H60" s="25"/>
      <c r="I60" s="26">
        <f>G60+H60</f>
        <v>4800</v>
      </c>
      <c r="J60" s="25"/>
      <c r="K60" s="26">
        <f>I60+J60</f>
        <v>4800</v>
      </c>
      <c r="L60" s="25"/>
      <c r="M60" s="26">
        <f>K60+L60</f>
        <v>4800</v>
      </c>
      <c r="N60" s="25">
        <v>2600</v>
      </c>
      <c r="O60" s="26">
        <f>M60+N60</f>
        <v>7400</v>
      </c>
    </row>
    <row r="61" spans="1:15" s="7" customFormat="1" ht="17.25" customHeight="1" x14ac:dyDescent="0.25">
      <c r="A61" s="17" t="s">
        <v>96</v>
      </c>
      <c r="B61" s="268" t="s">
        <v>97</v>
      </c>
      <c r="C61" s="25">
        <v>2300</v>
      </c>
      <c r="D61" s="25"/>
      <c r="E61" s="26">
        <f>C61+D61</f>
        <v>2300</v>
      </c>
      <c r="F61" s="25"/>
      <c r="G61" s="26">
        <f>E61+F61</f>
        <v>2300</v>
      </c>
      <c r="H61" s="25"/>
      <c r="I61" s="26">
        <f>G61+H61</f>
        <v>2300</v>
      </c>
      <c r="J61" s="25"/>
      <c r="K61" s="26">
        <f>I61+J61</f>
        <v>2300</v>
      </c>
      <c r="L61" s="25"/>
      <c r="M61" s="26">
        <f>K61+L61</f>
        <v>2300</v>
      </c>
      <c r="N61" s="25">
        <v>38000</v>
      </c>
      <c r="O61" s="26">
        <f>M61+N61</f>
        <v>40300</v>
      </c>
    </row>
    <row r="62" spans="1:15" s="7" customFormat="1" ht="17.25" customHeight="1" x14ac:dyDescent="0.25">
      <c r="A62" s="17" t="s">
        <v>98</v>
      </c>
      <c r="B62" s="268" t="s">
        <v>99</v>
      </c>
      <c r="C62" s="25">
        <v>218700</v>
      </c>
      <c r="D62" s="25"/>
      <c r="E62" s="26">
        <f>C62+D62</f>
        <v>218700</v>
      </c>
      <c r="F62" s="25"/>
      <c r="G62" s="26">
        <f>E62+F62</f>
        <v>218700</v>
      </c>
      <c r="H62" s="25"/>
      <c r="I62" s="26">
        <f>G62+H62</f>
        <v>218700</v>
      </c>
      <c r="J62" s="25"/>
      <c r="K62" s="26">
        <f>I62+J62</f>
        <v>218700</v>
      </c>
      <c r="L62" s="25"/>
      <c r="M62" s="26">
        <f>K62+L62</f>
        <v>218700</v>
      </c>
      <c r="N62" s="25">
        <v>120000</v>
      </c>
      <c r="O62" s="26">
        <f>M62+N62</f>
        <v>338700</v>
      </c>
    </row>
    <row r="63" spans="1:15" s="7" customFormat="1" ht="17.25" customHeight="1" x14ac:dyDescent="0.25">
      <c r="A63" s="18" t="s">
        <v>100</v>
      </c>
      <c r="B63" s="263" t="s">
        <v>101</v>
      </c>
      <c r="C63" s="19">
        <f t="shared" ref="C63:O64" si="29">C64</f>
        <v>281600</v>
      </c>
      <c r="D63" s="19">
        <f t="shared" si="29"/>
        <v>0</v>
      </c>
      <c r="E63" s="19">
        <f t="shared" si="29"/>
        <v>281600</v>
      </c>
      <c r="F63" s="19">
        <f t="shared" si="29"/>
        <v>0</v>
      </c>
      <c r="G63" s="19">
        <f t="shared" si="29"/>
        <v>281600</v>
      </c>
      <c r="H63" s="19">
        <f t="shared" si="29"/>
        <v>0</v>
      </c>
      <c r="I63" s="19">
        <f t="shared" si="29"/>
        <v>281600</v>
      </c>
      <c r="J63" s="19">
        <f t="shared" si="29"/>
        <v>0</v>
      </c>
      <c r="K63" s="19">
        <f t="shared" si="29"/>
        <v>281600</v>
      </c>
      <c r="L63" s="19">
        <f t="shared" si="29"/>
        <v>0</v>
      </c>
      <c r="M63" s="19">
        <f t="shared" si="29"/>
        <v>281600</v>
      </c>
      <c r="N63" s="19">
        <f t="shared" si="29"/>
        <v>-24600</v>
      </c>
      <c r="O63" s="19">
        <f t="shared" si="29"/>
        <v>257000</v>
      </c>
    </row>
    <row r="64" spans="1:15" s="7" customFormat="1" ht="17.25" customHeight="1" x14ac:dyDescent="0.25">
      <c r="A64" s="17" t="s">
        <v>102</v>
      </c>
      <c r="B64" s="268" t="s">
        <v>103</v>
      </c>
      <c r="C64" s="25">
        <f t="shared" si="29"/>
        <v>281600</v>
      </c>
      <c r="D64" s="25">
        <f t="shared" si="29"/>
        <v>0</v>
      </c>
      <c r="E64" s="25">
        <f t="shared" si="29"/>
        <v>281600</v>
      </c>
      <c r="F64" s="25">
        <f t="shared" si="29"/>
        <v>0</v>
      </c>
      <c r="G64" s="25">
        <f t="shared" si="29"/>
        <v>281600</v>
      </c>
      <c r="H64" s="25">
        <f t="shared" si="29"/>
        <v>0</v>
      </c>
      <c r="I64" s="25">
        <f t="shared" si="29"/>
        <v>281600</v>
      </c>
      <c r="J64" s="25">
        <f t="shared" si="29"/>
        <v>0</v>
      </c>
      <c r="K64" s="25">
        <f t="shared" si="29"/>
        <v>281600</v>
      </c>
      <c r="L64" s="25">
        <f t="shared" si="29"/>
        <v>0</v>
      </c>
      <c r="M64" s="25">
        <f t="shared" si="29"/>
        <v>281600</v>
      </c>
      <c r="N64" s="25">
        <f t="shared" si="29"/>
        <v>-24600</v>
      </c>
      <c r="O64" s="25">
        <f t="shared" si="29"/>
        <v>257000</v>
      </c>
    </row>
    <row r="65" spans="1:15" s="7" customFormat="1" ht="17.25" customHeight="1" x14ac:dyDescent="0.25">
      <c r="A65" s="17" t="s">
        <v>104</v>
      </c>
      <c r="B65" s="268" t="s">
        <v>105</v>
      </c>
      <c r="C65" s="25">
        <v>281600</v>
      </c>
      <c r="D65" s="25"/>
      <c r="E65" s="26">
        <f>C65+D65</f>
        <v>281600</v>
      </c>
      <c r="F65" s="25"/>
      <c r="G65" s="26">
        <f>E65+F65</f>
        <v>281600</v>
      </c>
      <c r="H65" s="25"/>
      <c r="I65" s="26">
        <f>G65+H65</f>
        <v>281600</v>
      </c>
      <c r="J65" s="25"/>
      <c r="K65" s="26">
        <f>I65+J65</f>
        <v>281600</v>
      </c>
      <c r="L65" s="25"/>
      <c r="M65" s="26">
        <f>K65+L65</f>
        <v>281600</v>
      </c>
      <c r="N65" s="25">
        <v>-24600</v>
      </c>
      <c r="O65" s="26">
        <f>M65+N65</f>
        <v>257000</v>
      </c>
    </row>
    <row r="66" spans="1:15" s="7" customFormat="1" ht="16.5" customHeight="1" x14ac:dyDescent="0.25">
      <c r="A66" s="18" t="s">
        <v>106</v>
      </c>
      <c r="B66" s="264" t="s">
        <v>107</v>
      </c>
      <c r="C66" s="19">
        <f>C67</f>
        <v>100000</v>
      </c>
      <c r="D66" s="19">
        <f t="shared" ref="D66:O68" si="30">D67</f>
        <v>0</v>
      </c>
      <c r="E66" s="19">
        <f t="shared" si="30"/>
        <v>100000</v>
      </c>
      <c r="F66" s="19">
        <f t="shared" si="30"/>
        <v>0</v>
      </c>
      <c r="G66" s="19">
        <f t="shared" si="30"/>
        <v>100000</v>
      </c>
      <c r="H66" s="19">
        <f t="shared" si="30"/>
        <v>0</v>
      </c>
      <c r="I66" s="19">
        <f t="shared" si="30"/>
        <v>100000</v>
      </c>
      <c r="J66" s="19">
        <f t="shared" si="30"/>
        <v>0</v>
      </c>
      <c r="K66" s="19">
        <f t="shared" si="30"/>
        <v>100000</v>
      </c>
      <c r="L66" s="19">
        <f t="shared" si="30"/>
        <v>0</v>
      </c>
      <c r="M66" s="19">
        <f t="shared" si="30"/>
        <v>100000</v>
      </c>
      <c r="N66" s="19">
        <f t="shared" si="30"/>
        <v>381730</v>
      </c>
      <c r="O66" s="19">
        <f t="shared" si="30"/>
        <v>481730</v>
      </c>
    </row>
    <row r="67" spans="1:15" s="7" customFormat="1" ht="29.25" customHeight="1" x14ac:dyDescent="0.25">
      <c r="A67" s="17" t="s">
        <v>108</v>
      </c>
      <c r="B67" s="268" t="s">
        <v>109</v>
      </c>
      <c r="C67" s="25">
        <f t="shared" ref="C67:C68" si="31">C68</f>
        <v>100000</v>
      </c>
      <c r="D67" s="25">
        <f t="shared" si="30"/>
        <v>0</v>
      </c>
      <c r="E67" s="25">
        <f t="shared" si="30"/>
        <v>100000</v>
      </c>
      <c r="F67" s="25">
        <f t="shared" si="30"/>
        <v>0</v>
      </c>
      <c r="G67" s="25">
        <f t="shared" si="30"/>
        <v>100000</v>
      </c>
      <c r="H67" s="25">
        <f t="shared" si="30"/>
        <v>0</v>
      </c>
      <c r="I67" s="25">
        <f t="shared" si="30"/>
        <v>100000</v>
      </c>
      <c r="J67" s="25">
        <f t="shared" si="30"/>
        <v>0</v>
      </c>
      <c r="K67" s="25">
        <f t="shared" si="30"/>
        <v>100000</v>
      </c>
      <c r="L67" s="25">
        <f t="shared" si="30"/>
        <v>0</v>
      </c>
      <c r="M67" s="25">
        <f t="shared" si="30"/>
        <v>100000</v>
      </c>
      <c r="N67" s="25">
        <f t="shared" si="30"/>
        <v>381730</v>
      </c>
      <c r="O67" s="25">
        <f t="shared" si="30"/>
        <v>481730</v>
      </c>
    </row>
    <row r="68" spans="1:15" s="7" customFormat="1" ht="25.5" customHeight="1" x14ac:dyDescent="0.25">
      <c r="A68" s="23" t="s">
        <v>110</v>
      </c>
      <c r="B68" s="24" t="s">
        <v>111</v>
      </c>
      <c r="C68" s="25">
        <f t="shared" si="31"/>
        <v>100000</v>
      </c>
      <c r="D68" s="26">
        <f t="shared" si="30"/>
        <v>0</v>
      </c>
      <c r="E68" s="26">
        <f t="shared" si="30"/>
        <v>100000</v>
      </c>
      <c r="F68" s="26">
        <f t="shared" si="30"/>
        <v>0</v>
      </c>
      <c r="G68" s="26">
        <f t="shared" si="30"/>
        <v>100000</v>
      </c>
      <c r="H68" s="26">
        <f t="shared" si="30"/>
        <v>0</v>
      </c>
      <c r="I68" s="26">
        <f t="shared" si="30"/>
        <v>100000</v>
      </c>
      <c r="J68" s="26">
        <f t="shared" si="30"/>
        <v>0</v>
      </c>
      <c r="K68" s="26">
        <f t="shared" si="30"/>
        <v>100000</v>
      </c>
      <c r="L68" s="26">
        <f t="shared" si="30"/>
        <v>0</v>
      </c>
      <c r="M68" s="26">
        <f t="shared" si="30"/>
        <v>100000</v>
      </c>
      <c r="N68" s="26">
        <f t="shared" si="30"/>
        <v>381730</v>
      </c>
      <c r="O68" s="26">
        <f t="shared" si="30"/>
        <v>481730</v>
      </c>
    </row>
    <row r="69" spans="1:15" s="7" customFormat="1" ht="25.5" customHeight="1" x14ac:dyDescent="0.25">
      <c r="A69" s="17" t="s">
        <v>112</v>
      </c>
      <c r="B69" s="268" t="s">
        <v>113</v>
      </c>
      <c r="C69" s="25">
        <v>100000</v>
      </c>
      <c r="D69" s="26"/>
      <c r="E69" s="26">
        <f>C69+D69</f>
        <v>100000</v>
      </c>
      <c r="F69" s="26"/>
      <c r="G69" s="26">
        <f>E69+F69</f>
        <v>100000</v>
      </c>
      <c r="H69" s="26"/>
      <c r="I69" s="26">
        <f>G69+H69</f>
        <v>100000</v>
      </c>
      <c r="J69" s="26"/>
      <c r="K69" s="26">
        <f>I69+J69</f>
        <v>100000</v>
      </c>
      <c r="L69" s="26"/>
      <c r="M69" s="26">
        <f>K69+L69</f>
        <v>100000</v>
      </c>
      <c r="N69" s="26">
        <v>381730</v>
      </c>
      <c r="O69" s="26">
        <f>M69+N69</f>
        <v>481730</v>
      </c>
    </row>
    <row r="70" spans="1:15" s="7" customFormat="1" x14ac:dyDescent="0.25">
      <c r="A70" s="18" t="s">
        <v>114</v>
      </c>
      <c r="B70" s="264" t="s">
        <v>115</v>
      </c>
      <c r="C70" s="19">
        <f t="shared" ref="C70:K70" si="32">C71+C74+C79+C81+C83</f>
        <v>581000</v>
      </c>
      <c r="D70" s="19">
        <f t="shared" si="32"/>
        <v>0</v>
      </c>
      <c r="E70" s="19">
        <f t="shared" si="32"/>
        <v>581000</v>
      </c>
      <c r="F70" s="19">
        <f t="shared" si="32"/>
        <v>0</v>
      </c>
      <c r="G70" s="19">
        <f t="shared" si="32"/>
        <v>581000</v>
      </c>
      <c r="H70" s="19">
        <f t="shared" si="32"/>
        <v>0</v>
      </c>
      <c r="I70" s="19">
        <f t="shared" si="32"/>
        <v>581000</v>
      </c>
      <c r="J70" s="19">
        <f t="shared" si="32"/>
        <v>0</v>
      </c>
      <c r="K70" s="19">
        <f t="shared" si="32"/>
        <v>581000</v>
      </c>
      <c r="L70" s="19">
        <f>L71+L74+L79+L81+L83</f>
        <v>0</v>
      </c>
      <c r="M70" s="19">
        <f>M71+M74+M75+M76+M79+M81+M82+M83</f>
        <v>581000</v>
      </c>
      <c r="N70" s="19">
        <f t="shared" ref="N70:O70" si="33">N71+N74+N75+N76+N79+N81+N82+N83</f>
        <v>104000</v>
      </c>
      <c r="O70" s="19">
        <f t="shared" si="33"/>
        <v>685000</v>
      </c>
    </row>
    <row r="71" spans="1:15" s="7" customFormat="1" ht="15" customHeight="1" x14ac:dyDescent="0.25">
      <c r="A71" s="17" t="s">
        <v>116</v>
      </c>
      <c r="B71" s="268" t="s">
        <v>117</v>
      </c>
      <c r="C71" s="25">
        <f t="shared" ref="C71:O71" si="34">C72+C73</f>
        <v>11000</v>
      </c>
      <c r="D71" s="25">
        <f t="shared" si="34"/>
        <v>0</v>
      </c>
      <c r="E71" s="25">
        <f t="shared" si="34"/>
        <v>11000</v>
      </c>
      <c r="F71" s="25">
        <f t="shared" si="34"/>
        <v>0</v>
      </c>
      <c r="G71" s="25">
        <f t="shared" si="34"/>
        <v>11000</v>
      </c>
      <c r="H71" s="25">
        <f t="shared" si="34"/>
        <v>0</v>
      </c>
      <c r="I71" s="25">
        <f t="shared" si="34"/>
        <v>11000</v>
      </c>
      <c r="J71" s="25">
        <f t="shared" si="34"/>
        <v>0</v>
      </c>
      <c r="K71" s="25">
        <f t="shared" si="34"/>
        <v>11000</v>
      </c>
      <c r="L71" s="25">
        <f t="shared" si="34"/>
        <v>0</v>
      </c>
      <c r="M71" s="25">
        <f t="shared" si="34"/>
        <v>11000</v>
      </c>
      <c r="N71" s="25">
        <f t="shared" si="34"/>
        <v>-9300</v>
      </c>
      <c r="O71" s="25">
        <f t="shared" si="34"/>
        <v>1700</v>
      </c>
    </row>
    <row r="72" spans="1:15" s="7" customFormat="1" ht="76.5" customHeight="1" x14ac:dyDescent="0.25">
      <c r="A72" s="17" t="s">
        <v>726</v>
      </c>
      <c r="B72" s="268" t="s">
        <v>118</v>
      </c>
      <c r="C72" s="25">
        <v>8000</v>
      </c>
      <c r="D72" s="26"/>
      <c r="E72" s="26">
        <f>C72+D72</f>
        <v>8000</v>
      </c>
      <c r="F72" s="26"/>
      <c r="G72" s="26">
        <f>E72+F72</f>
        <v>8000</v>
      </c>
      <c r="H72" s="26"/>
      <c r="I72" s="26">
        <f>G72+H72</f>
        <v>8000</v>
      </c>
      <c r="J72" s="26"/>
      <c r="K72" s="26">
        <f>I72+J72</f>
        <v>8000</v>
      </c>
      <c r="L72" s="26"/>
      <c r="M72" s="26">
        <f>K72+L72</f>
        <v>8000</v>
      </c>
      <c r="N72" s="26">
        <v>-6300</v>
      </c>
      <c r="O72" s="26">
        <f>M72+N72</f>
        <v>1700</v>
      </c>
    </row>
    <row r="73" spans="1:15" s="7" customFormat="1" ht="38.25" customHeight="1" x14ac:dyDescent="0.25">
      <c r="A73" s="17" t="s">
        <v>119</v>
      </c>
      <c r="B73" s="268" t="s">
        <v>120</v>
      </c>
      <c r="C73" s="25">
        <v>3000</v>
      </c>
      <c r="D73" s="26"/>
      <c r="E73" s="26">
        <f>C73+D73</f>
        <v>3000</v>
      </c>
      <c r="F73" s="26"/>
      <c r="G73" s="26">
        <f>E73+F73</f>
        <v>3000</v>
      </c>
      <c r="H73" s="26"/>
      <c r="I73" s="26">
        <f>G73+H73</f>
        <v>3000</v>
      </c>
      <c r="J73" s="26"/>
      <c r="K73" s="26">
        <f>I73+J73</f>
        <v>3000</v>
      </c>
      <c r="L73" s="26"/>
      <c r="M73" s="26">
        <f>K73+L73</f>
        <v>3000</v>
      </c>
      <c r="N73" s="26">
        <v>-3000</v>
      </c>
      <c r="O73" s="26">
        <f>M73+N73</f>
        <v>0</v>
      </c>
    </row>
    <row r="74" spans="1:15" s="7" customFormat="1" ht="41.25" customHeight="1" x14ac:dyDescent="0.25">
      <c r="A74" s="17" t="s">
        <v>121</v>
      </c>
      <c r="B74" s="268" t="s">
        <v>122</v>
      </c>
      <c r="C74" s="25">
        <v>20000</v>
      </c>
      <c r="D74" s="25"/>
      <c r="E74" s="26">
        <f>C74+D74</f>
        <v>20000</v>
      </c>
      <c r="F74" s="25"/>
      <c r="G74" s="26">
        <f>E74+F74</f>
        <v>20000</v>
      </c>
      <c r="H74" s="25"/>
      <c r="I74" s="26">
        <f>G74+H74</f>
        <v>20000</v>
      </c>
      <c r="J74" s="25"/>
      <c r="K74" s="26">
        <f>I74+J74</f>
        <v>20000</v>
      </c>
      <c r="L74" s="25"/>
      <c r="M74" s="26">
        <f>K74+L74</f>
        <v>20000</v>
      </c>
      <c r="N74" s="25">
        <v>2000</v>
      </c>
      <c r="O74" s="26">
        <f>M74+N74</f>
        <v>22000</v>
      </c>
    </row>
    <row r="75" spans="1:15" s="7" customFormat="1" ht="41.25" customHeight="1" x14ac:dyDescent="0.25">
      <c r="A75" s="215" t="s">
        <v>727</v>
      </c>
      <c r="B75" s="208" t="s">
        <v>728</v>
      </c>
      <c r="C75" s="25"/>
      <c r="D75" s="25"/>
      <c r="E75" s="26"/>
      <c r="F75" s="25"/>
      <c r="G75" s="26"/>
      <c r="H75" s="25"/>
      <c r="I75" s="26"/>
      <c r="J75" s="25"/>
      <c r="K75" s="26"/>
      <c r="L75" s="25"/>
      <c r="M75" s="26"/>
      <c r="N75" s="25">
        <v>3000</v>
      </c>
      <c r="O75" s="26">
        <f>M75+N75</f>
        <v>3000</v>
      </c>
    </row>
    <row r="76" spans="1:15" s="7" customFormat="1" ht="15" customHeight="1" x14ac:dyDescent="0.25">
      <c r="A76" s="216" t="s">
        <v>729</v>
      </c>
      <c r="B76" s="217" t="s">
        <v>730</v>
      </c>
      <c r="C76" s="25"/>
      <c r="D76" s="25"/>
      <c r="E76" s="26"/>
      <c r="F76" s="25"/>
      <c r="G76" s="26"/>
      <c r="H76" s="25"/>
      <c r="I76" s="26"/>
      <c r="J76" s="25"/>
      <c r="K76" s="26"/>
      <c r="L76" s="25"/>
      <c r="M76" s="26">
        <f>M77</f>
        <v>0</v>
      </c>
      <c r="N76" s="26">
        <f t="shared" ref="N76:O77" si="35">N77</f>
        <v>35000</v>
      </c>
      <c r="O76" s="26">
        <f t="shared" si="35"/>
        <v>35000</v>
      </c>
    </row>
    <row r="77" spans="1:15" s="7" customFormat="1" ht="28.5" customHeight="1" x14ac:dyDescent="0.25">
      <c r="A77" s="216" t="s">
        <v>731</v>
      </c>
      <c r="B77" s="217" t="s">
        <v>732</v>
      </c>
      <c r="C77" s="25"/>
      <c r="D77" s="25"/>
      <c r="E77" s="26"/>
      <c r="F77" s="25"/>
      <c r="G77" s="26"/>
      <c r="H77" s="25"/>
      <c r="I77" s="26"/>
      <c r="J77" s="25"/>
      <c r="K77" s="26"/>
      <c r="L77" s="25"/>
      <c r="M77" s="26">
        <f>M78</f>
        <v>0</v>
      </c>
      <c r="N77" s="26">
        <f t="shared" si="35"/>
        <v>35000</v>
      </c>
      <c r="O77" s="26">
        <f t="shared" si="35"/>
        <v>35000</v>
      </c>
    </row>
    <row r="78" spans="1:15" s="7" customFormat="1" ht="40.5" customHeight="1" x14ac:dyDescent="0.25">
      <c r="A78" s="216" t="s">
        <v>733</v>
      </c>
      <c r="B78" s="217" t="s">
        <v>734</v>
      </c>
      <c r="C78" s="25"/>
      <c r="D78" s="25"/>
      <c r="E78" s="26"/>
      <c r="F78" s="25"/>
      <c r="G78" s="26"/>
      <c r="H78" s="25"/>
      <c r="I78" s="26"/>
      <c r="J78" s="25"/>
      <c r="K78" s="26"/>
      <c r="L78" s="25"/>
      <c r="M78" s="26"/>
      <c r="N78" s="25">
        <v>35000</v>
      </c>
      <c r="O78" s="26">
        <f t="shared" ref="O78" si="36">M78+N78</f>
        <v>35000</v>
      </c>
    </row>
    <row r="79" spans="1:15" s="7" customFormat="1" ht="66" customHeight="1" x14ac:dyDescent="0.25">
      <c r="A79" s="17" t="s">
        <v>735</v>
      </c>
      <c r="B79" s="28" t="s">
        <v>123</v>
      </c>
      <c r="C79" s="25">
        <f t="shared" ref="C79:O79" si="37">C80</f>
        <v>15000</v>
      </c>
      <c r="D79" s="25">
        <f t="shared" si="37"/>
        <v>0</v>
      </c>
      <c r="E79" s="25">
        <f t="shared" si="37"/>
        <v>15000</v>
      </c>
      <c r="F79" s="25">
        <f t="shared" si="37"/>
        <v>0</v>
      </c>
      <c r="G79" s="25">
        <f t="shared" si="37"/>
        <v>15000</v>
      </c>
      <c r="H79" s="25">
        <f t="shared" si="37"/>
        <v>0</v>
      </c>
      <c r="I79" s="25">
        <f t="shared" si="37"/>
        <v>15000</v>
      </c>
      <c r="J79" s="25">
        <f t="shared" si="37"/>
        <v>0</v>
      </c>
      <c r="K79" s="25">
        <f t="shared" si="37"/>
        <v>15000</v>
      </c>
      <c r="L79" s="25">
        <f t="shared" si="37"/>
        <v>0</v>
      </c>
      <c r="M79" s="25">
        <f t="shared" si="37"/>
        <v>15000</v>
      </c>
      <c r="N79" s="25">
        <f t="shared" si="37"/>
        <v>-8800</v>
      </c>
      <c r="O79" s="25">
        <f t="shared" si="37"/>
        <v>6200</v>
      </c>
    </row>
    <row r="80" spans="1:15" s="7" customFormat="1" ht="16.5" customHeight="1" x14ac:dyDescent="0.25">
      <c r="A80" s="17" t="s">
        <v>124</v>
      </c>
      <c r="B80" s="268" t="s">
        <v>125</v>
      </c>
      <c r="C80" s="25">
        <v>15000</v>
      </c>
      <c r="D80" s="26"/>
      <c r="E80" s="26">
        <f>C80+D80</f>
        <v>15000</v>
      </c>
      <c r="F80" s="26"/>
      <c r="G80" s="26">
        <f>E80+F80</f>
        <v>15000</v>
      </c>
      <c r="H80" s="26"/>
      <c r="I80" s="26">
        <f>G80+H80</f>
        <v>15000</v>
      </c>
      <c r="J80" s="26"/>
      <c r="K80" s="26">
        <f>I80+J80</f>
        <v>15000</v>
      </c>
      <c r="L80" s="26"/>
      <c r="M80" s="26">
        <f>K80+L80</f>
        <v>15000</v>
      </c>
      <c r="N80" s="26">
        <v>-8800</v>
      </c>
      <c r="O80" s="26">
        <f>M80+N80</f>
        <v>6200</v>
      </c>
    </row>
    <row r="81" spans="1:22" s="7" customFormat="1" ht="40.5" customHeight="1" x14ac:dyDescent="0.25">
      <c r="A81" s="17" t="s">
        <v>126</v>
      </c>
      <c r="B81" s="268" t="s">
        <v>127</v>
      </c>
      <c r="C81" s="25">
        <v>100000</v>
      </c>
      <c r="D81" s="25"/>
      <c r="E81" s="26">
        <f>C81+D81</f>
        <v>100000</v>
      </c>
      <c r="F81" s="25"/>
      <c r="G81" s="26">
        <f>E81+F81</f>
        <v>100000</v>
      </c>
      <c r="H81" s="25"/>
      <c r="I81" s="26">
        <f>G81+H81</f>
        <v>100000</v>
      </c>
      <c r="J81" s="25"/>
      <c r="K81" s="26">
        <f>I81+J81</f>
        <v>100000</v>
      </c>
      <c r="L81" s="25"/>
      <c r="M81" s="26">
        <f>K81+L81</f>
        <v>100000</v>
      </c>
      <c r="N81" s="25"/>
      <c r="O81" s="26">
        <f>M81+N81</f>
        <v>100000</v>
      </c>
    </row>
    <row r="82" spans="1:22" s="7" customFormat="1" ht="40.5" customHeight="1" x14ac:dyDescent="0.25">
      <c r="A82" s="216" t="s">
        <v>736</v>
      </c>
      <c r="B82" s="217" t="s">
        <v>737</v>
      </c>
      <c r="C82" s="25"/>
      <c r="D82" s="25"/>
      <c r="E82" s="26"/>
      <c r="F82" s="25"/>
      <c r="G82" s="26"/>
      <c r="H82" s="25"/>
      <c r="I82" s="26"/>
      <c r="J82" s="25"/>
      <c r="K82" s="26"/>
      <c r="L82" s="25"/>
      <c r="M82" s="26"/>
      <c r="N82" s="25">
        <v>8500</v>
      </c>
      <c r="O82" s="26">
        <f>M82+N82</f>
        <v>8500</v>
      </c>
    </row>
    <row r="83" spans="1:22" s="7" customFormat="1" ht="14.25" customHeight="1" x14ac:dyDescent="0.25">
      <c r="A83" s="17" t="s">
        <v>128</v>
      </c>
      <c r="B83" s="268" t="s">
        <v>129</v>
      </c>
      <c r="C83" s="25">
        <f>C84</f>
        <v>435000</v>
      </c>
      <c r="D83" s="25">
        <f t="shared" ref="D83:O83" si="38">D84</f>
        <v>0</v>
      </c>
      <c r="E83" s="25">
        <f t="shared" si="38"/>
        <v>435000</v>
      </c>
      <c r="F83" s="25">
        <f t="shared" si="38"/>
        <v>0</v>
      </c>
      <c r="G83" s="25">
        <f t="shared" si="38"/>
        <v>435000</v>
      </c>
      <c r="H83" s="25">
        <f t="shared" si="38"/>
        <v>0</v>
      </c>
      <c r="I83" s="25">
        <f t="shared" si="38"/>
        <v>435000</v>
      </c>
      <c r="J83" s="25">
        <f t="shared" si="38"/>
        <v>0</v>
      </c>
      <c r="K83" s="25">
        <f t="shared" si="38"/>
        <v>435000</v>
      </c>
      <c r="L83" s="25">
        <f t="shared" si="38"/>
        <v>0</v>
      </c>
      <c r="M83" s="25">
        <f t="shared" si="38"/>
        <v>435000</v>
      </c>
      <c r="N83" s="25">
        <f t="shared" si="38"/>
        <v>73600</v>
      </c>
      <c r="O83" s="25">
        <f t="shared" si="38"/>
        <v>508600</v>
      </c>
    </row>
    <row r="84" spans="1:22" s="7" customFormat="1" ht="27.75" customHeight="1" x14ac:dyDescent="0.25">
      <c r="A84" s="17" t="s">
        <v>130</v>
      </c>
      <c r="B84" s="268" t="s">
        <v>131</v>
      </c>
      <c r="C84" s="25">
        <v>435000</v>
      </c>
      <c r="D84" s="25"/>
      <c r="E84" s="26">
        <f>C84+D84</f>
        <v>435000</v>
      </c>
      <c r="F84" s="25"/>
      <c r="G84" s="26">
        <f>E84+F84</f>
        <v>435000</v>
      </c>
      <c r="H84" s="25"/>
      <c r="I84" s="26">
        <f>G84+H84</f>
        <v>435000</v>
      </c>
      <c r="J84" s="25"/>
      <c r="K84" s="26">
        <f>I84+J84</f>
        <v>435000</v>
      </c>
      <c r="L84" s="25"/>
      <c r="M84" s="26">
        <f>K84+L84</f>
        <v>435000</v>
      </c>
      <c r="N84" s="25">
        <v>73600</v>
      </c>
      <c r="O84" s="26">
        <f>M84+N84</f>
        <v>508600</v>
      </c>
    </row>
    <row r="85" spans="1:22" s="31" customFormat="1" x14ac:dyDescent="0.25">
      <c r="A85" s="18" t="s">
        <v>132</v>
      </c>
      <c r="B85" s="264" t="s">
        <v>133</v>
      </c>
      <c r="C85" s="19">
        <f>C86</f>
        <v>139753289.22999999</v>
      </c>
      <c r="D85" s="19">
        <f t="shared" ref="D85:O85" si="39">D86</f>
        <v>3881600</v>
      </c>
      <c r="E85" s="19">
        <f t="shared" si="39"/>
        <v>143634889.22999999</v>
      </c>
      <c r="F85" s="19">
        <f t="shared" si="39"/>
        <v>0</v>
      </c>
      <c r="G85" s="19">
        <f t="shared" si="39"/>
        <v>143634889.22999999</v>
      </c>
      <c r="H85" s="19">
        <f t="shared" si="39"/>
        <v>11015827</v>
      </c>
      <c r="I85" s="19">
        <f t="shared" si="39"/>
        <v>154650716.22999999</v>
      </c>
      <c r="J85" s="19">
        <f t="shared" si="39"/>
        <v>1201083</v>
      </c>
      <c r="K85" s="19">
        <f t="shared" si="39"/>
        <v>155851799.22999999</v>
      </c>
      <c r="L85" s="19">
        <f t="shared" si="39"/>
        <v>57163766</v>
      </c>
      <c r="M85" s="19">
        <f t="shared" si="39"/>
        <v>213015565.22999999</v>
      </c>
      <c r="N85" s="19">
        <f t="shared" si="39"/>
        <v>8450958.8499999996</v>
      </c>
      <c r="O85" s="19">
        <f t="shared" si="39"/>
        <v>221466524.07999998</v>
      </c>
    </row>
    <row r="86" spans="1:22" s="32" customFormat="1" ht="14.25" customHeight="1" x14ac:dyDescent="0.25">
      <c r="A86" s="17" t="s">
        <v>134</v>
      </c>
      <c r="B86" s="268" t="s">
        <v>135</v>
      </c>
      <c r="C86" s="25">
        <f t="shared" ref="C86:O86" si="40">C87+C92+C115+C148</f>
        <v>139753289.22999999</v>
      </c>
      <c r="D86" s="25">
        <f t="shared" si="40"/>
        <v>3881600</v>
      </c>
      <c r="E86" s="25">
        <f t="shared" si="40"/>
        <v>143634889.22999999</v>
      </c>
      <c r="F86" s="25">
        <f t="shared" si="40"/>
        <v>0</v>
      </c>
      <c r="G86" s="25">
        <f t="shared" si="40"/>
        <v>143634889.22999999</v>
      </c>
      <c r="H86" s="25">
        <f t="shared" si="40"/>
        <v>11015827</v>
      </c>
      <c r="I86" s="25">
        <f t="shared" si="40"/>
        <v>154650716.22999999</v>
      </c>
      <c r="J86" s="25">
        <f t="shared" si="40"/>
        <v>1201083</v>
      </c>
      <c r="K86" s="25">
        <f t="shared" si="40"/>
        <v>155851799.22999999</v>
      </c>
      <c r="L86" s="25">
        <f t="shared" si="40"/>
        <v>57163766</v>
      </c>
      <c r="M86" s="25">
        <f t="shared" si="40"/>
        <v>213015565.22999999</v>
      </c>
      <c r="N86" s="25">
        <f t="shared" si="40"/>
        <v>8450958.8499999996</v>
      </c>
      <c r="O86" s="25">
        <f t="shared" si="40"/>
        <v>221466524.07999998</v>
      </c>
    </row>
    <row r="87" spans="1:22" s="31" customFormat="1" ht="25.5" customHeight="1" x14ac:dyDescent="0.25">
      <c r="A87" s="18" t="s">
        <v>136</v>
      </c>
      <c r="B87" s="264" t="s">
        <v>137</v>
      </c>
      <c r="C87" s="19">
        <f>C88+C90</f>
        <v>29780000</v>
      </c>
      <c r="D87" s="19">
        <f t="shared" ref="D87:O87" si="41">D88+D90</f>
        <v>0</v>
      </c>
      <c r="E87" s="19">
        <f t="shared" si="41"/>
        <v>29780000</v>
      </c>
      <c r="F87" s="19">
        <f t="shared" si="41"/>
        <v>0</v>
      </c>
      <c r="G87" s="19">
        <f t="shared" si="41"/>
        <v>29780000</v>
      </c>
      <c r="H87" s="19">
        <f t="shared" si="41"/>
        <v>0</v>
      </c>
      <c r="I87" s="19">
        <f t="shared" si="41"/>
        <v>29780000</v>
      </c>
      <c r="J87" s="19">
        <f t="shared" si="41"/>
        <v>0</v>
      </c>
      <c r="K87" s="19">
        <f t="shared" si="41"/>
        <v>29780000</v>
      </c>
      <c r="L87" s="19">
        <f t="shared" si="41"/>
        <v>0</v>
      </c>
      <c r="M87" s="19">
        <f t="shared" si="41"/>
        <v>29780000</v>
      </c>
      <c r="N87" s="19">
        <f t="shared" si="41"/>
        <v>800000</v>
      </c>
      <c r="O87" s="19">
        <f t="shared" si="41"/>
        <v>30580000</v>
      </c>
    </row>
    <row r="88" spans="1:22" s="32" customFormat="1" ht="15" hidden="1" customHeight="1" x14ac:dyDescent="0.25">
      <c r="A88" s="17" t="s">
        <v>138</v>
      </c>
      <c r="B88" s="268" t="s">
        <v>139</v>
      </c>
      <c r="C88" s="25">
        <f>C89</f>
        <v>18638000</v>
      </c>
      <c r="D88" s="25">
        <f t="shared" ref="D88:O88" si="42">D89</f>
        <v>0</v>
      </c>
      <c r="E88" s="25">
        <f t="shared" si="42"/>
        <v>18638000</v>
      </c>
      <c r="F88" s="25">
        <f t="shared" si="42"/>
        <v>0</v>
      </c>
      <c r="G88" s="25">
        <f t="shared" si="42"/>
        <v>18638000</v>
      </c>
      <c r="H88" s="25">
        <f t="shared" si="42"/>
        <v>0</v>
      </c>
      <c r="I88" s="25">
        <f t="shared" si="42"/>
        <v>18638000</v>
      </c>
      <c r="J88" s="25">
        <f t="shared" si="42"/>
        <v>0</v>
      </c>
      <c r="K88" s="25">
        <f t="shared" si="42"/>
        <v>18638000</v>
      </c>
      <c r="L88" s="25">
        <f t="shared" si="42"/>
        <v>0</v>
      </c>
      <c r="M88" s="25">
        <f t="shared" si="42"/>
        <v>18638000</v>
      </c>
      <c r="N88" s="25">
        <f t="shared" si="42"/>
        <v>0</v>
      </c>
      <c r="O88" s="25">
        <f t="shared" si="42"/>
        <v>18638000</v>
      </c>
    </row>
    <row r="89" spans="1:22" s="32" customFormat="1" ht="15" hidden="1" customHeight="1" x14ac:dyDescent="0.25">
      <c r="A89" s="17" t="s">
        <v>140</v>
      </c>
      <c r="B89" s="268" t="s">
        <v>141</v>
      </c>
      <c r="C89" s="25">
        <v>18638000</v>
      </c>
      <c r="D89" s="25"/>
      <c r="E89" s="25">
        <f t="shared" ref="E89" si="43">C89+D89</f>
        <v>18638000</v>
      </c>
      <c r="F89" s="25"/>
      <c r="G89" s="25">
        <f t="shared" ref="G89" si="44">E89+F89</f>
        <v>18638000</v>
      </c>
      <c r="H89" s="25"/>
      <c r="I89" s="25">
        <f t="shared" ref="I89" si="45">G89+H89</f>
        <v>18638000</v>
      </c>
      <c r="J89" s="25"/>
      <c r="K89" s="25">
        <f t="shared" ref="K89" si="46">I89+J89</f>
        <v>18638000</v>
      </c>
      <c r="L89" s="25"/>
      <c r="M89" s="25">
        <f t="shared" ref="M89" si="47">K89+L89</f>
        <v>18638000</v>
      </c>
      <c r="N89" s="25"/>
      <c r="O89" s="25">
        <f t="shared" ref="O89" si="48">M89+N89</f>
        <v>18638000</v>
      </c>
    </row>
    <row r="90" spans="1:22" s="32" customFormat="1" ht="15" customHeight="1" x14ac:dyDescent="0.25">
      <c r="A90" s="17" t="s">
        <v>142</v>
      </c>
      <c r="B90" s="268" t="s">
        <v>143</v>
      </c>
      <c r="C90" s="25">
        <f>C91</f>
        <v>11142000</v>
      </c>
      <c r="D90" s="25">
        <f t="shared" ref="D90:O90" si="49">D91</f>
        <v>0</v>
      </c>
      <c r="E90" s="25">
        <f t="shared" si="49"/>
        <v>11142000</v>
      </c>
      <c r="F90" s="25">
        <f t="shared" si="49"/>
        <v>0</v>
      </c>
      <c r="G90" s="25">
        <f t="shared" si="49"/>
        <v>11142000</v>
      </c>
      <c r="H90" s="25">
        <f t="shared" si="49"/>
        <v>0</v>
      </c>
      <c r="I90" s="25">
        <f t="shared" si="49"/>
        <v>11142000</v>
      </c>
      <c r="J90" s="25">
        <f t="shared" si="49"/>
        <v>0</v>
      </c>
      <c r="K90" s="25">
        <f t="shared" si="49"/>
        <v>11142000</v>
      </c>
      <c r="L90" s="25">
        <f t="shared" si="49"/>
        <v>0</v>
      </c>
      <c r="M90" s="25">
        <f t="shared" si="49"/>
        <v>11142000</v>
      </c>
      <c r="N90" s="25">
        <f t="shared" si="49"/>
        <v>800000</v>
      </c>
      <c r="O90" s="25">
        <f t="shared" si="49"/>
        <v>11942000</v>
      </c>
    </row>
    <row r="91" spans="1:22" s="32" customFormat="1" ht="25.5" customHeight="1" x14ac:dyDescent="0.25">
      <c r="A91" s="17" t="s">
        <v>144</v>
      </c>
      <c r="B91" s="268" t="s">
        <v>145</v>
      </c>
      <c r="C91" s="25">
        <v>11142000</v>
      </c>
      <c r="D91" s="25"/>
      <c r="E91" s="25">
        <f t="shared" ref="E91:E114" si="50">C91+D91</f>
        <v>11142000</v>
      </c>
      <c r="F91" s="25"/>
      <c r="G91" s="25">
        <f t="shared" ref="G91" si="51">E91+F91</f>
        <v>11142000</v>
      </c>
      <c r="H91" s="25"/>
      <c r="I91" s="25">
        <f t="shared" ref="I91" si="52">G91+H91</f>
        <v>11142000</v>
      </c>
      <c r="J91" s="25"/>
      <c r="K91" s="25">
        <f t="shared" ref="K91" si="53">I91+J91</f>
        <v>11142000</v>
      </c>
      <c r="L91" s="25"/>
      <c r="M91" s="25">
        <f t="shared" ref="M91" si="54">K91+L91</f>
        <v>11142000</v>
      </c>
      <c r="N91" s="25">
        <v>800000</v>
      </c>
      <c r="O91" s="25">
        <f t="shared" ref="O91" si="55">M91+N91</f>
        <v>11942000</v>
      </c>
    </row>
    <row r="92" spans="1:22" s="32" customFormat="1" ht="28.5" customHeight="1" x14ac:dyDescent="0.25">
      <c r="A92" s="18" t="s">
        <v>146</v>
      </c>
      <c r="B92" s="264" t="s">
        <v>147</v>
      </c>
      <c r="C92" s="33">
        <f t="shared" ref="C92:H92" si="56">C97+C108</f>
        <v>0</v>
      </c>
      <c r="D92" s="33">
        <f t="shared" si="56"/>
        <v>3881600</v>
      </c>
      <c r="E92" s="33">
        <f t="shared" si="56"/>
        <v>3881600</v>
      </c>
      <c r="F92" s="33">
        <f t="shared" si="56"/>
        <v>0</v>
      </c>
      <c r="G92" s="33">
        <f t="shared" si="56"/>
        <v>3881600</v>
      </c>
      <c r="H92" s="33">
        <f t="shared" si="56"/>
        <v>11012900</v>
      </c>
      <c r="I92" s="33">
        <f>I97+I106+I108</f>
        <v>14894500</v>
      </c>
      <c r="J92" s="33">
        <f>J97+J106+J108</f>
        <v>1201083</v>
      </c>
      <c r="K92" s="33">
        <f>K97+K106+K108</f>
        <v>16095583</v>
      </c>
      <c r="L92" s="33">
        <f>L97+L106+L108</f>
        <v>42980000</v>
      </c>
      <c r="M92" s="33">
        <f>M93+M95+M97+M106+M108</f>
        <v>59075583</v>
      </c>
      <c r="N92" s="33">
        <f t="shared" ref="N92:O92" si="57">N93+N95+N97+N106+N108</f>
        <v>3417626</v>
      </c>
      <c r="O92" s="33">
        <f t="shared" si="57"/>
        <v>62493209</v>
      </c>
      <c r="P92" s="34"/>
      <c r="Q92" s="34"/>
      <c r="R92" s="34"/>
      <c r="T92" s="34"/>
      <c r="U92" s="34"/>
      <c r="V92" s="35"/>
    </row>
    <row r="93" spans="1:22" s="32" customFormat="1" ht="16.5" customHeight="1" x14ac:dyDescent="0.25">
      <c r="A93" s="17" t="s">
        <v>798</v>
      </c>
      <c r="B93" s="268" t="s">
        <v>799</v>
      </c>
      <c r="C93" s="36"/>
      <c r="D93" s="36"/>
      <c r="E93" s="36"/>
      <c r="F93" s="36"/>
      <c r="G93" s="36"/>
      <c r="H93" s="36"/>
      <c r="I93" s="36"/>
      <c r="J93" s="36"/>
      <c r="K93" s="36"/>
      <c r="L93" s="36"/>
      <c r="M93" s="36">
        <f>M94</f>
        <v>0</v>
      </c>
      <c r="N93" s="36">
        <f t="shared" ref="N93:O93" si="58">N94</f>
        <v>1594910</v>
      </c>
      <c r="O93" s="36">
        <f t="shared" si="58"/>
        <v>1594910</v>
      </c>
      <c r="P93" s="37"/>
      <c r="Q93" s="37"/>
      <c r="R93" s="37"/>
      <c r="T93" s="37"/>
      <c r="U93" s="37"/>
      <c r="V93" s="35"/>
    </row>
    <row r="94" spans="1:22" s="32" customFormat="1" ht="13.5" customHeight="1" x14ac:dyDescent="0.25">
      <c r="A94" s="17" t="s">
        <v>800</v>
      </c>
      <c r="B94" s="268" t="s">
        <v>801</v>
      </c>
      <c r="C94" s="36"/>
      <c r="D94" s="36"/>
      <c r="E94" s="36"/>
      <c r="F94" s="36"/>
      <c r="G94" s="36"/>
      <c r="H94" s="36"/>
      <c r="I94" s="36"/>
      <c r="J94" s="36"/>
      <c r="K94" s="36"/>
      <c r="L94" s="36"/>
      <c r="M94" s="36"/>
      <c r="N94" s="36">
        <v>1594910</v>
      </c>
      <c r="O94" s="36">
        <f>M94+N94</f>
        <v>1594910</v>
      </c>
      <c r="P94" s="37"/>
      <c r="Q94" s="37"/>
      <c r="R94" s="37"/>
      <c r="T94" s="37"/>
      <c r="U94" s="37"/>
      <c r="V94" s="35"/>
    </row>
    <row r="95" spans="1:22" s="32" customFormat="1" ht="27" customHeight="1" x14ac:dyDescent="0.25">
      <c r="A95" s="17" t="s">
        <v>802</v>
      </c>
      <c r="B95" s="268" t="s">
        <v>803</v>
      </c>
      <c r="C95" s="36"/>
      <c r="D95" s="36"/>
      <c r="E95" s="36"/>
      <c r="F95" s="36"/>
      <c r="G95" s="36"/>
      <c r="H95" s="36"/>
      <c r="I95" s="36"/>
      <c r="J95" s="36"/>
      <c r="K95" s="36"/>
      <c r="L95" s="36"/>
      <c r="M95" s="36">
        <f>M96</f>
        <v>0</v>
      </c>
      <c r="N95" s="36">
        <f t="shared" ref="N95:O95" si="59">N96</f>
        <v>1400000</v>
      </c>
      <c r="O95" s="36">
        <f t="shared" si="59"/>
        <v>1400000</v>
      </c>
      <c r="P95" s="37"/>
      <c r="Q95" s="37"/>
      <c r="R95" s="37"/>
      <c r="T95" s="37"/>
      <c r="U95" s="37"/>
      <c r="V95" s="35"/>
    </row>
    <row r="96" spans="1:22" s="32" customFormat="1" ht="27" customHeight="1" x14ac:dyDescent="0.25">
      <c r="A96" s="17" t="s">
        <v>804</v>
      </c>
      <c r="B96" s="268" t="s">
        <v>805</v>
      </c>
      <c r="C96" s="36"/>
      <c r="D96" s="36"/>
      <c r="E96" s="36"/>
      <c r="F96" s="36"/>
      <c r="G96" s="36"/>
      <c r="H96" s="36"/>
      <c r="I96" s="36"/>
      <c r="J96" s="36"/>
      <c r="K96" s="36"/>
      <c r="L96" s="36"/>
      <c r="M96" s="36"/>
      <c r="N96" s="36">
        <f>1120000+280000</f>
        <v>1400000</v>
      </c>
      <c r="O96" s="36">
        <f t="shared" ref="O96" si="60">M96+N96</f>
        <v>1400000</v>
      </c>
      <c r="P96" s="37"/>
      <c r="Q96" s="37"/>
      <c r="R96" s="37"/>
      <c r="T96" s="37"/>
      <c r="U96" s="37"/>
      <c r="V96" s="35"/>
    </row>
    <row r="97" spans="1:22" s="32" customFormat="1" ht="39.75" customHeight="1" x14ac:dyDescent="0.25">
      <c r="A97" s="17" t="s">
        <v>148</v>
      </c>
      <c r="B97" s="268" t="s">
        <v>149</v>
      </c>
      <c r="C97" s="36">
        <f>C98</f>
        <v>0</v>
      </c>
      <c r="D97" s="36">
        <f t="shared" ref="D97:O97" si="61">D98</f>
        <v>3320000</v>
      </c>
      <c r="E97" s="36">
        <f t="shared" si="61"/>
        <v>3320000</v>
      </c>
      <c r="F97" s="36">
        <f t="shared" si="61"/>
        <v>0</v>
      </c>
      <c r="G97" s="36">
        <f t="shared" si="61"/>
        <v>3320000</v>
      </c>
      <c r="H97" s="36">
        <f t="shared" si="61"/>
        <v>10000000</v>
      </c>
      <c r="I97" s="36">
        <f t="shared" si="61"/>
        <v>13320000</v>
      </c>
      <c r="J97" s="36">
        <f t="shared" si="61"/>
        <v>500000</v>
      </c>
      <c r="K97" s="36">
        <f t="shared" si="61"/>
        <v>13820000</v>
      </c>
      <c r="L97" s="36">
        <f t="shared" si="61"/>
        <v>42375000</v>
      </c>
      <c r="M97" s="36">
        <f t="shared" si="61"/>
        <v>56195000</v>
      </c>
      <c r="N97" s="36">
        <f t="shared" si="61"/>
        <v>-200000</v>
      </c>
      <c r="O97" s="36">
        <f t="shared" si="61"/>
        <v>55995000</v>
      </c>
      <c r="P97" s="37"/>
      <c r="Q97" s="37"/>
      <c r="R97" s="37"/>
      <c r="T97" s="34"/>
      <c r="U97" s="34"/>
      <c r="V97" s="35"/>
    </row>
    <row r="98" spans="1:22" s="32" customFormat="1" ht="28.5" customHeight="1" x14ac:dyDescent="0.25">
      <c r="A98" s="17" t="s">
        <v>150</v>
      </c>
      <c r="B98" s="268" t="s">
        <v>151</v>
      </c>
      <c r="C98" s="36"/>
      <c r="D98" s="36">
        <f t="shared" ref="D98:I98" si="62">SUM(D99:D103)</f>
        <v>3320000</v>
      </c>
      <c r="E98" s="36">
        <f t="shared" si="62"/>
        <v>3320000</v>
      </c>
      <c r="F98" s="36">
        <f t="shared" si="62"/>
        <v>0</v>
      </c>
      <c r="G98" s="36">
        <f t="shared" si="62"/>
        <v>3320000</v>
      </c>
      <c r="H98" s="36">
        <f t="shared" si="62"/>
        <v>10000000</v>
      </c>
      <c r="I98" s="36">
        <f t="shared" si="62"/>
        <v>13320000</v>
      </c>
      <c r="J98" s="36">
        <f t="shared" ref="J98:K98" si="63">SUM(J99:J103)</f>
        <v>500000</v>
      </c>
      <c r="K98" s="36">
        <f t="shared" si="63"/>
        <v>13820000</v>
      </c>
      <c r="L98" s="36">
        <f>SUM(L99:L105)</f>
        <v>42375000</v>
      </c>
      <c r="M98" s="36">
        <f>SUM(M99:M105)</f>
        <v>56195000</v>
      </c>
      <c r="N98" s="36">
        <f>SUM(N99:N105)</f>
        <v>-200000</v>
      </c>
      <c r="O98" s="36">
        <f>SUM(O99:O105)</f>
        <v>55995000</v>
      </c>
      <c r="P98" s="37"/>
      <c r="Q98" s="37"/>
      <c r="R98" s="37"/>
      <c r="T98" s="34"/>
      <c r="U98" s="34"/>
      <c r="V98" s="35"/>
    </row>
    <row r="99" spans="1:22" s="32" customFormat="1" ht="27" hidden="1" customHeight="1" x14ac:dyDescent="0.25">
      <c r="A99" s="18"/>
      <c r="B99" s="268" t="s">
        <v>152</v>
      </c>
      <c r="C99" s="36"/>
      <c r="D99" s="36">
        <v>120000</v>
      </c>
      <c r="E99" s="25">
        <f>C99+D99</f>
        <v>120000</v>
      </c>
      <c r="F99" s="36"/>
      <c r="G99" s="25">
        <f>E99+F99</f>
        <v>120000</v>
      </c>
      <c r="H99" s="36"/>
      <c r="I99" s="25">
        <f>G99+H99</f>
        <v>120000</v>
      </c>
      <c r="J99" s="36"/>
      <c r="K99" s="25">
        <f t="shared" ref="K99:K107" si="64">I99+J99</f>
        <v>120000</v>
      </c>
      <c r="L99" s="36"/>
      <c r="M99" s="25">
        <f t="shared" ref="M99:M107" si="65">K99+L99</f>
        <v>120000</v>
      </c>
      <c r="N99" s="36"/>
      <c r="O99" s="25">
        <f t="shared" ref="O99:O107" si="66">M99+N99</f>
        <v>120000</v>
      </c>
      <c r="P99" s="34"/>
      <c r="Q99" s="34"/>
      <c r="R99" s="34"/>
      <c r="T99" s="34"/>
      <c r="U99" s="34"/>
      <c r="V99" s="35"/>
    </row>
    <row r="100" spans="1:22" s="32" customFormat="1" ht="27" hidden="1" customHeight="1" x14ac:dyDescent="0.25">
      <c r="A100" s="18"/>
      <c r="B100" s="268" t="s">
        <v>617</v>
      </c>
      <c r="C100" s="36"/>
      <c r="D100" s="36"/>
      <c r="E100" s="25"/>
      <c r="F100" s="36"/>
      <c r="G100" s="25"/>
      <c r="H100" s="36"/>
      <c r="I100" s="25"/>
      <c r="J100" s="36">
        <v>500000</v>
      </c>
      <c r="K100" s="25">
        <f t="shared" si="64"/>
        <v>500000</v>
      </c>
      <c r="L100" s="36"/>
      <c r="M100" s="25">
        <f t="shared" si="65"/>
        <v>500000</v>
      </c>
      <c r="N100" s="36"/>
      <c r="O100" s="25">
        <f t="shared" si="66"/>
        <v>500000</v>
      </c>
      <c r="P100" s="34"/>
      <c r="Q100" s="34"/>
      <c r="R100" s="34"/>
      <c r="T100" s="34"/>
      <c r="U100" s="34"/>
      <c r="V100" s="35"/>
    </row>
    <row r="101" spans="1:22" s="32" customFormat="1" ht="51" customHeight="1" x14ac:dyDescent="0.25">
      <c r="A101" s="18"/>
      <c r="B101" s="268" t="s">
        <v>808</v>
      </c>
      <c r="C101" s="36"/>
      <c r="D101" s="36">
        <v>200000</v>
      </c>
      <c r="E101" s="25">
        <f>C101+D101</f>
        <v>200000</v>
      </c>
      <c r="F101" s="36"/>
      <c r="G101" s="25">
        <f>E101+F101</f>
        <v>200000</v>
      </c>
      <c r="H101" s="36"/>
      <c r="I101" s="25">
        <f>G101+H101</f>
        <v>200000</v>
      </c>
      <c r="J101" s="36"/>
      <c r="K101" s="25">
        <f t="shared" si="64"/>
        <v>200000</v>
      </c>
      <c r="L101" s="36"/>
      <c r="M101" s="25">
        <f t="shared" si="65"/>
        <v>200000</v>
      </c>
      <c r="N101" s="36">
        <v>-200000</v>
      </c>
      <c r="O101" s="25">
        <f t="shared" si="66"/>
        <v>0</v>
      </c>
      <c r="P101" s="34"/>
      <c r="Q101" s="34"/>
      <c r="R101" s="34"/>
      <c r="T101" s="34"/>
      <c r="U101" s="34"/>
      <c r="V101" s="35"/>
    </row>
    <row r="102" spans="1:22" s="32" customFormat="1" ht="32.25" hidden="1" customHeight="1" x14ac:dyDescent="0.25">
      <c r="A102" s="18"/>
      <c r="B102" s="268" t="s">
        <v>153</v>
      </c>
      <c r="C102" s="36"/>
      <c r="D102" s="36">
        <v>2000000</v>
      </c>
      <c r="E102" s="25">
        <f>C102+D102</f>
        <v>2000000</v>
      </c>
      <c r="F102" s="36"/>
      <c r="G102" s="25">
        <f>E102+F102</f>
        <v>2000000</v>
      </c>
      <c r="H102" s="36"/>
      <c r="I102" s="25">
        <f>G102+H102</f>
        <v>2000000</v>
      </c>
      <c r="J102" s="36"/>
      <c r="K102" s="25">
        <f t="shared" si="64"/>
        <v>2000000</v>
      </c>
      <c r="L102" s="36"/>
      <c r="M102" s="25">
        <f t="shared" si="65"/>
        <v>2000000</v>
      </c>
      <c r="N102" s="36"/>
      <c r="O102" s="25">
        <f t="shared" si="66"/>
        <v>2000000</v>
      </c>
      <c r="P102" s="34"/>
      <c r="Q102" s="34"/>
      <c r="R102" s="34"/>
      <c r="T102" s="34"/>
      <c r="U102" s="34"/>
      <c r="V102" s="35"/>
    </row>
    <row r="103" spans="1:22" s="32" customFormat="1" ht="28.5" hidden="1" customHeight="1" x14ac:dyDescent="0.25">
      <c r="A103" s="17"/>
      <c r="B103" s="268" t="s">
        <v>154</v>
      </c>
      <c r="C103" s="36"/>
      <c r="D103" s="36">
        <v>1000000</v>
      </c>
      <c r="E103" s="25">
        <f>C103+D103</f>
        <v>1000000</v>
      </c>
      <c r="F103" s="36"/>
      <c r="G103" s="25">
        <f>E103+F103</f>
        <v>1000000</v>
      </c>
      <c r="H103" s="36">
        <v>10000000</v>
      </c>
      <c r="I103" s="25">
        <f>G103+H103</f>
        <v>11000000</v>
      </c>
      <c r="J103" s="36"/>
      <c r="K103" s="25">
        <f t="shared" si="64"/>
        <v>11000000</v>
      </c>
      <c r="L103" s="36"/>
      <c r="M103" s="25">
        <f t="shared" si="65"/>
        <v>11000000</v>
      </c>
      <c r="N103" s="36"/>
      <c r="O103" s="25">
        <f t="shared" si="66"/>
        <v>11000000</v>
      </c>
      <c r="P103" s="37"/>
      <c r="Q103" s="37"/>
      <c r="R103" s="37"/>
      <c r="T103" s="37"/>
      <c r="U103" s="37"/>
      <c r="V103" s="35"/>
    </row>
    <row r="104" spans="1:22" s="32" customFormat="1" ht="28.5" hidden="1" customHeight="1" x14ac:dyDescent="0.25">
      <c r="A104" s="17"/>
      <c r="B104" s="268" t="s">
        <v>659</v>
      </c>
      <c r="C104" s="36"/>
      <c r="D104" s="36"/>
      <c r="E104" s="25"/>
      <c r="F104" s="36"/>
      <c r="G104" s="25"/>
      <c r="H104" s="36"/>
      <c r="I104" s="25"/>
      <c r="J104" s="36"/>
      <c r="K104" s="25"/>
      <c r="L104" s="36">
        <v>42000000</v>
      </c>
      <c r="M104" s="25">
        <f t="shared" si="65"/>
        <v>42000000</v>
      </c>
      <c r="N104" s="36"/>
      <c r="O104" s="25">
        <f t="shared" si="66"/>
        <v>42000000</v>
      </c>
      <c r="P104" s="37"/>
      <c r="Q104" s="37"/>
      <c r="R104" s="37"/>
      <c r="T104" s="37"/>
      <c r="U104" s="37"/>
      <c r="V104" s="35"/>
    </row>
    <row r="105" spans="1:22" s="32" customFormat="1" ht="40.5" hidden="1" customHeight="1" x14ac:dyDescent="0.25">
      <c r="A105" s="17"/>
      <c r="B105" s="268" t="s">
        <v>660</v>
      </c>
      <c r="C105" s="36"/>
      <c r="D105" s="36"/>
      <c r="E105" s="25"/>
      <c r="F105" s="36"/>
      <c r="G105" s="25"/>
      <c r="H105" s="36"/>
      <c r="I105" s="25"/>
      <c r="J105" s="36"/>
      <c r="K105" s="25"/>
      <c r="L105" s="36">
        <v>375000</v>
      </c>
      <c r="M105" s="25">
        <f t="shared" si="65"/>
        <v>375000</v>
      </c>
      <c r="N105" s="36"/>
      <c r="O105" s="25">
        <f t="shared" si="66"/>
        <v>375000</v>
      </c>
      <c r="P105" s="37"/>
      <c r="Q105" s="37"/>
      <c r="R105" s="37"/>
      <c r="T105" s="37"/>
      <c r="U105" s="37"/>
      <c r="V105" s="35"/>
    </row>
    <row r="106" spans="1:22" s="32" customFormat="1" ht="28.5" hidden="1" customHeight="1" x14ac:dyDescent="0.25">
      <c r="A106" s="17" t="s">
        <v>618</v>
      </c>
      <c r="B106" s="261" t="s">
        <v>619</v>
      </c>
      <c r="C106" s="36"/>
      <c r="D106" s="36"/>
      <c r="E106" s="25"/>
      <c r="F106" s="36"/>
      <c r="G106" s="25"/>
      <c r="H106" s="36"/>
      <c r="I106" s="25">
        <f>I107</f>
        <v>0</v>
      </c>
      <c r="J106" s="25">
        <f>J107</f>
        <v>605000</v>
      </c>
      <c r="K106" s="25">
        <f t="shared" si="64"/>
        <v>605000</v>
      </c>
      <c r="L106" s="25">
        <f>L107</f>
        <v>605000</v>
      </c>
      <c r="M106" s="25">
        <f t="shared" si="65"/>
        <v>1210000</v>
      </c>
      <c r="N106" s="25">
        <f>N107</f>
        <v>0</v>
      </c>
      <c r="O106" s="25">
        <f t="shared" si="66"/>
        <v>1210000</v>
      </c>
      <c r="P106" s="37"/>
      <c r="Q106" s="37"/>
      <c r="R106" s="37"/>
      <c r="T106" s="37"/>
      <c r="U106" s="37"/>
      <c r="V106" s="35"/>
    </row>
    <row r="107" spans="1:22" s="32" customFormat="1" ht="28.5" hidden="1" customHeight="1" x14ac:dyDescent="0.25">
      <c r="A107" s="17" t="s">
        <v>620</v>
      </c>
      <c r="B107" s="261" t="s">
        <v>621</v>
      </c>
      <c r="C107" s="36"/>
      <c r="D107" s="36"/>
      <c r="E107" s="25"/>
      <c r="F107" s="36"/>
      <c r="G107" s="25"/>
      <c r="H107" s="36"/>
      <c r="I107" s="25"/>
      <c r="J107" s="36">
        <v>605000</v>
      </c>
      <c r="K107" s="25">
        <f t="shared" si="64"/>
        <v>605000</v>
      </c>
      <c r="L107" s="36">
        <v>605000</v>
      </c>
      <c r="M107" s="25">
        <f t="shared" si="65"/>
        <v>1210000</v>
      </c>
      <c r="N107" s="36"/>
      <c r="O107" s="25">
        <f t="shared" si="66"/>
        <v>1210000</v>
      </c>
      <c r="P107" s="37"/>
      <c r="Q107" s="37"/>
      <c r="R107" s="37"/>
      <c r="T107" s="37"/>
      <c r="U107" s="37"/>
      <c r="V107" s="35"/>
    </row>
    <row r="108" spans="1:22" s="32" customFormat="1" ht="15" customHeight="1" x14ac:dyDescent="0.25">
      <c r="A108" s="17" t="s">
        <v>155</v>
      </c>
      <c r="B108" s="268" t="s">
        <v>156</v>
      </c>
      <c r="C108" s="25">
        <f>C109</f>
        <v>0</v>
      </c>
      <c r="D108" s="25">
        <f t="shared" ref="D108:O108" si="67">D109</f>
        <v>561600</v>
      </c>
      <c r="E108" s="25">
        <f t="shared" si="67"/>
        <v>561600</v>
      </c>
      <c r="F108" s="25">
        <f t="shared" si="67"/>
        <v>0</v>
      </c>
      <c r="G108" s="25">
        <f t="shared" si="67"/>
        <v>561600</v>
      </c>
      <c r="H108" s="25">
        <f t="shared" si="67"/>
        <v>1012900</v>
      </c>
      <c r="I108" s="25">
        <f t="shared" si="67"/>
        <v>1574500</v>
      </c>
      <c r="J108" s="25">
        <f t="shared" si="67"/>
        <v>96083</v>
      </c>
      <c r="K108" s="25">
        <f t="shared" si="67"/>
        <v>1670583</v>
      </c>
      <c r="L108" s="25">
        <f t="shared" si="67"/>
        <v>0</v>
      </c>
      <c r="M108" s="25">
        <f t="shared" si="67"/>
        <v>1670583</v>
      </c>
      <c r="N108" s="25">
        <f t="shared" si="67"/>
        <v>622716</v>
      </c>
      <c r="O108" s="25">
        <f t="shared" si="67"/>
        <v>2293299</v>
      </c>
    </row>
    <row r="109" spans="1:22" s="32" customFormat="1" ht="15" customHeight="1" x14ac:dyDescent="0.25">
      <c r="A109" s="17" t="s">
        <v>157</v>
      </c>
      <c r="B109" s="268" t="s">
        <v>158</v>
      </c>
      <c r="C109" s="25">
        <f>C114</f>
        <v>0</v>
      </c>
      <c r="D109" s="25">
        <f>D114</f>
        <v>561600</v>
      </c>
      <c r="E109" s="25">
        <f>E114</f>
        <v>561600</v>
      </c>
      <c r="F109" s="25">
        <f>F114</f>
        <v>0</v>
      </c>
      <c r="G109" s="25">
        <f>SUM(G110:G114)</f>
        <v>561600</v>
      </c>
      <c r="H109" s="25">
        <f t="shared" ref="H109:K109" si="68">SUM(H110:H114)</f>
        <v>1012900</v>
      </c>
      <c r="I109" s="25">
        <f t="shared" si="68"/>
        <v>1574500</v>
      </c>
      <c r="J109" s="25">
        <f t="shared" si="68"/>
        <v>96083</v>
      </c>
      <c r="K109" s="25">
        <f t="shared" si="68"/>
        <v>1670583</v>
      </c>
      <c r="L109" s="25"/>
      <c r="M109" s="25">
        <f t="shared" ref="M109:O109" si="69">SUM(M110:M114)</f>
        <v>1670583</v>
      </c>
      <c r="N109" s="25">
        <f t="shared" si="69"/>
        <v>622716</v>
      </c>
      <c r="O109" s="25">
        <f t="shared" si="69"/>
        <v>2293299</v>
      </c>
    </row>
    <row r="110" spans="1:22" s="32" customFormat="1" ht="26.25" hidden="1" customHeight="1" x14ac:dyDescent="0.25">
      <c r="A110" s="17"/>
      <c r="B110" s="268" t="s">
        <v>738</v>
      </c>
      <c r="C110" s="25"/>
      <c r="D110" s="25"/>
      <c r="E110" s="25"/>
      <c r="F110" s="25"/>
      <c r="G110" s="25"/>
      <c r="H110" s="25">
        <v>1012900</v>
      </c>
      <c r="I110" s="25">
        <f t="shared" ref="I110:I114" si="70">G110+H110</f>
        <v>1012900</v>
      </c>
      <c r="J110" s="25"/>
      <c r="K110" s="25">
        <f t="shared" ref="K110:K114" si="71">I110+J110</f>
        <v>1012900</v>
      </c>
      <c r="L110" s="25"/>
      <c r="M110" s="25">
        <f t="shared" ref="M110" si="72">K110+L110</f>
        <v>1012900</v>
      </c>
      <c r="N110" s="25"/>
      <c r="O110" s="25">
        <f t="shared" ref="O110" si="73">M110+N110</f>
        <v>1012900</v>
      </c>
    </row>
    <row r="111" spans="1:22" s="32" customFormat="1" ht="39" hidden="1" customHeight="1" x14ac:dyDescent="0.25">
      <c r="A111" s="17"/>
      <c r="B111" s="268" t="s">
        <v>622</v>
      </c>
      <c r="C111" s="25"/>
      <c r="D111" s="25"/>
      <c r="E111" s="25"/>
      <c r="F111" s="25"/>
      <c r="G111" s="25"/>
      <c r="H111" s="25"/>
      <c r="I111" s="25"/>
      <c r="J111" s="25">
        <v>96083</v>
      </c>
      <c r="K111" s="25">
        <f>I111+J111</f>
        <v>96083</v>
      </c>
      <c r="L111" s="25"/>
      <c r="M111" s="25">
        <f>K111+L111</f>
        <v>96083</v>
      </c>
      <c r="N111" s="25"/>
      <c r="O111" s="25">
        <f>M111+N111</f>
        <v>96083</v>
      </c>
    </row>
    <row r="112" spans="1:22" s="32" customFormat="1" ht="28.5" customHeight="1" x14ac:dyDescent="0.25">
      <c r="A112" s="17"/>
      <c r="B112" s="268" t="s">
        <v>806</v>
      </c>
      <c r="C112" s="36"/>
      <c r="D112" s="36"/>
      <c r="E112" s="25"/>
      <c r="F112" s="36"/>
      <c r="G112" s="25"/>
      <c r="H112" s="36"/>
      <c r="I112" s="25"/>
      <c r="J112" s="36"/>
      <c r="K112" s="25"/>
      <c r="L112" s="36"/>
      <c r="M112" s="25"/>
      <c r="N112" s="36">
        <v>473716</v>
      </c>
      <c r="O112" s="25">
        <f t="shared" ref="O112:O114" si="74">M112+N112</f>
        <v>473716</v>
      </c>
      <c r="P112" s="37"/>
      <c r="Q112" s="37"/>
      <c r="R112" s="37"/>
      <c r="T112" s="37"/>
      <c r="U112" s="37"/>
      <c r="V112" s="35"/>
    </row>
    <row r="113" spans="1:22" s="32" customFormat="1" ht="28.5" customHeight="1" x14ac:dyDescent="0.25">
      <c r="A113" s="17"/>
      <c r="B113" s="268" t="s">
        <v>807</v>
      </c>
      <c r="C113" s="36"/>
      <c r="D113" s="36"/>
      <c r="E113" s="25"/>
      <c r="F113" s="36"/>
      <c r="G113" s="25"/>
      <c r="H113" s="36"/>
      <c r="I113" s="25"/>
      <c r="J113" s="36"/>
      <c r="K113" s="25"/>
      <c r="L113" s="36"/>
      <c r="M113" s="25"/>
      <c r="N113" s="36">
        <v>149000</v>
      </c>
      <c r="O113" s="25">
        <f t="shared" si="74"/>
        <v>149000</v>
      </c>
      <c r="P113" s="37"/>
      <c r="Q113" s="37"/>
      <c r="R113" s="37"/>
      <c r="T113" s="37"/>
      <c r="U113" s="37"/>
      <c r="V113" s="35"/>
    </row>
    <row r="114" spans="1:22" s="32" customFormat="1" ht="25.5" hidden="1" customHeight="1" x14ac:dyDescent="0.25">
      <c r="A114" s="17"/>
      <c r="B114" s="268" t="s">
        <v>159</v>
      </c>
      <c r="C114" s="25"/>
      <c r="D114" s="25">
        <v>561600</v>
      </c>
      <c r="E114" s="25">
        <f t="shared" si="50"/>
        <v>561600</v>
      </c>
      <c r="F114" s="25"/>
      <c r="G114" s="25">
        <f t="shared" ref="G114" si="75">E114+F114</f>
        <v>561600</v>
      </c>
      <c r="H114" s="25"/>
      <c r="I114" s="25">
        <f t="shared" si="70"/>
        <v>561600</v>
      </c>
      <c r="J114" s="25"/>
      <c r="K114" s="25">
        <f t="shared" si="71"/>
        <v>561600</v>
      </c>
      <c r="L114" s="25"/>
      <c r="M114" s="25">
        <f t="shared" ref="M114" si="76">K114+L114</f>
        <v>561600</v>
      </c>
      <c r="N114" s="25"/>
      <c r="O114" s="25">
        <f t="shared" si="74"/>
        <v>561600</v>
      </c>
    </row>
    <row r="115" spans="1:22" s="31" customFormat="1" ht="27.75" customHeight="1" x14ac:dyDescent="0.25">
      <c r="A115" s="18" t="s">
        <v>160</v>
      </c>
      <c r="B115" s="264" t="s">
        <v>161</v>
      </c>
      <c r="C115" s="19">
        <f>C116+C118+C120+C122+C137+C139+C141+C143+C145</f>
        <v>105723989.22999999</v>
      </c>
      <c r="D115" s="19">
        <f t="shared" ref="D115:O115" si="77">D116+D118+D120+D122+D137+D139+D141+D143+D145</f>
        <v>0</v>
      </c>
      <c r="E115" s="19">
        <f t="shared" si="77"/>
        <v>105723989.22999999</v>
      </c>
      <c r="F115" s="19">
        <f t="shared" si="77"/>
        <v>0</v>
      </c>
      <c r="G115" s="19">
        <f t="shared" si="77"/>
        <v>105723989.22999999</v>
      </c>
      <c r="H115" s="19">
        <f t="shared" si="77"/>
        <v>2927</v>
      </c>
      <c r="I115" s="19">
        <f t="shared" si="77"/>
        <v>105726916.22999999</v>
      </c>
      <c r="J115" s="19">
        <f t="shared" si="77"/>
        <v>0</v>
      </c>
      <c r="K115" s="19">
        <f t="shared" si="77"/>
        <v>105726916.22999999</v>
      </c>
      <c r="L115" s="19">
        <f t="shared" si="77"/>
        <v>6141256</v>
      </c>
      <c r="M115" s="19">
        <f t="shared" si="77"/>
        <v>111868172.22999999</v>
      </c>
      <c r="N115" s="19">
        <f t="shared" si="77"/>
        <v>1853364.85</v>
      </c>
      <c r="O115" s="19">
        <f t="shared" si="77"/>
        <v>113721537.08</v>
      </c>
    </row>
    <row r="116" spans="1:22" s="32" customFormat="1" ht="27.75" hidden="1" customHeight="1" x14ac:dyDescent="0.25">
      <c r="A116" s="17" t="s">
        <v>162</v>
      </c>
      <c r="B116" s="268" t="s">
        <v>163</v>
      </c>
      <c r="C116" s="25">
        <f>C117</f>
        <v>708500</v>
      </c>
      <c r="D116" s="25">
        <f t="shared" ref="D116:O116" si="78">D117</f>
        <v>0</v>
      </c>
      <c r="E116" s="25">
        <f t="shared" si="78"/>
        <v>708500</v>
      </c>
      <c r="F116" s="25">
        <f t="shared" si="78"/>
        <v>0</v>
      </c>
      <c r="G116" s="25">
        <f t="shared" si="78"/>
        <v>708500</v>
      </c>
      <c r="H116" s="25">
        <f t="shared" si="78"/>
        <v>2927</v>
      </c>
      <c r="I116" s="25">
        <f t="shared" si="78"/>
        <v>711427</v>
      </c>
      <c r="J116" s="25">
        <f t="shared" si="78"/>
        <v>0</v>
      </c>
      <c r="K116" s="25">
        <f t="shared" si="78"/>
        <v>711427</v>
      </c>
      <c r="L116" s="25">
        <f t="shared" si="78"/>
        <v>0</v>
      </c>
      <c r="M116" s="25">
        <f t="shared" si="78"/>
        <v>711427</v>
      </c>
      <c r="N116" s="25">
        <f t="shared" si="78"/>
        <v>0</v>
      </c>
      <c r="O116" s="25">
        <f t="shared" si="78"/>
        <v>711427</v>
      </c>
      <c r="P116" s="124"/>
    </row>
    <row r="117" spans="1:22" s="32" customFormat="1" ht="28.5" hidden="1" customHeight="1" x14ac:dyDescent="0.25">
      <c r="A117" s="17" t="s">
        <v>164</v>
      </c>
      <c r="B117" s="268" t="s">
        <v>165</v>
      </c>
      <c r="C117" s="25">
        <v>708500</v>
      </c>
      <c r="D117" s="25"/>
      <c r="E117" s="25">
        <f t="shared" ref="E117" si="79">C117+D117</f>
        <v>708500</v>
      </c>
      <c r="F117" s="25"/>
      <c r="G117" s="25">
        <f t="shared" ref="G117" si="80">E117+F117</f>
        <v>708500</v>
      </c>
      <c r="H117" s="25">
        <v>2927</v>
      </c>
      <c r="I117" s="25">
        <f t="shared" ref="I117" si="81">G117+H117</f>
        <v>711427</v>
      </c>
      <c r="J117" s="25"/>
      <c r="K117" s="25">
        <f t="shared" ref="K117" si="82">I117+J117</f>
        <v>711427</v>
      </c>
      <c r="L117" s="25"/>
      <c r="M117" s="25">
        <f t="shared" ref="M117" si="83">K117+L117</f>
        <v>711427</v>
      </c>
      <c r="N117" s="25"/>
      <c r="O117" s="25">
        <f t="shared" ref="O117" si="84">M117+N117</f>
        <v>711427</v>
      </c>
    </row>
    <row r="118" spans="1:22" s="32" customFormat="1" ht="27.75" hidden="1" customHeight="1" x14ac:dyDescent="0.25">
      <c r="A118" s="17" t="s">
        <v>166</v>
      </c>
      <c r="B118" s="268" t="s">
        <v>167</v>
      </c>
      <c r="C118" s="25">
        <f>C119</f>
        <v>132400</v>
      </c>
      <c r="D118" s="25">
        <f t="shared" ref="D118:O118" si="85">D119</f>
        <v>0</v>
      </c>
      <c r="E118" s="25">
        <f t="shared" si="85"/>
        <v>132400</v>
      </c>
      <c r="F118" s="25">
        <f t="shared" si="85"/>
        <v>0</v>
      </c>
      <c r="G118" s="25">
        <f t="shared" si="85"/>
        <v>132400</v>
      </c>
      <c r="H118" s="25">
        <f t="shared" si="85"/>
        <v>0</v>
      </c>
      <c r="I118" s="25">
        <f t="shared" si="85"/>
        <v>132400</v>
      </c>
      <c r="J118" s="25">
        <f t="shared" si="85"/>
        <v>0</v>
      </c>
      <c r="K118" s="25">
        <f t="shared" si="85"/>
        <v>132400</v>
      </c>
      <c r="L118" s="25">
        <f t="shared" si="85"/>
        <v>25000</v>
      </c>
      <c r="M118" s="25">
        <f t="shared" si="85"/>
        <v>157400</v>
      </c>
      <c r="N118" s="25">
        <f t="shared" si="85"/>
        <v>0</v>
      </c>
      <c r="O118" s="25">
        <f t="shared" si="85"/>
        <v>157400</v>
      </c>
    </row>
    <row r="119" spans="1:22" s="38" customFormat="1" ht="28.5" hidden="1" customHeight="1" x14ac:dyDescent="0.25">
      <c r="A119" s="17" t="s">
        <v>168</v>
      </c>
      <c r="B119" s="268" t="s">
        <v>169</v>
      </c>
      <c r="C119" s="25">
        <v>132400</v>
      </c>
      <c r="D119" s="25"/>
      <c r="E119" s="25">
        <f t="shared" ref="E119" si="86">C119+D119</f>
        <v>132400</v>
      </c>
      <c r="F119" s="25"/>
      <c r="G119" s="25">
        <f t="shared" ref="G119" si="87">E119+F119</f>
        <v>132400</v>
      </c>
      <c r="H119" s="25"/>
      <c r="I119" s="25">
        <f t="shared" ref="I119" si="88">G119+H119</f>
        <v>132400</v>
      </c>
      <c r="J119" s="25"/>
      <c r="K119" s="25">
        <f t="shared" ref="K119" si="89">I119+J119</f>
        <v>132400</v>
      </c>
      <c r="L119" s="25">
        <v>25000</v>
      </c>
      <c r="M119" s="25">
        <f t="shared" ref="M119" si="90">K119+L119</f>
        <v>157400</v>
      </c>
      <c r="N119" s="25"/>
      <c r="O119" s="25">
        <f t="shared" ref="O119" si="91">M119+N119</f>
        <v>157400</v>
      </c>
    </row>
    <row r="120" spans="1:22" s="32" customFormat="1" ht="27" customHeight="1" x14ac:dyDescent="0.25">
      <c r="A120" s="17" t="s">
        <v>170</v>
      </c>
      <c r="B120" s="268" t="s">
        <v>171</v>
      </c>
      <c r="C120" s="25">
        <f>C121</f>
        <v>1172900</v>
      </c>
      <c r="D120" s="25">
        <f t="shared" ref="D120:O120" si="92">D121</f>
        <v>0</v>
      </c>
      <c r="E120" s="25">
        <f t="shared" si="92"/>
        <v>1172900</v>
      </c>
      <c r="F120" s="25">
        <f t="shared" si="92"/>
        <v>0</v>
      </c>
      <c r="G120" s="25">
        <f t="shared" si="92"/>
        <v>1172900</v>
      </c>
      <c r="H120" s="25">
        <f t="shared" si="92"/>
        <v>0</v>
      </c>
      <c r="I120" s="25">
        <f t="shared" si="92"/>
        <v>1172900</v>
      </c>
      <c r="J120" s="25">
        <f t="shared" si="92"/>
        <v>0</v>
      </c>
      <c r="K120" s="25">
        <f t="shared" si="92"/>
        <v>1172900</v>
      </c>
      <c r="L120" s="25">
        <f t="shared" si="92"/>
        <v>-37544</v>
      </c>
      <c r="M120" s="25">
        <f t="shared" si="92"/>
        <v>1135356</v>
      </c>
      <c r="N120" s="25">
        <f t="shared" si="92"/>
        <v>-32028.15</v>
      </c>
      <c r="O120" s="25">
        <f t="shared" si="92"/>
        <v>1103327.8500000001</v>
      </c>
    </row>
    <row r="121" spans="1:22" s="32" customFormat="1" ht="27" customHeight="1" x14ac:dyDescent="0.25">
      <c r="A121" s="17" t="s">
        <v>172</v>
      </c>
      <c r="B121" s="268" t="s">
        <v>173</v>
      </c>
      <c r="C121" s="25">
        <v>1172900</v>
      </c>
      <c r="D121" s="25"/>
      <c r="E121" s="25">
        <f t="shared" ref="E121" si="93">C121+D121</f>
        <v>1172900</v>
      </c>
      <c r="F121" s="25"/>
      <c r="G121" s="25">
        <f t="shared" ref="G121" si="94">E121+F121</f>
        <v>1172900</v>
      </c>
      <c r="H121" s="25"/>
      <c r="I121" s="25">
        <f t="shared" ref="I121" si="95">G121+H121</f>
        <v>1172900</v>
      </c>
      <c r="J121" s="25"/>
      <c r="K121" s="25">
        <f t="shared" ref="K121" si="96">I121+J121</f>
        <v>1172900</v>
      </c>
      <c r="L121" s="25">
        <v>-37544</v>
      </c>
      <c r="M121" s="25">
        <f t="shared" ref="M121" si="97">K121+L121</f>
        <v>1135356</v>
      </c>
      <c r="N121" s="25">
        <v>-32028.15</v>
      </c>
      <c r="O121" s="25">
        <f t="shared" ref="O121" si="98">M121+N121</f>
        <v>1103327.8500000001</v>
      </c>
    </row>
    <row r="122" spans="1:22" s="32" customFormat="1" ht="27" customHeight="1" x14ac:dyDescent="0.25">
      <c r="A122" s="18" t="s">
        <v>174</v>
      </c>
      <c r="B122" s="264" t="s">
        <v>175</v>
      </c>
      <c r="C122" s="19">
        <f>C123</f>
        <v>33720740</v>
      </c>
      <c r="D122" s="19">
        <f t="shared" ref="D122:O122" si="99">D123</f>
        <v>0</v>
      </c>
      <c r="E122" s="19">
        <f t="shared" si="99"/>
        <v>33720740</v>
      </c>
      <c r="F122" s="19">
        <f t="shared" si="99"/>
        <v>0</v>
      </c>
      <c r="G122" s="19">
        <f t="shared" si="99"/>
        <v>33720740</v>
      </c>
      <c r="H122" s="19">
        <f t="shared" si="99"/>
        <v>0</v>
      </c>
      <c r="I122" s="19">
        <f t="shared" si="99"/>
        <v>33720740</v>
      </c>
      <c r="J122" s="19">
        <f t="shared" si="99"/>
        <v>0</v>
      </c>
      <c r="K122" s="19">
        <f t="shared" si="99"/>
        <v>33720740</v>
      </c>
      <c r="L122" s="19">
        <f t="shared" si="99"/>
        <v>2709600</v>
      </c>
      <c r="M122" s="19">
        <f t="shared" si="99"/>
        <v>36430340</v>
      </c>
      <c r="N122" s="19">
        <f t="shared" si="99"/>
        <v>2063508</v>
      </c>
      <c r="O122" s="19">
        <f t="shared" si="99"/>
        <v>38493848</v>
      </c>
    </row>
    <row r="123" spans="1:22" s="32" customFormat="1" ht="27" customHeight="1" x14ac:dyDescent="0.25">
      <c r="A123" s="17" t="s">
        <v>176</v>
      </c>
      <c r="B123" s="268" t="s">
        <v>177</v>
      </c>
      <c r="C123" s="25">
        <f>SUM(C124:C136)</f>
        <v>33720740</v>
      </c>
      <c r="D123" s="25">
        <f t="shared" ref="D123:O123" si="100">SUM(D124:D136)</f>
        <v>0</v>
      </c>
      <c r="E123" s="25">
        <f t="shared" si="100"/>
        <v>33720740</v>
      </c>
      <c r="F123" s="25">
        <f t="shared" si="100"/>
        <v>0</v>
      </c>
      <c r="G123" s="25">
        <f t="shared" si="100"/>
        <v>33720740</v>
      </c>
      <c r="H123" s="25">
        <f t="shared" si="100"/>
        <v>0</v>
      </c>
      <c r="I123" s="25">
        <f t="shared" si="100"/>
        <v>33720740</v>
      </c>
      <c r="J123" s="25">
        <f t="shared" si="100"/>
        <v>0</v>
      </c>
      <c r="K123" s="25">
        <f t="shared" si="100"/>
        <v>33720740</v>
      </c>
      <c r="L123" s="25">
        <f t="shared" si="100"/>
        <v>2709600</v>
      </c>
      <c r="M123" s="25">
        <f t="shared" si="100"/>
        <v>36430340</v>
      </c>
      <c r="N123" s="25">
        <f t="shared" si="100"/>
        <v>2063508</v>
      </c>
      <c r="O123" s="25">
        <f t="shared" si="100"/>
        <v>38493848</v>
      </c>
    </row>
    <row r="124" spans="1:22" s="32" customFormat="1" ht="46.5" hidden="1" customHeight="1" x14ac:dyDescent="0.25">
      <c r="A124" s="17"/>
      <c r="B124" s="268" t="s">
        <v>178</v>
      </c>
      <c r="C124" s="25">
        <v>8781000</v>
      </c>
      <c r="D124" s="25"/>
      <c r="E124" s="25">
        <f t="shared" ref="E124:E135" si="101">C124+D124</f>
        <v>8781000</v>
      </c>
      <c r="F124" s="25"/>
      <c r="G124" s="25">
        <f t="shared" ref="G124:G135" si="102">E124+F124</f>
        <v>8781000</v>
      </c>
      <c r="H124" s="25"/>
      <c r="I124" s="25">
        <f t="shared" ref="I124:I135" si="103">G124+H124</f>
        <v>8781000</v>
      </c>
      <c r="J124" s="25"/>
      <c r="K124" s="25">
        <f t="shared" ref="K124:K135" si="104">I124+J124</f>
        <v>8781000</v>
      </c>
      <c r="L124" s="25">
        <v>-1500</v>
      </c>
      <c r="M124" s="25">
        <f t="shared" ref="M124:M135" si="105">K124+L124</f>
        <v>8779500</v>
      </c>
      <c r="N124" s="25"/>
      <c r="O124" s="25">
        <f t="shared" ref="O124:O135" si="106">M124+N124</f>
        <v>8779500</v>
      </c>
    </row>
    <row r="125" spans="1:22" s="32" customFormat="1" ht="51.75" customHeight="1" x14ac:dyDescent="0.25">
      <c r="A125" s="17"/>
      <c r="B125" s="268" t="s">
        <v>179</v>
      </c>
      <c r="C125" s="25">
        <v>124020</v>
      </c>
      <c r="D125" s="25"/>
      <c r="E125" s="25">
        <f t="shared" si="101"/>
        <v>124020</v>
      </c>
      <c r="F125" s="25"/>
      <c r="G125" s="25">
        <f t="shared" si="102"/>
        <v>124020</v>
      </c>
      <c r="H125" s="25"/>
      <c r="I125" s="25">
        <f t="shared" si="103"/>
        <v>124020</v>
      </c>
      <c r="J125" s="25"/>
      <c r="K125" s="25">
        <f t="shared" si="104"/>
        <v>124020</v>
      </c>
      <c r="L125" s="25"/>
      <c r="M125" s="25">
        <f t="shared" si="105"/>
        <v>124020</v>
      </c>
      <c r="N125" s="25">
        <v>-21299</v>
      </c>
      <c r="O125" s="276">
        <f t="shared" si="106"/>
        <v>102721</v>
      </c>
    </row>
    <row r="126" spans="1:22" s="32" customFormat="1" ht="27.75" customHeight="1" x14ac:dyDescent="0.25">
      <c r="A126" s="17"/>
      <c r="B126" s="268" t="s">
        <v>180</v>
      </c>
      <c r="C126" s="25">
        <v>13690000</v>
      </c>
      <c r="D126" s="25"/>
      <c r="E126" s="25">
        <f t="shared" si="101"/>
        <v>13690000</v>
      </c>
      <c r="F126" s="25"/>
      <c r="G126" s="25">
        <f t="shared" si="102"/>
        <v>13690000</v>
      </c>
      <c r="H126" s="25"/>
      <c r="I126" s="25">
        <f t="shared" si="103"/>
        <v>13690000</v>
      </c>
      <c r="J126" s="25"/>
      <c r="K126" s="25">
        <f t="shared" si="104"/>
        <v>13690000</v>
      </c>
      <c r="L126" s="25">
        <v>705720</v>
      </c>
      <c r="M126" s="25">
        <f t="shared" si="105"/>
        <v>14395720</v>
      </c>
      <c r="N126" s="25">
        <v>800000</v>
      </c>
      <c r="O126" s="25">
        <f t="shared" si="106"/>
        <v>15195720</v>
      </c>
    </row>
    <row r="127" spans="1:22" s="32" customFormat="1" ht="41.25" hidden="1" customHeight="1" x14ac:dyDescent="0.25">
      <c r="A127" s="17"/>
      <c r="B127" s="268" t="s">
        <v>181</v>
      </c>
      <c r="C127" s="25">
        <v>4433800</v>
      </c>
      <c r="D127" s="25"/>
      <c r="E127" s="25">
        <f t="shared" si="101"/>
        <v>4433800</v>
      </c>
      <c r="F127" s="25"/>
      <c r="G127" s="25">
        <f t="shared" si="102"/>
        <v>4433800</v>
      </c>
      <c r="H127" s="25"/>
      <c r="I127" s="25">
        <f t="shared" si="103"/>
        <v>4433800</v>
      </c>
      <c r="J127" s="25"/>
      <c r="K127" s="25">
        <f t="shared" si="104"/>
        <v>4433800</v>
      </c>
      <c r="L127" s="25"/>
      <c r="M127" s="25">
        <f t="shared" si="105"/>
        <v>4433800</v>
      </c>
      <c r="N127" s="25"/>
      <c r="O127" s="25">
        <f t="shared" si="106"/>
        <v>4433800</v>
      </c>
    </row>
    <row r="128" spans="1:22" s="32" customFormat="1" ht="66" hidden="1" customHeight="1" x14ac:dyDescent="0.25">
      <c r="A128" s="17"/>
      <c r="B128" s="268" t="s">
        <v>182</v>
      </c>
      <c r="C128" s="25">
        <v>200</v>
      </c>
      <c r="D128" s="25"/>
      <c r="E128" s="25">
        <f t="shared" si="101"/>
        <v>200</v>
      </c>
      <c r="F128" s="25"/>
      <c r="G128" s="25">
        <f t="shared" si="102"/>
        <v>200</v>
      </c>
      <c r="H128" s="25"/>
      <c r="I128" s="25">
        <f t="shared" si="103"/>
        <v>200</v>
      </c>
      <c r="J128" s="25"/>
      <c r="K128" s="25">
        <f t="shared" si="104"/>
        <v>200</v>
      </c>
      <c r="L128" s="25"/>
      <c r="M128" s="25">
        <f t="shared" si="105"/>
        <v>200</v>
      </c>
      <c r="N128" s="25"/>
      <c r="O128" s="25">
        <f t="shared" si="106"/>
        <v>200</v>
      </c>
    </row>
    <row r="129" spans="1:15" s="32" customFormat="1" ht="54" hidden="1" customHeight="1" x14ac:dyDescent="0.25">
      <c r="A129" s="17"/>
      <c r="B129" s="268" t="s">
        <v>183</v>
      </c>
      <c r="C129" s="25">
        <v>35000</v>
      </c>
      <c r="D129" s="25"/>
      <c r="E129" s="25">
        <f t="shared" si="101"/>
        <v>35000</v>
      </c>
      <c r="F129" s="25"/>
      <c r="G129" s="25">
        <f t="shared" si="102"/>
        <v>35000</v>
      </c>
      <c r="H129" s="25"/>
      <c r="I129" s="25">
        <f t="shared" si="103"/>
        <v>35000</v>
      </c>
      <c r="J129" s="25"/>
      <c r="K129" s="25">
        <f t="shared" si="104"/>
        <v>35000</v>
      </c>
      <c r="L129" s="25"/>
      <c r="M129" s="25">
        <f t="shared" si="105"/>
        <v>35000</v>
      </c>
      <c r="N129" s="25"/>
      <c r="O129" s="25">
        <f t="shared" si="106"/>
        <v>35000</v>
      </c>
    </row>
    <row r="130" spans="1:15" s="32" customFormat="1" ht="52.5" customHeight="1" x14ac:dyDescent="0.25">
      <c r="A130" s="17"/>
      <c r="B130" s="268" t="s">
        <v>184</v>
      </c>
      <c r="C130" s="25">
        <v>12720</v>
      </c>
      <c r="D130" s="25"/>
      <c r="E130" s="25">
        <f t="shared" si="101"/>
        <v>12720</v>
      </c>
      <c r="F130" s="25"/>
      <c r="G130" s="25">
        <f t="shared" si="102"/>
        <v>12720</v>
      </c>
      <c r="H130" s="25"/>
      <c r="I130" s="25">
        <f t="shared" si="103"/>
        <v>12720</v>
      </c>
      <c r="J130" s="25"/>
      <c r="K130" s="25">
        <f t="shared" si="104"/>
        <v>12720</v>
      </c>
      <c r="L130" s="25"/>
      <c r="M130" s="25">
        <f t="shared" si="105"/>
        <v>12720</v>
      </c>
      <c r="N130" s="25">
        <v>-6360</v>
      </c>
      <c r="O130" s="25">
        <f t="shared" si="106"/>
        <v>6360</v>
      </c>
    </row>
    <row r="131" spans="1:15" s="32" customFormat="1" ht="77.25" customHeight="1" x14ac:dyDescent="0.25">
      <c r="A131" s="17"/>
      <c r="B131" s="268" t="s">
        <v>185</v>
      </c>
      <c r="C131" s="25">
        <v>5076800</v>
      </c>
      <c r="D131" s="25"/>
      <c r="E131" s="25">
        <f t="shared" si="101"/>
        <v>5076800</v>
      </c>
      <c r="F131" s="25"/>
      <c r="G131" s="25">
        <f t="shared" si="102"/>
        <v>5076800</v>
      </c>
      <c r="H131" s="25"/>
      <c r="I131" s="25">
        <f t="shared" si="103"/>
        <v>5076800</v>
      </c>
      <c r="J131" s="25"/>
      <c r="K131" s="25">
        <f t="shared" si="104"/>
        <v>5076800</v>
      </c>
      <c r="L131" s="25">
        <v>2005380</v>
      </c>
      <c r="M131" s="25">
        <f t="shared" si="105"/>
        <v>7082180</v>
      </c>
      <c r="N131" s="25">
        <v>1291167</v>
      </c>
      <c r="O131" s="25">
        <f t="shared" si="106"/>
        <v>8373347</v>
      </c>
    </row>
    <row r="132" spans="1:15" s="32" customFormat="1" ht="37.5" hidden="1" customHeight="1" x14ac:dyDescent="0.25">
      <c r="A132" s="17"/>
      <c r="B132" s="268" t="s">
        <v>186</v>
      </c>
      <c r="C132" s="25">
        <v>430500</v>
      </c>
      <c r="D132" s="25"/>
      <c r="E132" s="25">
        <f t="shared" si="101"/>
        <v>430500</v>
      </c>
      <c r="F132" s="25"/>
      <c r="G132" s="25">
        <f t="shared" si="102"/>
        <v>430500</v>
      </c>
      <c r="H132" s="25"/>
      <c r="I132" s="25">
        <f t="shared" si="103"/>
        <v>430500</v>
      </c>
      <c r="J132" s="25"/>
      <c r="K132" s="25">
        <f t="shared" si="104"/>
        <v>430500</v>
      </c>
      <c r="L132" s="25"/>
      <c r="M132" s="25">
        <f t="shared" si="105"/>
        <v>430500</v>
      </c>
      <c r="N132" s="25"/>
      <c r="O132" s="25">
        <f t="shared" si="106"/>
        <v>430500</v>
      </c>
    </row>
    <row r="133" spans="1:15" s="32" customFormat="1" ht="65.25" hidden="1" customHeight="1" x14ac:dyDescent="0.25">
      <c r="A133" s="17"/>
      <c r="B133" s="268" t="s">
        <v>187</v>
      </c>
      <c r="C133" s="25">
        <v>287200</v>
      </c>
      <c r="D133" s="25"/>
      <c r="E133" s="25">
        <f t="shared" si="101"/>
        <v>287200</v>
      </c>
      <c r="F133" s="25"/>
      <c r="G133" s="25">
        <f t="shared" si="102"/>
        <v>287200</v>
      </c>
      <c r="H133" s="25"/>
      <c r="I133" s="25">
        <f t="shared" si="103"/>
        <v>287200</v>
      </c>
      <c r="J133" s="25"/>
      <c r="K133" s="25">
        <f t="shared" si="104"/>
        <v>287200</v>
      </c>
      <c r="L133" s="25"/>
      <c r="M133" s="25">
        <f t="shared" si="105"/>
        <v>287200</v>
      </c>
      <c r="N133" s="25"/>
      <c r="O133" s="25">
        <f t="shared" si="106"/>
        <v>287200</v>
      </c>
    </row>
    <row r="134" spans="1:15" s="32" customFormat="1" ht="40.5" hidden="1" customHeight="1" x14ac:dyDescent="0.25">
      <c r="A134" s="17"/>
      <c r="B134" s="268" t="s">
        <v>188</v>
      </c>
      <c r="C134" s="25">
        <v>574000</v>
      </c>
      <c r="D134" s="25"/>
      <c r="E134" s="25">
        <f t="shared" si="101"/>
        <v>574000</v>
      </c>
      <c r="F134" s="25"/>
      <c r="G134" s="25">
        <f t="shared" si="102"/>
        <v>574000</v>
      </c>
      <c r="H134" s="25"/>
      <c r="I134" s="25">
        <f t="shared" si="103"/>
        <v>574000</v>
      </c>
      <c r="J134" s="25"/>
      <c r="K134" s="25">
        <f t="shared" si="104"/>
        <v>574000</v>
      </c>
      <c r="L134" s="25"/>
      <c r="M134" s="25">
        <f t="shared" si="105"/>
        <v>574000</v>
      </c>
      <c r="N134" s="25"/>
      <c r="O134" s="25">
        <f t="shared" si="106"/>
        <v>574000</v>
      </c>
    </row>
    <row r="135" spans="1:15" s="32" customFormat="1" ht="25.5" hidden="1" customHeight="1" x14ac:dyDescent="0.25">
      <c r="A135" s="17"/>
      <c r="B135" s="268" t="s">
        <v>189</v>
      </c>
      <c r="C135" s="25">
        <v>143500</v>
      </c>
      <c r="D135" s="25"/>
      <c r="E135" s="25">
        <f t="shared" si="101"/>
        <v>143500</v>
      </c>
      <c r="F135" s="25"/>
      <c r="G135" s="25">
        <f t="shared" si="102"/>
        <v>143500</v>
      </c>
      <c r="H135" s="25"/>
      <c r="I135" s="25">
        <f t="shared" si="103"/>
        <v>143500</v>
      </c>
      <c r="J135" s="25"/>
      <c r="K135" s="25">
        <f t="shared" si="104"/>
        <v>143500</v>
      </c>
      <c r="L135" s="25"/>
      <c r="M135" s="25">
        <f t="shared" si="105"/>
        <v>143500</v>
      </c>
      <c r="N135" s="25"/>
      <c r="O135" s="25">
        <f t="shared" si="106"/>
        <v>143500</v>
      </c>
    </row>
    <row r="136" spans="1:15" s="32" customFormat="1" ht="41.25" hidden="1" customHeight="1" x14ac:dyDescent="0.25">
      <c r="A136" s="17"/>
      <c r="B136" s="268" t="s">
        <v>190</v>
      </c>
      <c r="C136" s="25">
        <v>132000</v>
      </c>
      <c r="D136" s="25"/>
      <c r="E136" s="25">
        <f>C136+D136</f>
        <v>132000</v>
      </c>
      <c r="F136" s="25"/>
      <c r="G136" s="25">
        <f>E136+F136</f>
        <v>132000</v>
      </c>
      <c r="H136" s="25"/>
      <c r="I136" s="25">
        <f>G136+H136</f>
        <v>132000</v>
      </c>
      <c r="J136" s="25"/>
      <c r="K136" s="25">
        <f>I136+J136</f>
        <v>132000</v>
      </c>
      <c r="L136" s="25"/>
      <c r="M136" s="25">
        <f>K136+L136</f>
        <v>132000</v>
      </c>
      <c r="N136" s="25"/>
      <c r="O136" s="25">
        <f>M136+N136</f>
        <v>132000</v>
      </c>
    </row>
    <row r="137" spans="1:15" s="31" customFormat="1" ht="66" hidden="1" customHeight="1" x14ac:dyDescent="0.25">
      <c r="A137" s="18" t="s">
        <v>191</v>
      </c>
      <c r="B137" s="264" t="s">
        <v>192</v>
      </c>
      <c r="C137" s="19">
        <f>C138</f>
        <v>3544200</v>
      </c>
      <c r="D137" s="19">
        <f t="shared" ref="D137:O137" si="107">D138</f>
        <v>0</v>
      </c>
      <c r="E137" s="19">
        <f t="shared" si="107"/>
        <v>3544200</v>
      </c>
      <c r="F137" s="33">
        <f t="shared" si="107"/>
        <v>-3544200</v>
      </c>
      <c r="G137" s="19">
        <f t="shared" si="107"/>
        <v>0</v>
      </c>
      <c r="H137" s="33">
        <f t="shared" si="107"/>
        <v>0</v>
      </c>
      <c r="I137" s="19">
        <f t="shared" si="107"/>
        <v>0</v>
      </c>
      <c r="J137" s="33">
        <f t="shared" si="107"/>
        <v>0</v>
      </c>
      <c r="K137" s="19">
        <f t="shared" si="107"/>
        <v>0</v>
      </c>
      <c r="L137" s="218">
        <f t="shared" si="107"/>
        <v>1772100</v>
      </c>
      <c r="M137" s="19">
        <f t="shared" si="107"/>
        <v>1772100</v>
      </c>
      <c r="N137" s="19">
        <f t="shared" si="107"/>
        <v>0</v>
      </c>
      <c r="O137" s="19">
        <f t="shared" si="107"/>
        <v>1772100</v>
      </c>
    </row>
    <row r="138" spans="1:15" s="32" customFormat="1" ht="66" hidden="1" customHeight="1" x14ac:dyDescent="0.25">
      <c r="A138" s="17" t="s">
        <v>193</v>
      </c>
      <c r="B138" s="268" t="s">
        <v>194</v>
      </c>
      <c r="C138" s="25">
        <v>3544200</v>
      </c>
      <c r="D138" s="25"/>
      <c r="E138" s="25">
        <f>C138+D138</f>
        <v>3544200</v>
      </c>
      <c r="F138" s="36">
        <v>-3544200</v>
      </c>
      <c r="G138" s="25">
        <f>E138+F138</f>
        <v>0</v>
      </c>
      <c r="H138" s="36"/>
      <c r="I138" s="25">
        <f>G138+H138</f>
        <v>0</v>
      </c>
      <c r="J138" s="36"/>
      <c r="K138" s="25">
        <f>I138+J138</f>
        <v>0</v>
      </c>
      <c r="L138" s="219">
        <v>1772100</v>
      </c>
      <c r="M138" s="25">
        <f>K138+L138</f>
        <v>1772100</v>
      </c>
      <c r="N138" s="25"/>
      <c r="O138" s="25">
        <f>M138+N138</f>
        <v>1772100</v>
      </c>
    </row>
    <row r="139" spans="1:15" s="31" customFormat="1" ht="39.75" customHeight="1" x14ac:dyDescent="0.25">
      <c r="A139" s="18" t="s">
        <v>195</v>
      </c>
      <c r="B139" s="264" t="s">
        <v>196</v>
      </c>
      <c r="C139" s="19">
        <f>C140</f>
        <v>6529500</v>
      </c>
      <c r="D139" s="19">
        <f t="shared" ref="D139:O139" si="108">D140</f>
        <v>0</v>
      </c>
      <c r="E139" s="19">
        <f t="shared" si="108"/>
        <v>6529500</v>
      </c>
      <c r="F139" s="19">
        <f t="shared" si="108"/>
        <v>0</v>
      </c>
      <c r="G139" s="19">
        <f t="shared" si="108"/>
        <v>6529500</v>
      </c>
      <c r="H139" s="19">
        <f t="shared" si="108"/>
        <v>0</v>
      </c>
      <c r="I139" s="19">
        <f t="shared" si="108"/>
        <v>6529500</v>
      </c>
      <c r="J139" s="19">
        <f t="shared" si="108"/>
        <v>0</v>
      </c>
      <c r="K139" s="19">
        <f t="shared" si="108"/>
        <v>6529500</v>
      </c>
      <c r="L139" s="19">
        <f t="shared" si="108"/>
        <v>0</v>
      </c>
      <c r="M139" s="19">
        <f t="shared" si="108"/>
        <v>6529500</v>
      </c>
      <c r="N139" s="19">
        <f t="shared" si="108"/>
        <v>-551319</v>
      </c>
      <c r="O139" s="19">
        <f t="shared" si="108"/>
        <v>5978181</v>
      </c>
    </row>
    <row r="140" spans="1:15" s="32" customFormat="1" ht="27.75" customHeight="1" x14ac:dyDescent="0.25">
      <c r="A140" s="17" t="s">
        <v>197</v>
      </c>
      <c r="B140" s="268" t="s">
        <v>198</v>
      </c>
      <c r="C140" s="25">
        <v>6529500</v>
      </c>
      <c r="D140" s="25"/>
      <c r="E140" s="25">
        <f>C140+D140</f>
        <v>6529500</v>
      </c>
      <c r="F140" s="25"/>
      <c r="G140" s="25">
        <f>E140+F140</f>
        <v>6529500</v>
      </c>
      <c r="H140" s="25"/>
      <c r="I140" s="25">
        <f>G140+H140</f>
        <v>6529500</v>
      </c>
      <c r="J140" s="25"/>
      <c r="K140" s="25">
        <f>I140+J140</f>
        <v>6529500</v>
      </c>
      <c r="L140" s="25"/>
      <c r="M140" s="25">
        <f>K140+L140</f>
        <v>6529500</v>
      </c>
      <c r="N140" s="25">
        <v>-551319</v>
      </c>
      <c r="O140" s="25">
        <f>M140+N140</f>
        <v>5978181</v>
      </c>
    </row>
    <row r="141" spans="1:15" s="31" customFormat="1" ht="39" customHeight="1" x14ac:dyDescent="0.25">
      <c r="A141" s="18" t="s">
        <v>199</v>
      </c>
      <c r="B141" s="264" t="s">
        <v>200</v>
      </c>
      <c r="C141" s="19">
        <f>C142</f>
        <v>652000</v>
      </c>
      <c r="D141" s="19">
        <f t="shared" ref="D141:O141" si="109">D142</f>
        <v>0</v>
      </c>
      <c r="E141" s="19">
        <f t="shared" si="109"/>
        <v>652000</v>
      </c>
      <c r="F141" s="19">
        <f t="shared" si="109"/>
        <v>0</v>
      </c>
      <c r="G141" s="19">
        <f t="shared" si="109"/>
        <v>652000</v>
      </c>
      <c r="H141" s="19">
        <f t="shared" si="109"/>
        <v>0</v>
      </c>
      <c r="I141" s="19">
        <f t="shared" si="109"/>
        <v>652000</v>
      </c>
      <c r="J141" s="19">
        <f t="shared" si="109"/>
        <v>0</v>
      </c>
      <c r="K141" s="19">
        <f t="shared" si="109"/>
        <v>652000</v>
      </c>
      <c r="L141" s="19">
        <f t="shared" si="109"/>
        <v>0</v>
      </c>
      <c r="M141" s="19">
        <f t="shared" si="109"/>
        <v>652000</v>
      </c>
      <c r="N141" s="19">
        <f t="shared" si="109"/>
        <v>163554</v>
      </c>
      <c r="O141" s="19">
        <f t="shared" si="109"/>
        <v>815554</v>
      </c>
    </row>
    <row r="142" spans="1:15" s="32" customFormat="1" ht="39" customHeight="1" x14ac:dyDescent="0.25">
      <c r="A142" s="17" t="s">
        <v>201</v>
      </c>
      <c r="B142" s="268" t="s">
        <v>202</v>
      </c>
      <c r="C142" s="25">
        <v>652000</v>
      </c>
      <c r="D142" s="25"/>
      <c r="E142" s="25">
        <f>C142+D142</f>
        <v>652000</v>
      </c>
      <c r="F142" s="25"/>
      <c r="G142" s="25">
        <f>E142+F142</f>
        <v>652000</v>
      </c>
      <c r="H142" s="25"/>
      <c r="I142" s="25">
        <f>G142+H142</f>
        <v>652000</v>
      </c>
      <c r="J142" s="25"/>
      <c r="K142" s="25">
        <f>I142+J142</f>
        <v>652000</v>
      </c>
      <c r="L142" s="25"/>
      <c r="M142" s="25">
        <f>K142+L142</f>
        <v>652000</v>
      </c>
      <c r="N142" s="25">
        <v>163554</v>
      </c>
      <c r="O142" s="25">
        <f>M142+N142</f>
        <v>815554</v>
      </c>
    </row>
    <row r="143" spans="1:15" s="31" customFormat="1" ht="39" customHeight="1" x14ac:dyDescent="0.25">
      <c r="A143" s="18" t="s">
        <v>203</v>
      </c>
      <c r="B143" s="39" t="s">
        <v>204</v>
      </c>
      <c r="C143" s="19">
        <f>C144</f>
        <v>0</v>
      </c>
      <c r="D143" s="19">
        <f t="shared" ref="D143:O143" si="110">D144</f>
        <v>0</v>
      </c>
      <c r="E143" s="19">
        <f t="shared" si="110"/>
        <v>0</v>
      </c>
      <c r="F143" s="19">
        <f t="shared" si="110"/>
        <v>3544200</v>
      </c>
      <c r="G143" s="19">
        <f t="shared" si="110"/>
        <v>3544200</v>
      </c>
      <c r="H143" s="19">
        <f t="shared" si="110"/>
        <v>0</v>
      </c>
      <c r="I143" s="19">
        <f t="shared" si="110"/>
        <v>3544200</v>
      </c>
      <c r="J143" s="19">
        <f t="shared" si="110"/>
        <v>0</v>
      </c>
      <c r="K143" s="19">
        <f t="shared" si="110"/>
        <v>3544200</v>
      </c>
      <c r="L143" s="19">
        <f t="shared" si="110"/>
        <v>1672100</v>
      </c>
      <c r="M143" s="19">
        <f t="shared" si="110"/>
        <v>5216300</v>
      </c>
      <c r="N143" s="19">
        <f t="shared" si="110"/>
        <v>209650</v>
      </c>
      <c r="O143" s="19">
        <f t="shared" si="110"/>
        <v>5425950</v>
      </c>
    </row>
    <row r="144" spans="1:15" s="32" customFormat="1" ht="40.5" customHeight="1" x14ac:dyDescent="0.25">
      <c r="A144" s="17" t="s">
        <v>205</v>
      </c>
      <c r="B144" s="40" t="s">
        <v>206</v>
      </c>
      <c r="C144" s="25"/>
      <c r="D144" s="25"/>
      <c r="E144" s="25"/>
      <c r="F144" s="25">
        <v>3544200</v>
      </c>
      <c r="G144" s="25">
        <f t="shared" ref="G144" si="111">E144+F144</f>
        <v>3544200</v>
      </c>
      <c r="H144" s="25"/>
      <c r="I144" s="25">
        <f t="shared" ref="I144" si="112">G144+H144</f>
        <v>3544200</v>
      </c>
      <c r="J144" s="25"/>
      <c r="K144" s="25">
        <f t="shared" ref="K144" si="113">I144+J144</f>
        <v>3544200</v>
      </c>
      <c r="L144" s="25">
        <v>1672100</v>
      </c>
      <c r="M144" s="25">
        <f t="shared" ref="M144" si="114">K144+L144</f>
        <v>5216300</v>
      </c>
      <c r="N144" s="25">
        <v>209650</v>
      </c>
      <c r="O144" s="25">
        <f t="shared" ref="O144" si="115">M144+N144</f>
        <v>5425950</v>
      </c>
    </row>
    <row r="145" spans="1:15" s="31" customFormat="1" ht="15" hidden="1" customHeight="1" x14ac:dyDescent="0.25">
      <c r="A145" s="18" t="s">
        <v>207</v>
      </c>
      <c r="B145" s="264" t="s">
        <v>208</v>
      </c>
      <c r="C145" s="19">
        <f>C146</f>
        <v>59263749.229999997</v>
      </c>
      <c r="D145" s="19">
        <f t="shared" ref="D145:O146" si="116">D146</f>
        <v>0</v>
      </c>
      <c r="E145" s="19">
        <f t="shared" si="116"/>
        <v>59263749.229999997</v>
      </c>
      <c r="F145" s="19">
        <f t="shared" si="116"/>
        <v>0</v>
      </c>
      <c r="G145" s="19">
        <f t="shared" si="116"/>
        <v>59263749.229999997</v>
      </c>
      <c r="H145" s="19">
        <f t="shared" si="116"/>
        <v>0</v>
      </c>
      <c r="I145" s="19">
        <f t="shared" si="116"/>
        <v>59263749.229999997</v>
      </c>
      <c r="J145" s="19">
        <f t="shared" si="116"/>
        <v>0</v>
      </c>
      <c r="K145" s="19">
        <f t="shared" si="116"/>
        <v>59263749.229999997</v>
      </c>
      <c r="L145" s="19">
        <f t="shared" si="116"/>
        <v>0</v>
      </c>
      <c r="M145" s="19">
        <f t="shared" si="116"/>
        <v>59263749.229999997</v>
      </c>
      <c r="N145" s="19">
        <f t="shared" si="116"/>
        <v>0</v>
      </c>
      <c r="O145" s="19">
        <f t="shared" si="116"/>
        <v>59263749.229999997</v>
      </c>
    </row>
    <row r="146" spans="1:15" s="32" customFormat="1" ht="15" hidden="1" customHeight="1" x14ac:dyDescent="0.25">
      <c r="A146" s="17" t="s">
        <v>209</v>
      </c>
      <c r="B146" s="268" t="s">
        <v>210</v>
      </c>
      <c r="C146" s="25">
        <f>C147</f>
        <v>59263749.229999997</v>
      </c>
      <c r="D146" s="25">
        <f t="shared" si="116"/>
        <v>0</v>
      </c>
      <c r="E146" s="25">
        <f t="shared" si="116"/>
        <v>59263749.229999997</v>
      </c>
      <c r="F146" s="25">
        <f t="shared" si="116"/>
        <v>0</v>
      </c>
      <c r="G146" s="25">
        <f t="shared" si="116"/>
        <v>59263749.229999997</v>
      </c>
      <c r="H146" s="25">
        <f t="shared" si="116"/>
        <v>0</v>
      </c>
      <c r="I146" s="25">
        <f t="shared" si="116"/>
        <v>59263749.229999997</v>
      </c>
      <c r="J146" s="25">
        <f t="shared" si="116"/>
        <v>0</v>
      </c>
      <c r="K146" s="25">
        <f t="shared" si="116"/>
        <v>59263749.229999997</v>
      </c>
      <c r="L146" s="25">
        <f t="shared" si="116"/>
        <v>0</v>
      </c>
      <c r="M146" s="25">
        <f t="shared" si="116"/>
        <v>59263749.229999997</v>
      </c>
      <c r="N146" s="25">
        <f t="shared" si="116"/>
        <v>0</v>
      </c>
      <c r="O146" s="25">
        <f t="shared" si="116"/>
        <v>59263749.229999997</v>
      </c>
    </row>
    <row r="147" spans="1:15" s="32" customFormat="1" ht="26.25" hidden="1" customHeight="1" x14ac:dyDescent="0.25">
      <c r="A147" s="17"/>
      <c r="B147" s="268" t="s">
        <v>211</v>
      </c>
      <c r="C147" s="25">
        <v>59263749.229999997</v>
      </c>
      <c r="D147" s="25"/>
      <c r="E147" s="25">
        <f>C147+D147</f>
        <v>59263749.229999997</v>
      </c>
      <c r="F147" s="25"/>
      <c r="G147" s="25">
        <f>E147+F147</f>
        <v>59263749.229999997</v>
      </c>
      <c r="H147" s="25"/>
      <c r="I147" s="25">
        <f>G147+H147</f>
        <v>59263749.229999997</v>
      </c>
      <c r="J147" s="25"/>
      <c r="K147" s="25">
        <f>I147+J147</f>
        <v>59263749.229999997</v>
      </c>
      <c r="L147" s="25"/>
      <c r="M147" s="25">
        <f>K147+L147</f>
        <v>59263749.229999997</v>
      </c>
      <c r="N147" s="25"/>
      <c r="O147" s="25">
        <f>M147+N147</f>
        <v>59263749.229999997</v>
      </c>
    </row>
    <row r="148" spans="1:15" s="32" customFormat="1" ht="15.75" customHeight="1" x14ac:dyDescent="0.25">
      <c r="A148" s="264" t="s">
        <v>212</v>
      </c>
      <c r="B148" s="264" t="s">
        <v>213</v>
      </c>
      <c r="C148" s="19">
        <f>C149</f>
        <v>4249300</v>
      </c>
      <c r="D148" s="19">
        <f t="shared" ref="D148:O149" si="117">D149</f>
        <v>0</v>
      </c>
      <c r="E148" s="19">
        <f t="shared" si="117"/>
        <v>4249300</v>
      </c>
      <c r="F148" s="19">
        <f t="shared" si="117"/>
        <v>0</v>
      </c>
      <c r="G148" s="19">
        <f t="shared" si="117"/>
        <v>4249300</v>
      </c>
      <c r="H148" s="19">
        <f t="shared" si="117"/>
        <v>0</v>
      </c>
      <c r="I148" s="19">
        <f t="shared" si="117"/>
        <v>4249300</v>
      </c>
      <c r="J148" s="19">
        <f t="shared" si="117"/>
        <v>0</v>
      </c>
      <c r="K148" s="19">
        <f t="shared" si="117"/>
        <v>4249300</v>
      </c>
      <c r="L148" s="19">
        <f>L149+L151</f>
        <v>8042510</v>
      </c>
      <c r="M148" s="19">
        <f t="shared" ref="M148:O148" si="118">M149+M151</f>
        <v>12291810</v>
      </c>
      <c r="N148" s="19">
        <f t="shared" si="118"/>
        <v>2379968</v>
      </c>
      <c r="O148" s="19">
        <f t="shared" si="118"/>
        <v>14671778</v>
      </c>
    </row>
    <row r="149" spans="1:15" s="32" customFormat="1" ht="38.25" customHeight="1" x14ac:dyDescent="0.25">
      <c r="A149" s="268" t="s">
        <v>214</v>
      </c>
      <c r="B149" s="268" t="s">
        <v>215</v>
      </c>
      <c r="C149" s="25">
        <f>C150</f>
        <v>4249300</v>
      </c>
      <c r="D149" s="25">
        <f t="shared" si="117"/>
        <v>0</v>
      </c>
      <c r="E149" s="25">
        <f t="shared" si="117"/>
        <v>4249300</v>
      </c>
      <c r="F149" s="25">
        <f t="shared" si="117"/>
        <v>0</v>
      </c>
      <c r="G149" s="25">
        <f t="shared" si="117"/>
        <v>4249300</v>
      </c>
      <c r="H149" s="25">
        <f t="shared" si="117"/>
        <v>0</v>
      </c>
      <c r="I149" s="25">
        <f t="shared" si="117"/>
        <v>4249300</v>
      </c>
      <c r="J149" s="25">
        <f t="shared" si="117"/>
        <v>0</v>
      </c>
      <c r="K149" s="25">
        <f t="shared" si="117"/>
        <v>4249300</v>
      </c>
      <c r="L149" s="25">
        <f t="shared" si="117"/>
        <v>125000</v>
      </c>
      <c r="M149" s="25">
        <f t="shared" si="117"/>
        <v>4374300</v>
      </c>
      <c r="N149" s="25">
        <f t="shared" si="117"/>
        <v>157640</v>
      </c>
      <c r="O149" s="25">
        <f t="shared" si="117"/>
        <v>4531940</v>
      </c>
    </row>
    <row r="150" spans="1:15" s="32" customFormat="1" ht="37.5" customHeight="1" x14ac:dyDescent="0.25">
      <c r="A150" s="268" t="s">
        <v>216</v>
      </c>
      <c r="B150" s="268" t="s">
        <v>217</v>
      </c>
      <c r="C150" s="25">
        <v>4249300</v>
      </c>
      <c r="D150" s="19"/>
      <c r="E150" s="25">
        <f>C150+D150</f>
        <v>4249300</v>
      </c>
      <c r="F150" s="19"/>
      <c r="G150" s="25">
        <f>E150+F150</f>
        <v>4249300</v>
      </c>
      <c r="H150" s="19"/>
      <c r="I150" s="25">
        <f>G150+H150</f>
        <v>4249300</v>
      </c>
      <c r="J150" s="19"/>
      <c r="K150" s="25">
        <f>I150+J150</f>
        <v>4249300</v>
      </c>
      <c r="L150" s="25">
        <v>125000</v>
      </c>
      <c r="M150" s="25">
        <f>K150+L150</f>
        <v>4374300</v>
      </c>
      <c r="N150" s="25">
        <f>50000-50000+100000+64000-6360</f>
        <v>157640</v>
      </c>
      <c r="O150" s="25">
        <f>M150+N150</f>
        <v>4531940</v>
      </c>
    </row>
    <row r="151" spans="1:15" s="32" customFormat="1" ht="13.5" customHeight="1" x14ac:dyDescent="0.25">
      <c r="A151" s="268" t="s">
        <v>661</v>
      </c>
      <c r="B151" s="268" t="s">
        <v>662</v>
      </c>
      <c r="C151" s="25"/>
      <c r="D151" s="25"/>
      <c r="E151" s="25"/>
      <c r="F151" s="25"/>
      <c r="G151" s="25"/>
      <c r="H151" s="25"/>
      <c r="I151" s="25"/>
      <c r="J151" s="25"/>
      <c r="K151" s="25"/>
      <c r="L151" s="25">
        <f>L152</f>
        <v>7917510</v>
      </c>
      <c r="M151" s="25">
        <f t="shared" ref="M151:O151" si="119">M152</f>
        <v>7917510</v>
      </c>
      <c r="N151" s="25">
        <f t="shared" si="119"/>
        <v>2222328</v>
      </c>
      <c r="O151" s="25">
        <f t="shared" si="119"/>
        <v>10139838</v>
      </c>
    </row>
    <row r="152" spans="1:15" s="32" customFormat="1" ht="13.5" customHeight="1" x14ac:dyDescent="0.25">
      <c r="A152" s="268" t="s">
        <v>663</v>
      </c>
      <c r="B152" s="268" t="s">
        <v>664</v>
      </c>
      <c r="C152" s="25"/>
      <c r="D152" s="25"/>
      <c r="E152" s="25"/>
      <c r="F152" s="25"/>
      <c r="G152" s="25"/>
      <c r="H152" s="25"/>
      <c r="I152" s="25"/>
      <c r="J152" s="25"/>
      <c r="K152" s="25"/>
      <c r="L152" s="25">
        <v>7917510</v>
      </c>
      <c r="M152" s="25">
        <f t="shared" ref="M152" si="120">K152+L152</f>
        <v>7917510</v>
      </c>
      <c r="N152" s="25">
        <v>2222328</v>
      </c>
      <c r="O152" s="25">
        <f t="shared" ref="O152" si="121">M152+N152</f>
        <v>10139838</v>
      </c>
    </row>
    <row r="153" spans="1:15" s="31" customFormat="1" ht="18" customHeight="1" x14ac:dyDescent="0.25">
      <c r="A153" s="18"/>
      <c r="B153" s="264" t="s">
        <v>218</v>
      </c>
      <c r="C153" s="19">
        <f t="shared" ref="C153:O153" si="122">C9+C85</f>
        <v>188253289.22999999</v>
      </c>
      <c r="D153" s="19">
        <f t="shared" si="122"/>
        <v>3881600</v>
      </c>
      <c r="E153" s="19">
        <f t="shared" si="122"/>
        <v>192134889.22999999</v>
      </c>
      <c r="F153" s="19">
        <f t="shared" si="122"/>
        <v>0</v>
      </c>
      <c r="G153" s="19">
        <f t="shared" si="122"/>
        <v>192134889.22999999</v>
      </c>
      <c r="H153" s="19">
        <f t="shared" si="122"/>
        <v>11015827</v>
      </c>
      <c r="I153" s="19">
        <f t="shared" si="122"/>
        <v>203150716.22999999</v>
      </c>
      <c r="J153" s="19">
        <f t="shared" si="122"/>
        <v>1201083</v>
      </c>
      <c r="K153" s="19">
        <f t="shared" si="122"/>
        <v>204351799.22999999</v>
      </c>
      <c r="L153" s="19">
        <f t="shared" si="122"/>
        <v>57163766</v>
      </c>
      <c r="M153" s="19">
        <f t="shared" si="122"/>
        <v>261515565.22999999</v>
      </c>
      <c r="N153" s="19">
        <f t="shared" si="122"/>
        <v>14261158.85</v>
      </c>
      <c r="O153" s="19">
        <f t="shared" si="122"/>
        <v>275776724.07999998</v>
      </c>
    </row>
  </sheetData>
  <mergeCells count="5">
    <mergeCell ref="A5:O5"/>
    <mergeCell ref="B4:N4"/>
    <mergeCell ref="B3:N3"/>
    <mergeCell ref="B2:N2"/>
    <mergeCell ref="B1:N1"/>
  </mergeCells>
  <pageMargins left="0.62992125984251968" right="0.51181102362204722" top="0.15748031496062992" bottom="0.15748031496062992"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2"/>
  <sheetViews>
    <sheetView topLeftCell="A479" workbookViewId="0">
      <selection activeCell="X479" sqref="X1:X1048576"/>
    </sheetView>
  </sheetViews>
  <sheetFormatPr defaultRowHeight="15" x14ac:dyDescent="0.25"/>
  <cols>
    <col min="1" max="1" width="1.42578125" customWidth="1"/>
    <col min="2" max="2" width="75.85546875" customWidth="1"/>
    <col min="3" max="4" width="3.28515625" hidden="1" customWidth="1"/>
    <col min="5" max="5" width="4.140625" hidden="1" customWidth="1"/>
    <col min="6" max="7" width="4.42578125" style="6" customWidth="1"/>
    <col min="8" max="8" width="11.28515625" customWidth="1"/>
    <col min="9" max="9" width="4.7109375" customWidth="1"/>
    <col min="10" max="10" width="14.140625" hidden="1" customWidth="1"/>
    <col min="11" max="11" width="13.28515625" hidden="1" customWidth="1"/>
    <col min="12" max="12" width="14" hidden="1" customWidth="1"/>
    <col min="13" max="13" width="13.7109375" hidden="1" customWidth="1"/>
    <col min="14" max="14" width="14.28515625" hidden="1" customWidth="1"/>
    <col min="15" max="15" width="13.7109375" hidden="1" customWidth="1"/>
    <col min="16" max="16" width="14.28515625" hidden="1" customWidth="1"/>
    <col min="17" max="17" width="13.7109375" hidden="1" customWidth="1"/>
    <col min="18" max="18" width="14.28515625" hidden="1" customWidth="1"/>
    <col min="19" max="19" width="15.7109375" hidden="1" customWidth="1"/>
    <col min="20" max="20" width="14.28515625" hidden="1" customWidth="1"/>
    <col min="21" max="21" width="15.5703125" hidden="1" customWidth="1"/>
    <col min="22" max="22" width="13.85546875" hidden="1" customWidth="1"/>
    <col min="23" max="23" width="14.85546875" customWidth="1"/>
    <col min="24" max="24" width="14.42578125" hidden="1" customWidth="1"/>
    <col min="245" max="245" width="1.42578125" customWidth="1"/>
    <col min="246" max="246" width="59.5703125" customWidth="1"/>
    <col min="247" max="247" width="9.140625" customWidth="1"/>
    <col min="248" max="249" width="3.85546875" customWidth="1"/>
    <col min="250" max="250" width="10.5703125" customWidth="1"/>
    <col min="251" max="251" width="3.85546875" customWidth="1"/>
    <col min="252" max="254" width="14.42578125" customWidth="1"/>
    <col min="255" max="255" width="4.140625" customWidth="1"/>
    <col min="256" max="256" width="15" customWidth="1"/>
    <col min="257" max="258" width="9.140625" customWidth="1"/>
    <col min="259" max="259" width="11.5703125" customWidth="1"/>
    <col min="260" max="260" width="18.140625" customWidth="1"/>
    <col min="261" max="261" width="13.140625" customWidth="1"/>
    <col min="262" max="262" width="12.28515625" customWidth="1"/>
    <col min="501" max="501" width="1.42578125" customWidth="1"/>
    <col min="502" max="502" width="59.5703125" customWidth="1"/>
    <col min="503" max="503" width="9.140625" customWidth="1"/>
    <col min="504" max="505" width="3.85546875" customWidth="1"/>
    <col min="506" max="506" width="10.5703125" customWidth="1"/>
    <col min="507" max="507" width="3.85546875" customWidth="1"/>
    <col min="508" max="510" width="14.42578125" customWidth="1"/>
    <col min="511" max="511" width="4.140625" customWidth="1"/>
    <col min="512" max="512" width="15" customWidth="1"/>
    <col min="513" max="514" width="9.140625" customWidth="1"/>
    <col min="515" max="515" width="11.5703125" customWidth="1"/>
    <col min="516" max="516" width="18.140625" customWidth="1"/>
    <col min="517" max="517" width="13.140625" customWidth="1"/>
    <col min="518" max="518" width="12.28515625" customWidth="1"/>
    <col min="757" max="757" width="1.42578125" customWidth="1"/>
    <col min="758" max="758" width="59.5703125" customWidth="1"/>
    <col min="759" max="759" width="9.140625" customWidth="1"/>
    <col min="760" max="761" width="3.85546875" customWidth="1"/>
    <col min="762" max="762" width="10.5703125" customWidth="1"/>
    <col min="763" max="763" width="3.85546875" customWidth="1"/>
    <col min="764" max="766" width="14.42578125" customWidth="1"/>
    <col min="767" max="767" width="4.140625" customWidth="1"/>
    <col min="768" max="768" width="15" customWidth="1"/>
    <col min="769" max="770" width="9.140625" customWidth="1"/>
    <col min="771" max="771" width="11.5703125" customWidth="1"/>
    <col min="772" max="772" width="18.140625" customWidth="1"/>
    <col min="773" max="773" width="13.140625" customWidth="1"/>
    <col min="774" max="774" width="12.28515625" customWidth="1"/>
    <col min="1013" max="1013" width="1.42578125" customWidth="1"/>
    <col min="1014" max="1014" width="59.5703125" customWidth="1"/>
    <col min="1015" max="1015" width="9.140625" customWidth="1"/>
    <col min="1016" max="1017" width="3.85546875" customWidth="1"/>
    <col min="1018" max="1018" width="10.5703125" customWidth="1"/>
    <col min="1019" max="1019" width="3.85546875" customWidth="1"/>
    <col min="1020" max="1022" width="14.42578125" customWidth="1"/>
    <col min="1023" max="1023" width="4.140625" customWidth="1"/>
    <col min="1024" max="1024" width="15" customWidth="1"/>
    <col min="1025" max="1026" width="9.140625" customWidth="1"/>
    <col min="1027" max="1027" width="11.5703125" customWidth="1"/>
    <col min="1028" max="1028" width="18.140625" customWidth="1"/>
    <col min="1029" max="1029" width="13.140625" customWidth="1"/>
    <col min="1030" max="1030" width="12.28515625" customWidth="1"/>
    <col min="1269" max="1269" width="1.42578125" customWidth="1"/>
    <col min="1270" max="1270" width="59.5703125" customWidth="1"/>
    <col min="1271" max="1271" width="9.140625" customWidth="1"/>
    <col min="1272" max="1273" width="3.85546875" customWidth="1"/>
    <col min="1274" max="1274" width="10.5703125" customWidth="1"/>
    <col min="1275" max="1275" width="3.85546875" customWidth="1"/>
    <col min="1276" max="1278" width="14.42578125" customWidth="1"/>
    <col min="1279" max="1279" width="4.140625" customWidth="1"/>
    <col min="1280" max="1280" width="15" customWidth="1"/>
    <col min="1281" max="1282" width="9.140625" customWidth="1"/>
    <col min="1283" max="1283" width="11.5703125" customWidth="1"/>
    <col min="1284" max="1284" width="18.140625" customWidth="1"/>
    <col min="1285" max="1285" width="13.140625" customWidth="1"/>
    <col min="1286" max="1286" width="12.28515625" customWidth="1"/>
    <col min="1525" max="1525" width="1.42578125" customWidth="1"/>
    <col min="1526" max="1526" width="59.5703125" customWidth="1"/>
    <col min="1527" max="1527" width="9.140625" customWidth="1"/>
    <col min="1528" max="1529" width="3.85546875" customWidth="1"/>
    <col min="1530" max="1530" width="10.5703125" customWidth="1"/>
    <col min="1531" max="1531" width="3.85546875" customWidth="1"/>
    <col min="1532" max="1534" width="14.42578125" customWidth="1"/>
    <col min="1535" max="1535" width="4.140625" customWidth="1"/>
    <col min="1536" max="1536" width="15" customWidth="1"/>
    <col min="1537" max="1538" width="9.140625" customWidth="1"/>
    <col min="1539" max="1539" width="11.5703125" customWidth="1"/>
    <col min="1540" max="1540" width="18.140625" customWidth="1"/>
    <col min="1541" max="1541" width="13.140625" customWidth="1"/>
    <col min="1542" max="1542" width="12.28515625" customWidth="1"/>
    <col min="1781" max="1781" width="1.42578125" customWidth="1"/>
    <col min="1782" max="1782" width="59.5703125" customWidth="1"/>
    <col min="1783" max="1783" width="9.140625" customWidth="1"/>
    <col min="1784" max="1785" width="3.85546875" customWidth="1"/>
    <col min="1786" max="1786" width="10.5703125" customWidth="1"/>
    <col min="1787" max="1787" width="3.85546875" customWidth="1"/>
    <col min="1788" max="1790" width="14.42578125" customWidth="1"/>
    <col min="1791" max="1791" width="4.140625" customWidth="1"/>
    <col min="1792" max="1792" width="15" customWidth="1"/>
    <col min="1793" max="1794" width="9.140625" customWidth="1"/>
    <col min="1795" max="1795" width="11.5703125" customWidth="1"/>
    <col min="1796" max="1796" width="18.140625" customWidth="1"/>
    <col min="1797" max="1797" width="13.140625" customWidth="1"/>
    <col min="1798" max="1798" width="12.28515625" customWidth="1"/>
    <col min="2037" max="2037" width="1.42578125" customWidth="1"/>
    <col min="2038" max="2038" width="59.5703125" customWidth="1"/>
    <col min="2039" max="2039" width="9.140625" customWidth="1"/>
    <col min="2040" max="2041" width="3.85546875" customWidth="1"/>
    <col min="2042" max="2042" width="10.5703125" customWidth="1"/>
    <col min="2043" max="2043" width="3.85546875" customWidth="1"/>
    <col min="2044" max="2046" width="14.42578125" customWidth="1"/>
    <col min="2047" max="2047" width="4.140625" customWidth="1"/>
    <col min="2048" max="2048" width="15" customWidth="1"/>
    <col min="2049" max="2050" width="9.140625" customWidth="1"/>
    <col min="2051" max="2051" width="11.5703125" customWidth="1"/>
    <col min="2052" max="2052" width="18.140625" customWidth="1"/>
    <col min="2053" max="2053" width="13.140625" customWidth="1"/>
    <col min="2054" max="2054" width="12.28515625" customWidth="1"/>
    <col min="2293" max="2293" width="1.42578125" customWidth="1"/>
    <col min="2294" max="2294" width="59.5703125" customWidth="1"/>
    <col min="2295" max="2295" width="9.140625" customWidth="1"/>
    <col min="2296" max="2297" width="3.85546875" customWidth="1"/>
    <col min="2298" max="2298" width="10.5703125" customWidth="1"/>
    <col min="2299" max="2299" width="3.85546875" customWidth="1"/>
    <col min="2300" max="2302" width="14.42578125" customWidth="1"/>
    <col min="2303" max="2303" width="4.140625" customWidth="1"/>
    <col min="2304" max="2304" width="15" customWidth="1"/>
    <col min="2305" max="2306" width="9.140625" customWidth="1"/>
    <col min="2307" max="2307" width="11.5703125" customWidth="1"/>
    <col min="2308" max="2308" width="18.140625" customWidth="1"/>
    <col min="2309" max="2309" width="13.140625" customWidth="1"/>
    <col min="2310" max="2310" width="12.28515625" customWidth="1"/>
    <col min="2549" max="2549" width="1.42578125" customWidth="1"/>
    <col min="2550" max="2550" width="59.5703125" customWidth="1"/>
    <col min="2551" max="2551" width="9.140625" customWidth="1"/>
    <col min="2552" max="2553" width="3.85546875" customWidth="1"/>
    <col min="2554" max="2554" width="10.5703125" customWidth="1"/>
    <col min="2555" max="2555" width="3.85546875" customWidth="1"/>
    <col min="2556" max="2558" width="14.42578125" customWidth="1"/>
    <col min="2559" max="2559" width="4.140625" customWidth="1"/>
    <col min="2560" max="2560" width="15" customWidth="1"/>
    <col min="2561" max="2562" width="9.140625" customWidth="1"/>
    <col min="2563" max="2563" width="11.5703125" customWidth="1"/>
    <col min="2564" max="2564" width="18.140625" customWidth="1"/>
    <col min="2565" max="2565" width="13.140625" customWidth="1"/>
    <col min="2566" max="2566" width="12.28515625" customWidth="1"/>
    <col min="2805" max="2805" width="1.42578125" customWidth="1"/>
    <col min="2806" max="2806" width="59.5703125" customWidth="1"/>
    <col min="2807" max="2807" width="9.140625" customWidth="1"/>
    <col min="2808" max="2809" width="3.85546875" customWidth="1"/>
    <col min="2810" max="2810" width="10.5703125" customWidth="1"/>
    <col min="2811" max="2811" width="3.85546875" customWidth="1"/>
    <col min="2812" max="2814" width="14.42578125" customWidth="1"/>
    <col min="2815" max="2815" width="4.140625" customWidth="1"/>
    <col min="2816" max="2816" width="15" customWidth="1"/>
    <col min="2817" max="2818" width="9.140625" customWidth="1"/>
    <col min="2819" max="2819" width="11.5703125" customWidth="1"/>
    <col min="2820" max="2820" width="18.140625" customWidth="1"/>
    <col min="2821" max="2821" width="13.140625" customWidth="1"/>
    <col min="2822" max="2822" width="12.28515625" customWidth="1"/>
    <col min="3061" max="3061" width="1.42578125" customWidth="1"/>
    <col min="3062" max="3062" width="59.5703125" customWidth="1"/>
    <col min="3063" max="3063" width="9.140625" customWidth="1"/>
    <col min="3064" max="3065" width="3.85546875" customWidth="1"/>
    <col min="3066" max="3066" width="10.5703125" customWidth="1"/>
    <col min="3067" max="3067" width="3.85546875" customWidth="1"/>
    <col min="3068" max="3070" width="14.42578125" customWidth="1"/>
    <col min="3071" max="3071" width="4.140625" customWidth="1"/>
    <col min="3072" max="3072" width="15" customWidth="1"/>
    <col min="3073" max="3074" width="9.140625" customWidth="1"/>
    <col min="3075" max="3075" width="11.5703125" customWidth="1"/>
    <col min="3076" max="3076" width="18.140625" customWidth="1"/>
    <col min="3077" max="3077" width="13.140625" customWidth="1"/>
    <col min="3078" max="3078" width="12.28515625" customWidth="1"/>
    <col min="3317" max="3317" width="1.42578125" customWidth="1"/>
    <col min="3318" max="3318" width="59.5703125" customWidth="1"/>
    <col min="3319" max="3319" width="9.140625" customWidth="1"/>
    <col min="3320" max="3321" width="3.85546875" customWidth="1"/>
    <col min="3322" max="3322" width="10.5703125" customWidth="1"/>
    <col min="3323" max="3323" width="3.85546875" customWidth="1"/>
    <col min="3324" max="3326" width="14.42578125" customWidth="1"/>
    <col min="3327" max="3327" width="4.140625" customWidth="1"/>
    <col min="3328" max="3328" width="15" customWidth="1"/>
    <col min="3329" max="3330" width="9.140625" customWidth="1"/>
    <col min="3331" max="3331" width="11.5703125" customWidth="1"/>
    <col min="3332" max="3332" width="18.140625" customWidth="1"/>
    <col min="3333" max="3333" width="13.140625" customWidth="1"/>
    <col min="3334" max="3334" width="12.28515625" customWidth="1"/>
    <col min="3573" max="3573" width="1.42578125" customWidth="1"/>
    <col min="3574" max="3574" width="59.5703125" customWidth="1"/>
    <col min="3575" max="3575" width="9.140625" customWidth="1"/>
    <col min="3576" max="3577" width="3.85546875" customWidth="1"/>
    <col min="3578" max="3578" width="10.5703125" customWidth="1"/>
    <col min="3579" max="3579" width="3.85546875" customWidth="1"/>
    <col min="3580" max="3582" width="14.42578125" customWidth="1"/>
    <col min="3583" max="3583" width="4.140625" customWidth="1"/>
    <col min="3584" max="3584" width="15" customWidth="1"/>
    <col min="3585" max="3586" width="9.140625" customWidth="1"/>
    <col min="3587" max="3587" width="11.5703125" customWidth="1"/>
    <col min="3588" max="3588" width="18.140625" customWidth="1"/>
    <col min="3589" max="3589" width="13.140625" customWidth="1"/>
    <col min="3590" max="3590" width="12.28515625" customWidth="1"/>
    <col min="3829" max="3829" width="1.42578125" customWidth="1"/>
    <col min="3830" max="3830" width="59.5703125" customWidth="1"/>
    <col min="3831" max="3831" width="9.140625" customWidth="1"/>
    <col min="3832" max="3833" width="3.85546875" customWidth="1"/>
    <col min="3834" max="3834" width="10.5703125" customWidth="1"/>
    <col min="3835" max="3835" width="3.85546875" customWidth="1"/>
    <col min="3836" max="3838" width="14.42578125" customWidth="1"/>
    <col min="3839" max="3839" width="4.140625" customWidth="1"/>
    <col min="3840" max="3840" width="15" customWidth="1"/>
    <col min="3841" max="3842" width="9.140625" customWidth="1"/>
    <col min="3843" max="3843" width="11.5703125" customWidth="1"/>
    <col min="3844" max="3844" width="18.140625" customWidth="1"/>
    <col min="3845" max="3845" width="13.140625" customWidth="1"/>
    <col min="3846" max="3846" width="12.28515625" customWidth="1"/>
    <col min="4085" max="4085" width="1.42578125" customWidth="1"/>
    <col min="4086" max="4086" width="59.5703125" customWidth="1"/>
    <col min="4087" max="4087" width="9.140625" customWidth="1"/>
    <col min="4088" max="4089" width="3.85546875" customWidth="1"/>
    <col min="4090" max="4090" width="10.5703125" customWidth="1"/>
    <col min="4091" max="4091" width="3.85546875" customWidth="1"/>
    <col min="4092" max="4094" width="14.42578125" customWidth="1"/>
    <col min="4095" max="4095" width="4.140625" customWidth="1"/>
    <col min="4096" max="4096" width="15" customWidth="1"/>
    <col min="4097" max="4098" width="9.140625" customWidth="1"/>
    <col min="4099" max="4099" width="11.5703125" customWidth="1"/>
    <col min="4100" max="4100" width="18.140625" customWidth="1"/>
    <col min="4101" max="4101" width="13.140625" customWidth="1"/>
    <col min="4102" max="4102" width="12.28515625" customWidth="1"/>
    <col min="4341" max="4341" width="1.42578125" customWidth="1"/>
    <col min="4342" max="4342" width="59.5703125" customWidth="1"/>
    <col min="4343" max="4343" width="9.140625" customWidth="1"/>
    <col min="4344" max="4345" width="3.85546875" customWidth="1"/>
    <col min="4346" max="4346" width="10.5703125" customWidth="1"/>
    <col min="4347" max="4347" width="3.85546875" customWidth="1"/>
    <col min="4348" max="4350" width="14.42578125" customWidth="1"/>
    <col min="4351" max="4351" width="4.140625" customWidth="1"/>
    <col min="4352" max="4352" width="15" customWidth="1"/>
    <col min="4353" max="4354" width="9.140625" customWidth="1"/>
    <col min="4355" max="4355" width="11.5703125" customWidth="1"/>
    <col min="4356" max="4356" width="18.140625" customWidth="1"/>
    <col min="4357" max="4357" width="13.140625" customWidth="1"/>
    <col min="4358" max="4358" width="12.28515625" customWidth="1"/>
    <col min="4597" max="4597" width="1.42578125" customWidth="1"/>
    <col min="4598" max="4598" width="59.5703125" customWidth="1"/>
    <col min="4599" max="4599" width="9.140625" customWidth="1"/>
    <col min="4600" max="4601" width="3.85546875" customWidth="1"/>
    <col min="4602" max="4602" width="10.5703125" customWidth="1"/>
    <col min="4603" max="4603" width="3.85546875" customWidth="1"/>
    <col min="4604" max="4606" width="14.42578125" customWidth="1"/>
    <col min="4607" max="4607" width="4.140625" customWidth="1"/>
    <col min="4608" max="4608" width="15" customWidth="1"/>
    <col min="4609" max="4610" width="9.140625" customWidth="1"/>
    <col min="4611" max="4611" width="11.5703125" customWidth="1"/>
    <col min="4612" max="4612" width="18.140625" customWidth="1"/>
    <col min="4613" max="4613" width="13.140625" customWidth="1"/>
    <col min="4614" max="4614" width="12.28515625" customWidth="1"/>
    <col min="4853" max="4853" width="1.42578125" customWidth="1"/>
    <col min="4854" max="4854" width="59.5703125" customWidth="1"/>
    <col min="4855" max="4855" width="9.140625" customWidth="1"/>
    <col min="4856" max="4857" width="3.85546875" customWidth="1"/>
    <col min="4858" max="4858" width="10.5703125" customWidth="1"/>
    <col min="4859" max="4859" width="3.85546875" customWidth="1"/>
    <col min="4860" max="4862" width="14.42578125" customWidth="1"/>
    <col min="4863" max="4863" width="4.140625" customWidth="1"/>
    <col min="4864" max="4864" width="15" customWidth="1"/>
    <col min="4865" max="4866" width="9.140625" customWidth="1"/>
    <col min="4867" max="4867" width="11.5703125" customWidth="1"/>
    <col min="4868" max="4868" width="18.140625" customWidth="1"/>
    <col min="4869" max="4869" width="13.140625" customWidth="1"/>
    <col min="4870" max="4870" width="12.28515625" customWidth="1"/>
    <col min="5109" max="5109" width="1.42578125" customWidth="1"/>
    <col min="5110" max="5110" width="59.5703125" customWidth="1"/>
    <col min="5111" max="5111" width="9.140625" customWidth="1"/>
    <col min="5112" max="5113" width="3.85546875" customWidth="1"/>
    <col min="5114" max="5114" width="10.5703125" customWidth="1"/>
    <col min="5115" max="5115" width="3.85546875" customWidth="1"/>
    <col min="5116" max="5118" width="14.42578125" customWidth="1"/>
    <col min="5119" max="5119" width="4.140625" customWidth="1"/>
    <col min="5120" max="5120" width="15" customWidth="1"/>
    <col min="5121" max="5122" width="9.140625" customWidth="1"/>
    <col min="5123" max="5123" width="11.5703125" customWidth="1"/>
    <col min="5124" max="5124" width="18.140625" customWidth="1"/>
    <col min="5125" max="5125" width="13.140625" customWidth="1"/>
    <col min="5126" max="5126" width="12.28515625" customWidth="1"/>
    <col min="5365" max="5365" width="1.42578125" customWidth="1"/>
    <col min="5366" max="5366" width="59.5703125" customWidth="1"/>
    <col min="5367" max="5367" width="9.140625" customWidth="1"/>
    <col min="5368" max="5369" width="3.85546875" customWidth="1"/>
    <col min="5370" max="5370" width="10.5703125" customWidth="1"/>
    <col min="5371" max="5371" width="3.85546875" customWidth="1"/>
    <col min="5372" max="5374" width="14.42578125" customWidth="1"/>
    <col min="5375" max="5375" width="4.140625" customWidth="1"/>
    <col min="5376" max="5376" width="15" customWidth="1"/>
    <col min="5377" max="5378" width="9.140625" customWidth="1"/>
    <col min="5379" max="5379" width="11.5703125" customWidth="1"/>
    <col min="5380" max="5380" width="18.140625" customWidth="1"/>
    <col min="5381" max="5381" width="13.140625" customWidth="1"/>
    <col min="5382" max="5382" width="12.28515625" customWidth="1"/>
    <col min="5621" max="5621" width="1.42578125" customWidth="1"/>
    <col min="5622" max="5622" width="59.5703125" customWidth="1"/>
    <col min="5623" max="5623" width="9.140625" customWidth="1"/>
    <col min="5624" max="5625" width="3.85546875" customWidth="1"/>
    <col min="5626" max="5626" width="10.5703125" customWidth="1"/>
    <col min="5627" max="5627" width="3.85546875" customWidth="1"/>
    <col min="5628" max="5630" width="14.42578125" customWidth="1"/>
    <col min="5631" max="5631" width="4.140625" customWidth="1"/>
    <col min="5632" max="5632" width="15" customWidth="1"/>
    <col min="5633" max="5634" width="9.140625" customWidth="1"/>
    <col min="5635" max="5635" width="11.5703125" customWidth="1"/>
    <col min="5636" max="5636" width="18.140625" customWidth="1"/>
    <col min="5637" max="5637" width="13.140625" customWidth="1"/>
    <col min="5638" max="5638" width="12.28515625" customWidth="1"/>
    <col min="5877" max="5877" width="1.42578125" customWidth="1"/>
    <col min="5878" max="5878" width="59.5703125" customWidth="1"/>
    <col min="5879" max="5879" width="9.140625" customWidth="1"/>
    <col min="5880" max="5881" width="3.85546875" customWidth="1"/>
    <col min="5882" max="5882" width="10.5703125" customWidth="1"/>
    <col min="5883" max="5883" width="3.85546875" customWidth="1"/>
    <col min="5884" max="5886" width="14.42578125" customWidth="1"/>
    <col min="5887" max="5887" width="4.140625" customWidth="1"/>
    <col min="5888" max="5888" width="15" customWidth="1"/>
    <col min="5889" max="5890" width="9.140625" customWidth="1"/>
    <col min="5891" max="5891" width="11.5703125" customWidth="1"/>
    <col min="5892" max="5892" width="18.140625" customWidth="1"/>
    <col min="5893" max="5893" width="13.140625" customWidth="1"/>
    <col min="5894" max="5894" width="12.28515625" customWidth="1"/>
    <col min="6133" max="6133" width="1.42578125" customWidth="1"/>
    <col min="6134" max="6134" width="59.5703125" customWidth="1"/>
    <col min="6135" max="6135" width="9.140625" customWidth="1"/>
    <col min="6136" max="6137" width="3.85546875" customWidth="1"/>
    <col min="6138" max="6138" width="10.5703125" customWidth="1"/>
    <col min="6139" max="6139" width="3.85546875" customWidth="1"/>
    <col min="6140" max="6142" width="14.42578125" customWidth="1"/>
    <col min="6143" max="6143" width="4.140625" customWidth="1"/>
    <col min="6144" max="6144" width="15" customWidth="1"/>
    <col min="6145" max="6146" width="9.140625" customWidth="1"/>
    <col min="6147" max="6147" width="11.5703125" customWidth="1"/>
    <col min="6148" max="6148" width="18.140625" customWidth="1"/>
    <col min="6149" max="6149" width="13.140625" customWidth="1"/>
    <col min="6150" max="6150" width="12.28515625" customWidth="1"/>
    <col min="6389" max="6389" width="1.42578125" customWidth="1"/>
    <col min="6390" max="6390" width="59.5703125" customWidth="1"/>
    <col min="6391" max="6391" width="9.140625" customWidth="1"/>
    <col min="6392" max="6393" width="3.85546875" customWidth="1"/>
    <col min="6394" max="6394" width="10.5703125" customWidth="1"/>
    <col min="6395" max="6395" width="3.85546875" customWidth="1"/>
    <col min="6396" max="6398" width="14.42578125" customWidth="1"/>
    <col min="6399" max="6399" width="4.140625" customWidth="1"/>
    <col min="6400" max="6400" width="15" customWidth="1"/>
    <col min="6401" max="6402" width="9.140625" customWidth="1"/>
    <col min="6403" max="6403" width="11.5703125" customWidth="1"/>
    <col min="6404" max="6404" width="18.140625" customWidth="1"/>
    <col min="6405" max="6405" width="13.140625" customWidth="1"/>
    <col min="6406" max="6406" width="12.28515625" customWidth="1"/>
    <col min="6645" max="6645" width="1.42578125" customWidth="1"/>
    <col min="6646" max="6646" width="59.5703125" customWidth="1"/>
    <col min="6647" max="6647" width="9.140625" customWidth="1"/>
    <col min="6648" max="6649" width="3.85546875" customWidth="1"/>
    <col min="6650" max="6650" width="10.5703125" customWidth="1"/>
    <col min="6651" max="6651" width="3.85546875" customWidth="1"/>
    <col min="6652" max="6654" width="14.42578125" customWidth="1"/>
    <col min="6655" max="6655" width="4.140625" customWidth="1"/>
    <col min="6656" max="6656" width="15" customWidth="1"/>
    <col min="6657" max="6658" width="9.140625" customWidth="1"/>
    <col min="6659" max="6659" width="11.5703125" customWidth="1"/>
    <col min="6660" max="6660" width="18.140625" customWidth="1"/>
    <col min="6661" max="6661" width="13.140625" customWidth="1"/>
    <col min="6662" max="6662" width="12.28515625" customWidth="1"/>
    <col min="6901" max="6901" width="1.42578125" customWidth="1"/>
    <col min="6902" max="6902" width="59.5703125" customWidth="1"/>
    <col min="6903" max="6903" width="9.140625" customWidth="1"/>
    <col min="6904" max="6905" width="3.85546875" customWidth="1"/>
    <col min="6906" max="6906" width="10.5703125" customWidth="1"/>
    <col min="6907" max="6907" width="3.85546875" customWidth="1"/>
    <col min="6908" max="6910" width="14.42578125" customWidth="1"/>
    <col min="6911" max="6911" width="4.140625" customWidth="1"/>
    <col min="6912" max="6912" width="15" customWidth="1"/>
    <col min="6913" max="6914" width="9.140625" customWidth="1"/>
    <col min="6915" max="6915" width="11.5703125" customWidth="1"/>
    <col min="6916" max="6916" width="18.140625" customWidth="1"/>
    <col min="6917" max="6917" width="13.140625" customWidth="1"/>
    <col min="6918" max="6918" width="12.28515625" customWidth="1"/>
    <col min="7157" max="7157" width="1.42578125" customWidth="1"/>
    <col min="7158" max="7158" width="59.5703125" customWidth="1"/>
    <col min="7159" max="7159" width="9.140625" customWidth="1"/>
    <col min="7160" max="7161" width="3.85546875" customWidth="1"/>
    <col min="7162" max="7162" width="10.5703125" customWidth="1"/>
    <col min="7163" max="7163" width="3.85546875" customWidth="1"/>
    <col min="7164" max="7166" width="14.42578125" customWidth="1"/>
    <col min="7167" max="7167" width="4.140625" customWidth="1"/>
    <col min="7168" max="7168" width="15" customWidth="1"/>
    <col min="7169" max="7170" width="9.140625" customWidth="1"/>
    <col min="7171" max="7171" width="11.5703125" customWidth="1"/>
    <col min="7172" max="7172" width="18.140625" customWidth="1"/>
    <col min="7173" max="7173" width="13.140625" customWidth="1"/>
    <col min="7174" max="7174" width="12.28515625" customWidth="1"/>
    <col min="7413" max="7413" width="1.42578125" customWidth="1"/>
    <col min="7414" max="7414" width="59.5703125" customWidth="1"/>
    <col min="7415" max="7415" width="9.140625" customWidth="1"/>
    <col min="7416" max="7417" width="3.85546875" customWidth="1"/>
    <col min="7418" max="7418" width="10.5703125" customWidth="1"/>
    <col min="7419" max="7419" width="3.85546875" customWidth="1"/>
    <col min="7420" max="7422" width="14.42578125" customWidth="1"/>
    <col min="7423" max="7423" width="4.140625" customWidth="1"/>
    <col min="7424" max="7424" width="15" customWidth="1"/>
    <col min="7425" max="7426" width="9.140625" customWidth="1"/>
    <col min="7427" max="7427" width="11.5703125" customWidth="1"/>
    <col min="7428" max="7428" width="18.140625" customWidth="1"/>
    <col min="7429" max="7429" width="13.140625" customWidth="1"/>
    <col min="7430" max="7430" width="12.28515625" customWidth="1"/>
    <col min="7669" max="7669" width="1.42578125" customWidth="1"/>
    <col min="7670" max="7670" width="59.5703125" customWidth="1"/>
    <col min="7671" max="7671" width="9.140625" customWidth="1"/>
    <col min="7672" max="7673" width="3.85546875" customWidth="1"/>
    <col min="7674" max="7674" width="10.5703125" customWidth="1"/>
    <col min="7675" max="7675" width="3.85546875" customWidth="1"/>
    <col min="7676" max="7678" width="14.42578125" customWidth="1"/>
    <col min="7679" max="7679" width="4.140625" customWidth="1"/>
    <col min="7680" max="7680" width="15" customWidth="1"/>
    <col min="7681" max="7682" width="9.140625" customWidth="1"/>
    <col min="7683" max="7683" width="11.5703125" customWidth="1"/>
    <col min="7684" max="7684" width="18.140625" customWidth="1"/>
    <col min="7685" max="7685" width="13.140625" customWidth="1"/>
    <col min="7686" max="7686" width="12.28515625" customWidth="1"/>
    <col min="7925" max="7925" width="1.42578125" customWidth="1"/>
    <col min="7926" max="7926" width="59.5703125" customWidth="1"/>
    <col min="7927" max="7927" width="9.140625" customWidth="1"/>
    <col min="7928" max="7929" width="3.85546875" customWidth="1"/>
    <col min="7930" max="7930" width="10.5703125" customWidth="1"/>
    <col min="7931" max="7931" width="3.85546875" customWidth="1"/>
    <col min="7932" max="7934" width="14.42578125" customWidth="1"/>
    <col min="7935" max="7935" width="4.140625" customWidth="1"/>
    <col min="7936" max="7936" width="15" customWidth="1"/>
    <col min="7937" max="7938" width="9.140625" customWidth="1"/>
    <col min="7939" max="7939" width="11.5703125" customWidth="1"/>
    <col min="7940" max="7940" width="18.140625" customWidth="1"/>
    <col min="7941" max="7941" width="13.140625" customWidth="1"/>
    <col min="7942" max="7942" width="12.28515625" customWidth="1"/>
    <col min="8181" max="8181" width="1.42578125" customWidth="1"/>
    <col min="8182" max="8182" width="59.5703125" customWidth="1"/>
    <col min="8183" max="8183" width="9.140625" customWidth="1"/>
    <col min="8184" max="8185" width="3.85546875" customWidth="1"/>
    <col min="8186" max="8186" width="10.5703125" customWidth="1"/>
    <col min="8187" max="8187" width="3.85546875" customWidth="1"/>
    <col min="8188" max="8190" width="14.42578125" customWidth="1"/>
    <col min="8191" max="8191" width="4.140625" customWidth="1"/>
    <col min="8192" max="8192" width="15" customWidth="1"/>
    <col min="8193" max="8194" width="9.140625" customWidth="1"/>
    <col min="8195" max="8195" width="11.5703125" customWidth="1"/>
    <col min="8196" max="8196" width="18.140625" customWidth="1"/>
    <col min="8197" max="8197" width="13.140625" customWidth="1"/>
    <col min="8198" max="8198" width="12.28515625" customWidth="1"/>
    <col min="8437" max="8437" width="1.42578125" customWidth="1"/>
    <col min="8438" max="8438" width="59.5703125" customWidth="1"/>
    <col min="8439" max="8439" width="9.140625" customWidth="1"/>
    <col min="8440" max="8441" width="3.85546875" customWidth="1"/>
    <col min="8442" max="8442" width="10.5703125" customWidth="1"/>
    <col min="8443" max="8443" width="3.85546875" customWidth="1"/>
    <col min="8444" max="8446" width="14.42578125" customWidth="1"/>
    <col min="8447" max="8447" width="4.140625" customWidth="1"/>
    <col min="8448" max="8448" width="15" customWidth="1"/>
    <col min="8449" max="8450" width="9.140625" customWidth="1"/>
    <col min="8451" max="8451" width="11.5703125" customWidth="1"/>
    <col min="8452" max="8452" width="18.140625" customWidth="1"/>
    <col min="8453" max="8453" width="13.140625" customWidth="1"/>
    <col min="8454" max="8454" width="12.28515625" customWidth="1"/>
    <col min="8693" max="8693" width="1.42578125" customWidth="1"/>
    <col min="8694" max="8694" width="59.5703125" customWidth="1"/>
    <col min="8695" max="8695" width="9.140625" customWidth="1"/>
    <col min="8696" max="8697" width="3.85546875" customWidth="1"/>
    <col min="8698" max="8698" width="10.5703125" customWidth="1"/>
    <col min="8699" max="8699" width="3.85546875" customWidth="1"/>
    <col min="8700" max="8702" width="14.42578125" customWidth="1"/>
    <col min="8703" max="8703" width="4.140625" customWidth="1"/>
    <col min="8704" max="8704" width="15" customWidth="1"/>
    <col min="8705" max="8706" width="9.140625" customWidth="1"/>
    <col min="8707" max="8707" width="11.5703125" customWidth="1"/>
    <col min="8708" max="8708" width="18.140625" customWidth="1"/>
    <col min="8709" max="8709" width="13.140625" customWidth="1"/>
    <col min="8710" max="8710" width="12.28515625" customWidth="1"/>
    <col min="8949" max="8949" width="1.42578125" customWidth="1"/>
    <col min="8950" max="8950" width="59.5703125" customWidth="1"/>
    <col min="8951" max="8951" width="9.140625" customWidth="1"/>
    <col min="8952" max="8953" width="3.85546875" customWidth="1"/>
    <col min="8954" max="8954" width="10.5703125" customWidth="1"/>
    <col min="8955" max="8955" width="3.85546875" customWidth="1"/>
    <col min="8956" max="8958" width="14.42578125" customWidth="1"/>
    <col min="8959" max="8959" width="4.140625" customWidth="1"/>
    <col min="8960" max="8960" width="15" customWidth="1"/>
    <col min="8961" max="8962" width="9.140625" customWidth="1"/>
    <col min="8963" max="8963" width="11.5703125" customWidth="1"/>
    <col min="8964" max="8964" width="18.140625" customWidth="1"/>
    <col min="8965" max="8965" width="13.140625" customWidth="1"/>
    <col min="8966" max="8966" width="12.28515625" customWidth="1"/>
    <col min="9205" max="9205" width="1.42578125" customWidth="1"/>
    <col min="9206" max="9206" width="59.5703125" customWidth="1"/>
    <col min="9207" max="9207" width="9.140625" customWidth="1"/>
    <col min="9208" max="9209" width="3.85546875" customWidth="1"/>
    <col min="9210" max="9210" width="10.5703125" customWidth="1"/>
    <col min="9211" max="9211" width="3.85546875" customWidth="1"/>
    <col min="9212" max="9214" width="14.42578125" customWidth="1"/>
    <col min="9215" max="9215" width="4.140625" customWidth="1"/>
    <col min="9216" max="9216" width="15" customWidth="1"/>
    <col min="9217" max="9218" width="9.140625" customWidth="1"/>
    <col min="9219" max="9219" width="11.5703125" customWidth="1"/>
    <col min="9220" max="9220" width="18.140625" customWidth="1"/>
    <col min="9221" max="9221" width="13.140625" customWidth="1"/>
    <col min="9222" max="9222" width="12.28515625" customWidth="1"/>
    <col min="9461" max="9461" width="1.42578125" customWidth="1"/>
    <col min="9462" max="9462" width="59.5703125" customWidth="1"/>
    <col min="9463" max="9463" width="9.140625" customWidth="1"/>
    <col min="9464" max="9465" width="3.85546875" customWidth="1"/>
    <col min="9466" max="9466" width="10.5703125" customWidth="1"/>
    <col min="9467" max="9467" width="3.85546875" customWidth="1"/>
    <col min="9468" max="9470" width="14.42578125" customWidth="1"/>
    <col min="9471" max="9471" width="4.140625" customWidth="1"/>
    <col min="9472" max="9472" width="15" customWidth="1"/>
    <col min="9473" max="9474" width="9.140625" customWidth="1"/>
    <col min="9475" max="9475" width="11.5703125" customWidth="1"/>
    <col min="9476" max="9476" width="18.140625" customWidth="1"/>
    <col min="9477" max="9477" width="13.140625" customWidth="1"/>
    <col min="9478" max="9478" width="12.28515625" customWidth="1"/>
    <col min="9717" max="9717" width="1.42578125" customWidth="1"/>
    <col min="9718" max="9718" width="59.5703125" customWidth="1"/>
    <col min="9719" max="9719" width="9.140625" customWidth="1"/>
    <col min="9720" max="9721" width="3.85546875" customWidth="1"/>
    <col min="9722" max="9722" width="10.5703125" customWidth="1"/>
    <col min="9723" max="9723" width="3.85546875" customWidth="1"/>
    <col min="9724" max="9726" width="14.42578125" customWidth="1"/>
    <col min="9727" max="9727" width="4.140625" customWidth="1"/>
    <col min="9728" max="9728" width="15" customWidth="1"/>
    <col min="9729" max="9730" width="9.140625" customWidth="1"/>
    <col min="9731" max="9731" width="11.5703125" customWidth="1"/>
    <col min="9732" max="9732" width="18.140625" customWidth="1"/>
    <col min="9733" max="9733" width="13.140625" customWidth="1"/>
    <col min="9734" max="9734" width="12.28515625" customWidth="1"/>
    <col min="9973" max="9973" width="1.42578125" customWidth="1"/>
    <col min="9974" max="9974" width="59.5703125" customWidth="1"/>
    <col min="9975" max="9975" width="9.140625" customWidth="1"/>
    <col min="9976" max="9977" width="3.85546875" customWidth="1"/>
    <col min="9978" max="9978" width="10.5703125" customWidth="1"/>
    <col min="9979" max="9979" width="3.85546875" customWidth="1"/>
    <col min="9980" max="9982" width="14.42578125" customWidth="1"/>
    <col min="9983" max="9983" width="4.140625" customWidth="1"/>
    <col min="9984" max="9984" width="15" customWidth="1"/>
    <col min="9985" max="9986" width="9.140625" customWidth="1"/>
    <col min="9987" max="9987" width="11.5703125" customWidth="1"/>
    <col min="9988" max="9988" width="18.140625" customWidth="1"/>
    <col min="9989" max="9989" width="13.140625" customWidth="1"/>
    <col min="9990" max="9990" width="12.28515625" customWidth="1"/>
    <col min="10229" max="10229" width="1.42578125" customWidth="1"/>
    <col min="10230" max="10230" width="59.5703125" customWidth="1"/>
    <col min="10231" max="10231" width="9.140625" customWidth="1"/>
    <col min="10232" max="10233" width="3.85546875" customWidth="1"/>
    <col min="10234" max="10234" width="10.5703125" customWidth="1"/>
    <col min="10235" max="10235" width="3.85546875" customWidth="1"/>
    <col min="10236" max="10238" width="14.42578125" customWidth="1"/>
    <col min="10239" max="10239" width="4.140625" customWidth="1"/>
    <col min="10240" max="10240" width="15" customWidth="1"/>
    <col min="10241" max="10242" width="9.140625" customWidth="1"/>
    <col min="10243" max="10243" width="11.5703125" customWidth="1"/>
    <col min="10244" max="10244" width="18.140625" customWidth="1"/>
    <col min="10245" max="10245" width="13.140625" customWidth="1"/>
    <col min="10246" max="10246" width="12.28515625" customWidth="1"/>
    <col min="10485" max="10485" width="1.42578125" customWidth="1"/>
    <col min="10486" max="10486" width="59.5703125" customWidth="1"/>
    <col min="10487" max="10487" width="9.140625" customWidth="1"/>
    <col min="10488" max="10489" width="3.85546875" customWidth="1"/>
    <col min="10490" max="10490" width="10.5703125" customWidth="1"/>
    <col min="10491" max="10491" width="3.85546875" customWidth="1"/>
    <col min="10492" max="10494" width="14.42578125" customWidth="1"/>
    <col min="10495" max="10495" width="4.140625" customWidth="1"/>
    <col min="10496" max="10496" width="15" customWidth="1"/>
    <col min="10497" max="10498" width="9.140625" customWidth="1"/>
    <col min="10499" max="10499" width="11.5703125" customWidth="1"/>
    <col min="10500" max="10500" width="18.140625" customWidth="1"/>
    <col min="10501" max="10501" width="13.140625" customWidth="1"/>
    <col min="10502" max="10502" width="12.28515625" customWidth="1"/>
    <col min="10741" max="10741" width="1.42578125" customWidth="1"/>
    <col min="10742" max="10742" width="59.5703125" customWidth="1"/>
    <col min="10743" max="10743" width="9.140625" customWidth="1"/>
    <col min="10744" max="10745" width="3.85546875" customWidth="1"/>
    <col min="10746" max="10746" width="10.5703125" customWidth="1"/>
    <col min="10747" max="10747" width="3.85546875" customWidth="1"/>
    <col min="10748" max="10750" width="14.42578125" customWidth="1"/>
    <col min="10751" max="10751" width="4.140625" customWidth="1"/>
    <col min="10752" max="10752" width="15" customWidth="1"/>
    <col min="10753" max="10754" width="9.140625" customWidth="1"/>
    <col min="10755" max="10755" width="11.5703125" customWidth="1"/>
    <col min="10756" max="10756" width="18.140625" customWidth="1"/>
    <col min="10757" max="10757" width="13.140625" customWidth="1"/>
    <col min="10758" max="10758" width="12.28515625" customWidth="1"/>
    <col min="10997" max="10997" width="1.42578125" customWidth="1"/>
    <col min="10998" max="10998" width="59.5703125" customWidth="1"/>
    <col min="10999" max="10999" width="9.140625" customWidth="1"/>
    <col min="11000" max="11001" width="3.85546875" customWidth="1"/>
    <col min="11002" max="11002" width="10.5703125" customWidth="1"/>
    <col min="11003" max="11003" width="3.85546875" customWidth="1"/>
    <col min="11004" max="11006" width="14.42578125" customWidth="1"/>
    <col min="11007" max="11007" width="4.140625" customWidth="1"/>
    <col min="11008" max="11008" width="15" customWidth="1"/>
    <col min="11009" max="11010" width="9.140625" customWidth="1"/>
    <col min="11011" max="11011" width="11.5703125" customWidth="1"/>
    <col min="11012" max="11012" width="18.140625" customWidth="1"/>
    <col min="11013" max="11013" width="13.140625" customWidth="1"/>
    <col min="11014" max="11014" width="12.28515625" customWidth="1"/>
    <col min="11253" max="11253" width="1.42578125" customWidth="1"/>
    <col min="11254" max="11254" width="59.5703125" customWidth="1"/>
    <col min="11255" max="11255" width="9.140625" customWidth="1"/>
    <col min="11256" max="11257" width="3.85546875" customWidth="1"/>
    <col min="11258" max="11258" width="10.5703125" customWidth="1"/>
    <col min="11259" max="11259" width="3.85546875" customWidth="1"/>
    <col min="11260" max="11262" width="14.42578125" customWidth="1"/>
    <col min="11263" max="11263" width="4.140625" customWidth="1"/>
    <col min="11264" max="11264" width="15" customWidth="1"/>
    <col min="11265" max="11266" width="9.140625" customWidth="1"/>
    <col min="11267" max="11267" width="11.5703125" customWidth="1"/>
    <col min="11268" max="11268" width="18.140625" customWidth="1"/>
    <col min="11269" max="11269" width="13.140625" customWidth="1"/>
    <col min="11270" max="11270" width="12.28515625" customWidth="1"/>
    <col min="11509" max="11509" width="1.42578125" customWidth="1"/>
    <col min="11510" max="11510" width="59.5703125" customWidth="1"/>
    <col min="11511" max="11511" width="9.140625" customWidth="1"/>
    <col min="11512" max="11513" width="3.85546875" customWidth="1"/>
    <col min="11514" max="11514" width="10.5703125" customWidth="1"/>
    <col min="11515" max="11515" width="3.85546875" customWidth="1"/>
    <col min="11516" max="11518" width="14.42578125" customWidth="1"/>
    <col min="11519" max="11519" width="4.140625" customWidth="1"/>
    <col min="11520" max="11520" width="15" customWidth="1"/>
    <col min="11521" max="11522" width="9.140625" customWidth="1"/>
    <col min="11523" max="11523" width="11.5703125" customWidth="1"/>
    <col min="11524" max="11524" width="18.140625" customWidth="1"/>
    <col min="11525" max="11525" width="13.140625" customWidth="1"/>
    <col min="11526" max="11526" width="12.28515625" customWidth="1"/>
    <col min="11765" max="11765" width="1.42578125" customWidth="1"/>
    <col min="11766" max="11766" width="59.5703125" customWidth="1"/>
    <col min="11767" max="11767" width="9.140625" customWidth="1"/>
    <col min="11768" max="11769" width="3.85546875" customWidth="1"/>
    <col min="11770" max="11770" width="10.5703125" customWidth="1"/>
    <col min="11771" max="11771" width="3.85546875" customWidth="1"/>
    <col min="11772" max="11774" width="14.42578125" customWidth="1"/>
    <col min="11775" max="11775" width="4.140625" customWidth="1"/>
    <col min="11776" max="11776" width="15" customWidth="1"/>
    <col min="11777" max="11778" width="9.140625" customWidth="1"/>
    <col min="11779" max="11779" width="11.5703125" customWidth="1"/>
    <col min="11780" max="11780" width="18.140625" customWidth="1"/>
    <col min="11781" max="11781" width="13.140625" customWidth="1"/>
    <col min="11782" max="11782" width="12.28515625" customWidth="1"/>
    <col min="12021" max="12021" width="1.42578125" customWidth="1"/>
    <col min="12022" max="12022" width="59.5703125" customWidth="1"/>
    <col min="12023" max="12023" width="9.140625" customWidth="1"/>
    <col min="12024" max="12025" width="3.85546875" customWidth="1"/>
    <col min="12026" max="12026" width="10.5703125" customWidth="1"/>
    <col min="12027" max="12027" width="3.85546875" customWidth="1"/>
    <col min="12028" max="12030" width="14.42578125" customWidth="1"/>
    <col min="12031" max="12031" width="4.140625" customWidth="1"/>
    <col min="12032" max="12032" width="15" customWidth="1"/>
    <col min="12033" max="12034" width="9.140625" customWidth="1"/>
    <col min="12035" max="12035" width="11.5703125" customWidth="1"/>
    <col min="12036" max="12036" width="18.140625" customWidth="1"/>
    <col min="12037" max="12037" width="13.140625" customWidth="1"/>
    <col min="12038" max="12038" width="12.28515625" customWidth="1"/>
    <col min="12277" max="12277" width="1.42578125" customWidth="1"/>
    <col min="12278" max="12278" width="59.5703125" customWidth="1"/>
    <col min="12279" max="12279" width="9.140625" customWidth="1"/>
    <col min="12280" max="12281" width="3.85546875" customWidth="1"/>
    <col min="12282" max="12282" width="10.5703125" customWidth="1"/>
    <col min="12283" max="12283" width="3.85546875" customWidth="1"/>
    <col min="12284" max="12286" width="14.42578125" customWidth="1"/>
    <col min="12287" max="12287" width="4.140625" customWidth="1"/>
    <col min="12288" max="12288" width="15" customWidth="1"/>
    <col min="12289" max="12290" width="9.140625" customWidth="1"/>
    <col min="12291" max="12291" width="11.5703125" customWidth="1"/>
    <col min="12292" max="12292" width="18.140625" customWidth="1"/>
    <col min="12293" max="12293" width="13.140625" customWidth="1"/>
    <col min="12294" max="12294" width="12.28515625" customWidth="1"/>
    <col min="12533" max="12533" width="1.42578125" customWidth="1"/>
    <col min="12534" max="12534" width="59.5703125" customWidth="1"/>
    <col min="12535" max="12535" width="9.140625" customWidth="1"/>
    <col min="12536" max="12537" width="3.85546875" customWidth="1"/>
    <col min="12538" max="12538" width="10.5703125" customWidth="1"/>
    <col min="12539" max="12539" width="3.85546875" customWidth="1"/>
    <col min="12540" max="12542" width="14.42578125" customWidth="1"/>
    <col min="12543" max="12543" width="4.140625" customWidth="1"/>
    <col min="12544" max="12544" width="15" customWidth="1"/>
    <col min="12545" max="12546" width="9.140625" customWidth="1"/>
    <col min="12547" max="12547" width="11.5703125" customWidth="1"/>
    <col min="12548" max="12548" width="18.140625" customWidth="1"/>
    <col min="12549" max="12549" width="13.140625" customWidth="1"/>
    <col min="12550" max="12550" width="12.28515625" customWidth="1"/>
    <col min="12789" max="12789" width="1.42578125" customWidth="1"/>
    <col min="12790" max="12790" width="59.5703125" customWidth="1"/>
    <col min="12791" max="12791" width="9.140625" customWidth="1"/>
    <col min="12792" max="12793" width="3.85546875" customWidth="1"/>
    <col min="12794" max="12794" width="10.5703125" customWidth="1"/>
    <col min="12795" max="12795" width="3.85546875" customWidth="1"/>
    <col min="12796" max="12798" width="14.42578125" customWidth="1"/>
    <col min="12799" max="12799" width="4.140625" customWidth="1"/>
    <col min="12800" max="12800" width="15" customWidth="1"/>
    <col min="12801" max="12802" width="9.140625" customWidth="1"/>
    <col min="12803" max="12803" width="11.5703125" customWidth="1"/>
    <col min="12804" max="12804" width="18.140625" customWidth="1"/>
    <col min="12805" max="12805" width="13.140625" customWidth="1"/>
    <col min="12806" max="12806" width="12.28515625" customWidth="1"/>
    <col min="13045" max="13045" width="1.42578125" customWidth="1"/>
    <col min="13046" max="13046" width="59.5703125" customWidth="1"/>
    <col min="13047" max="13047" width="9.140625" customWidth="1"/>
    <col min="13048" max="13049" width="3.85546875" customWidth="1"/>
    <col min="13050" max="13050" width="10.5703125" customWidth="1"/>
    <col min="13051" max="13051" width="3.85546875" customWidth="1"/>
    <col min="13052" max="13054" width="14.42578125" customWidth="1"/>
    <col min="13055" max="13055" width="4.140625" customWidth="1"/>
    <col min="13056" max="13056" width="15" customWidth="1"/>
    <col min="13057" max="13058" width="9.140625" customWidth="1"/>
    <col min="13059" max="13059" width="11.5703125" customWidth="1"/>
    <col min="13060" max="13060" width="18.140625" customWidth="1"/>
    <col min="13061" max="13061" width="13.140625" customWidth="1"/>
    <col min="13062" max="13062" width="12.28515625" customWidth="1"/>
    <col min="13301" max="13301" width="1.42578125" customWidth="1"/>
    <col min="13302" max="13302" width="59.5703125" customWidth="1"/>
    <col min="13303" max="13303" width="9.140625" customWidth="1"/>
    <col min="13304" max="13305" width="3.85546875" customWidth="1"/>
    <col min="13306" max="13306" width="10.5703125" customWidth="1"/>
    <col min="13307" max="13307" width="3.85546875" customWidth="1"/>
    <col min="13308" max="13310" width="14.42578125" customWidth="1"/>
    <col min="13311" max="13311" width="4.140625" customWidth="1"/>
    <col min="13312" max="13312" width="15" customWidth="1"/>
    <col min="13313" max="13314" width="9.140625" customWidth="1"/>
    <col min="13315" max="13315" width="11.5703125" customWidth="1"/>
    <col min="13316" max="13316" width="18.140625" customWidth="1"/>
    <col min="13317" max="13317" width="13.140625" customWidth="1"/>
    <col min="13318" max="13318" width="12.28515625" customWidth="1"/>
    <col min="13557" max="13557" width="1.42578125" customWidth="1"/>
    <col min="13558" max="13558" width="59.5703125" customWidth="1"/>
    <col min="13559" max="13559" width="9.140625" customWidth="1"/>
    <col min="13560" max="13561" width="3.85546875" customWidth="1"/>
    <col min="13562" max="13562" width="10.5703125" customWidth="1"/>
    <col min="13563" max="13563" width="3.85546875" customWidth="1"/>
    <col min="13564" max="13566" width="14.42578125" customWidth="1"/>
    <col min="13567" max="13567" width="4.140625" customWidth="1"/>
    <col min="13568" max="13568" width="15" customWidth="1"/>
    <col min="13569" max="13570" width="9.140625" customWidth="1"/>
    <col min="13571" max="13571" width="11.5703125" customWidth="1"/>
    <col min="13572" max="13572" width="18.140625" customWidth="1"/>
    <col min="13573" max="13573" width="13.140625" customWidth="1"/>
    <col min="13574" max="13574" width="12.28515625" customWidth="1"/>
    <col min="13813" max="13813" width="1.42578125" customWidth="1"/>
    <col min="13814" max="13814" width="59.5703125" customWidth="1"/>
    <col min="13815" max="13815" width="9.140625" customWidth="1"/>
    <col min="13816" max="13817" width="3.85546875" customWidth="1"/>
    <col min="13818" max="13818" width="10.5703125" customWidth="1"/>
    <col min="13819" max="13819" width="3.85546875" customWidth="1"/>
    <col min="13820" max="13822" width="14.42578125" customWidth="1"/>
    <col min="13823" max="13823" width="4.140625" customWidth="1"/>
    <col min="13824" max="13824" width="15" customWidth="1"/>
    <col min="13825" max="13826" width="9.140625" customWidth="1"/>
    <col min="13827" max="13827" width="11.5703125" customWidth="1"/>
    <col min="13828" max="13828" width="18.140625" customWidth="1"/>
    <col min="13829" max="13829" width="13.140625" customWidth="1"/>
    <col min="13830" max="13830" width="12.28515625" customWidth="1"/>
    <col min="14069" max="14069" width="1.42578125" customWidth="1"/>
    <col min="14070" max="14070" width="59.5703125" customWidth="1"/>
    <col min="14071" max="14071" width="9.140625" customWidth="1"/>
    <col min="14072" max="14073" width="3.85546875" customWidth="1"/>
    <col min="14074" max="14074" width="10.5703125" customWidth="1"/>
    <col min="14075" max="14075" width="3.85546875" customWidth="1"/>
    <col min="14076" max="14078" width="14.42578125" customWidth="1"/>
    <col min="14079" max="14079" width="4.140625" customWidth="1"/>
    <col min="14080" max="14080" width="15" customWidth="1"/>
    <col min="14081" max="14082" width="9.140625" customWidth="1"/>
    <col min="14083" max="14083" width="11.5703125" customWidth="1"/>
    <col min="14084" max="14084" width="18.140625" customWidth="1"/>
    <col min="14085" max="14085" width="13.140625" customWidth="1"/>
    <col min="14086" max="14086" width="12.28515625" customWidth="1"/>
    <col min="14325" max="14325" width="1.42578125" customWidth="1"/>
    <col min="14326" max="14326" width="59.5703125" customWidth="1"/>
    <col min="14327" max="14327" width="9.140625" customWidth="1"/>
    <col min="14328" max="14329" width="3.85546875" customWidth="1"/>
    <col min="14330" max="14330" width="10.5703125" customWidth="1"/>
    <col min="14331" max="14331" width="3.85546875" customWidth="1"/>
    <col min="14332" max="14334" width="14.42578125" customWidth="1"/>
    <col min="14335" max="14335" width="4.140625" customWidth="1"/>
    <col min="14336" max="14336" width="15" customWidth="1"/>
    <col min="14337" max="14338" width="9.140625" customWidth="1"/>
    <col min="14339" max="14339" width="11.5703125" customWidth="1"/>
    <col min="14340" max="14340" width="18.140625" customWidth="1"/>
    <col min="14341" max="14341" width="13.140625" customWidth="1"/>
    <col min="14342" max="14342" width="12.28515625" customWidth="1"/>
    <col min="14581" max="14581" width="1.42578125" customWidth="1"/>
    <col min="14582" max="14582" width="59.5703125" customWidth="1"/>
    <col min="14583" max="14583" width="9.140625" customWidth="1"/>
    <col min="14584" max="14585" width="3.85546875" customWidth="1"/>
    <col min="14586" max="14586" width="10.5703125" customWidth="1"/>
    <col min="14587" max="14587" width="3.85546875" customWidth="1"/>
    <col min="14588" max="14590" width="14.42578125" customWidth="1"/>
    <col min="14591" max="14591" width="4.140625" customWidth="1"/>
    <col min="14592" max="14592" width="15" customWidth="1"/>
    <col min="14593" max="14594" width="9.140625" customWidth="1"/>
    <col min="14595" max="14595" width="11.5703125" customWidth="1"/>
    <col min="14596" max="14596" width="18.140625" customWidth="1"/>
    <col min="14597" max="14597" width="13.140625" customWidth="1"/>
    <col min="14598" max="14598" width="12.28515625" customWidth="1"/>
    <col min="14837" max="14837" width="1.42578125" customWidth="1"/>
    <col min="14838" max="14838" width="59.5703125" customWidth="1"/>
    <col min="14839" max="14839" width="9.140625" customWidth="1"/>
    <col min="14840" max="14841" width="3.85546875" customWidth="1"/>
    <col min="14842" max="14842" width="10.5703125" customWidth="1"/>
    <col min="14843" max="14843" width="3.85546875" customWidth="1"/>
    <col min="14844" max="14846" width="14.42578125" customWidth="1"/>
    <col min="14847" max="14847" width="4.140625" customWidth="1"/>
    <col min="14848" max="14848" width="15" customWidth="1"/>
    <col min="14849" max="14850" width="9.140625" customWidth="1"/>
    <col min="14851" max="14851" width="11.5703125" customWidth="1"/>
    <col min="14852" max="14852" width="18.140625" customWidth="1"/>
    <col min="14853" max="14853" width="13.140625" customWidth="1"/>
    <col min="14854" max="14854" width="12.28515625" customWidth="1"/>
    <col min="15093" max="15093" width="1.42578125" customWidth="1"/>
    <col min="15094" max="15094" width="59.5703125" customWidth="1"/>
    <col min="15095" max="15095" width="9.140625" customWidth="1"/>
    <col min="15096" max="15097" width="3.85546875" customWidth="1"/>
    <col min="15098" max="15098" width="10.5703125" customWidth="1"/>
    <col min="15099" max="15099" width="3.85546875" customWidth="1"/>
    <col min="15100" max="15102" width="14.42578125" customWidth="1"/>
    <col min="15103" max="15103" width="4.140625" customWidth="1"/>
    <col min="15104" max="15104" width="15" customWidth="1"/>
    <col min="15105" max="15106" width="9.140625" customWidth="1"/>
    <col min="15107" max="15107" width="11.5703125" customWidth="1"/>
    <col min="15108" max="15108" width="18.140625" customWidth="1"/>
    <col min="15109" max="15109" width="13.140625" customWidth="1"/>
    <col min="15110" max="15110" width="12.28515625" customWidth="1"/>
    <col min="15349" max="15349" width="1.42578125" customWidth="1"/>
    <col min="15350" max="15350" width="59.5703125" customWidth="1"/>
    <col min="15351" max="15351" width="9.140625" customWidth="1"/>
    <col min="15352" max="15353" width="3.85546875" customWidth="1"/>
    <col min="15354" max="15354" width="10.5703125" customWidth="1"/>
    <col min="15355" max="15355" width="3.85546875" customWidth="1"/>
    <col min="15356" max="15358" width="14.42578125" customWidth="1"/>
    <col min="15359" max="15359" width="4.140625" customWidth="1"/>
    <col min="15360" max="15360" width="15" customWidth="1"/>
    <col min="15361" max="15362" width="9.140625" customWidth="1"/>
    <col min="15363" max="15363" width="11.5703125" customWidth="1"/>
    <col min="15364" max="15364" width="18.140625" customWidth="1"/>
    <col min="15365" max="15365" width="13.140625" customWidth="1"/>
    <col min="15366" max="15366" width="12.28515625" customWidth="1"/>
    <col min="15605" max="15605" width="1.42578125" customWidth="1"/>
    <col min="15606" max="15606" width="59.5703125" customWidth="1"/>
    <col min="15607" max="15607" width="9.140625" customWidth="1"/>
    <col min="15608" max="15609" width="3.85546875" customWidth="1"/>
    <col min="15610" max="15610" width="10.5703125" customWidth="1"/>
    <col min="15611" max="15611" width="3.85546875" customWidth="1"/>
    <col min="15612" max="15614" width="14.42578125" customWidth="1"/>
    <col min="15615" max="15615" width="4.140625" customWidth="1"/>
    <col min="15616" max="15616" width="15" customWidth="1"/>
    <col min="15617" max="15618" width="9.140625" customWidth="1"/>
    <col min="15619" max="15619" width="11.5703125" customWidth="1"/>
    <col min="15620" max="15620" width="18.140625" customWidth="1"/>
    <col min="15621" max="15621" width="13.140625" customWidth="1"/>
    <col min="15622" max="15622" width="12.28515625" customWidth="1"/>
    <col min="15861" max="15861" width="1.42578125" customWidth="1"/>
    <col min="15862" max="15862" width="59.5703125" customWidth="1"/>
    <col min="15863" max="15863" width="9.140625" customWidth="1"/>
    <col min="15864" max="15865" width="3.85546875" customWidth="1"/>
    <col min="15866" max="15866" width="10.5703125" customWidth="1"/>
    <col min="15867" max="15867" width="3.85546875" customWidth="1"/>
    <col min="15868" max="15870" width="14.42578125" customWidth="1"/>
    <col min="15871" max="15871" width="4.140625" customWidth="1"/>
    <col min="15872" max="15872" width="15" customWidth="1"/>
    <col min="15873" max="15874" width="9.140625" customWidth="1"/>
    <col min="15875" max="15875" width="11.5703125" customWidth="1"/>
    <col min="15876" max="15876" width="18.140625" customWidth="1"/>
    <col min="15877" max="15877" width="13.140625" customWidth="1"/>
    <col min="15878" max="15878" width="12.28515625" customWidth="1"/>
    <col min="16117" max="16117" width="1.42578125" customWidth="1"/>
    <col min="16118" max="16118" width="59.5703125" customWidth="1"/>
    <col min="16119" max="16119" width="0" hidden="1" customWidth="1"/>
    <col min="16120" max="16121" width="3.85546875" customWidth="1"/>
    <col min="16122" max="16122" width="10.5703125" customWidth="1"/>
    <col min="16123" max="16123" width="3.85546875" customWidth="1"/>
    <col min="16124" max="16126" width="14.42578125" customWidth="1"/>
    <col min="16127" max="16127" width="4.140625" customWidth="1"/>
    <col min="16128" max="16128" width="15" customWidth="1"/>
    <col min="16129" max="16130" width="0" hidden="1" customWidth="1"/>
    <col min="16131" max="16131" width="11.5703125" customWidth="1"/>
    <col min="16132" max="16132" width="18.140625" customWidth="1"/>
    <col min="16133" max="16133" width="13.140625" customWidth="1"/>
    <col min="16134" max="16134" width="12.28515625" customWidth="1"/>
  </cols>
  <sheetData>
    <row r="1" spans="1:24" ht="15" customHeight="1" x14ac:dyDescent="0.25">
      <c r="F1" s="316" t="s">
        <v>639</v>
      </c>
      <c r="G1" s="316"/>
      <c r="H1" s="316"/>
      <c r="I1" s="316"/>
      <c r="J1" s="316"/>
      <c r="K1" s="316"/>
      <c r="L1" s="316"/>
      <c r="M1" s="316"/>
      <c r="N1" s="316"/>
      <c r="O1" s="316"/>
      <c r="P1" s="316"/>
      <c r="Q1" s="316"/>
      <c r="R1" s="316"/>
      <c r="S1" s="316"/>
      <c r="T1" s="316"/>
      <c r="U1" s="316"/>
      <c r="V1" s="316"/>
      <c r="W1" s="316"/>
      <c r="X1" s="316"/>
    </row>
    <row r="2" spans="1:24" ht="69" customHeight="1" x14ac:dyDescent="0.25">
      <c r="F2" s="315" t="s">
        <v>0</v>
      </c>
      <c r="G2" s="315"/>
      <c r="H2" s="315"/>
      <c r="I2" s="315"/>
      <c r="J2" s="315"/>
      <c r="K2" s="315"/>
      <c r="L2" s="315"/>
      <c r="M2" s="315"/>
      <c r="N2" s="315"/>
      <c r="O2" s="315"/>
      <c r="P2" s="315"/>
      <c r="Q2" s="315"/>
      <c r="R2" s="315"/>
      <c r="S2" s="315"/>
      <c r="T2" s="315"/>
      <c r="U2" s="315"/>
      <c r="V2" s="315"/>
      <c r="W2" s="315"/>
      <c r="X2" s="315"/>
    </row>
    <row r="3" spans="1:24" s="1" customFormat="1" ht="12.75" customHeight="1" x14ac:dyDescent="0.25">
      <c r="B3" s="2"/>
      <c r="C3" s="2"/>
      <c r="D3" s="2"/>
      <c r="E3" s="2"/>
      <c r="F3" s="316" t="s">
        <v>744</v>
      </c>
      <c r="G3" s="316"/>
      <c r="H3" s="316"/>
      <c r="I3" s="316"/>
      <c r="J3" s="316"/>
      <c r="K3" s="316"/>
      <c r="L3" s="316"/>
      <c r="M3" s="316"/>
      <c r="N3" s="316"/>
      <c r="O3" s="316"/>
      <c r="P3" s="316"/>
      <c r="Q3" s="316"/>
      <c r="R3" s="316"/>
      <c r="S3" s="316"/>
      <c r="T3" s="316"/>
      <c r="U3" s="316"/>
      <c r="V3" s="316"/>
      <c r="W3" s="316"/>
      <c r="X3" s="316"/>
    </row>
    <row r="4" spans="1:24" s="1" customFormat="1" ht="45.75" customHeight="1" x14ac:dyDescent="0.25">
      <c r="B4" s="2"/>
      <c r="C4" s="2"/>
      <c r="D4" s="2"/>
      <c r="E4" s="2"/>
      <c r="F4" s="315" t="s">
        <v>1</v>
      </c>
      <c r="G4" s="315"/>
      <c r="H4" s="315"/>
      <c r="I4" s="315"/>
      <c r="J4" s="315"/>
      <c r="K4" s="315"/>
      <c r="L4" s="315"/>
      <c r="M4" s="315"/>
      <c r="N4" s="315"/>
      <c r="O4" s="315"/>
      <c r="P4" s="315"/>
      <c r="Q4" s="315"/>
      <c r="R4" s="315"/>
      <c r="S4" s="315"/>
      <c r="T4" s="315"/>
      <c r="U4" s="315"/>
      <c r="V4" s="315"/>
      <c r="W4" s="315"/>
      <c r="X4" s="315"/>
    </row>
    <row r="5" spans="1:24" s="1" customFormat="1" ht="54" customHeight="1" x14ac:dyDescent="0.25">
      <c r="A5" s="291" t="s">
        <v>2</v>
      </c>
      <c r="B5" s="291"/>
      <c r="C5" s="291"/>
      <c r="D5" s="291"/>
      <c r="E5" s="291"/>
      <c r="F5" s="291"/>
      <c r="G5" s="291"/>
      <c r="H5" s="291"/>
      <c r="I5" s="291"/>
      <c r="J5" s="291"/>
      <c r="K5" s="291"/>
      <c r="L5" s="291"/>
      <c r="M5" s="291"/>
      <c r="N5" s="291"/>
      <c r="O5" s="291"/>
      <c r="P5" s="291"/>
      <c r="Q5" s="291"/>
      <c r="R5" s="291"/>
      <c r="S5" s="291"/>
      <c r="T5" s="291"/>
      <c r="U5" s="291"/>
      <c r="V5" s="291"/>
      <c r="W5" s="291"/>
      <c r="X5" s="291"/>
    </row>
    <row r="6" spans="1:24" s="1" customFormat="1" ht="13.5" customHeight="1" x14ac:dyDescent="0.25">
      <c r="A6" s="3"/>
      <c r="B6" s="3"/>
      <c r="C6" s="3"/>
      <c r="D6" s="3"/>
      <c r="E6" s="3"/>
      <c r="F6" s="4"/>
      <c r="G6" s="4"/>
      <c r="H6" s="3"/>
      <c r="I6" s="3"/>
      <c r="K6" s="5" t="s">
        <v>3</v>
      </c>
      <c r="W6" s="275" t="s">
        <v>795</v>
      </c>
    </row>
    <row r="7" spans="1:24" s="72" customFormat="1" ht="13.5" customHeight="1" x14ac:dyDescent="0.25">
      <c r="A7" s="297" t="s">
        <v>12</v>
      </c>
      <c r="B7" s="298"/>
      <c r="C7" s="132"/>
      <c r="D7" s="132"/>
      <c r="E7" s="132"/>
      <c r="F7" s="51" t="s">
        <v>567</v>
      </c>
      <c r="G7" s="51" t="s">
        <v>568</v>
      </c>
      <c r="H7" s="51" t="s">
        <v>569</v>
      </c>
      <c r="I7" s="51" t="s">
        <v>570</v>
      </c>
      <c r="J7" s="132" t="s">
        <v>571</v>
      </c>
      <c r="K7" s="73" t="s">
        <v>610</v>
      </c>
      <c r="L7" s="132" t="s">
        <v>574</v>
      </c>
      <c r="M7" s="73" t="s">
        <v>611</v>
      </c>
      <c r="N7" s="132" t="s">
        <v>576</v>
      </c>
      <c r="O7" s="73" t="s">
        <v>612</v>
      </c>
      <c r="P7" s="132" t="s">
        <v>613</v>
      </c>
      <c r="Q7" s="73" t="s">
        <v>614</v>
      </c>
      <c r="R7" s="132" t="s">
        <v>221</v>
      </c>
      <c r="S7" s="73" t="s">
        <v>741</v>
      </c>
      <c r="T7" s="132" t="s">
        <v>688</v>
      </c>
      <c r="U7" s="73" t="s">
        <v>742</v>
      </c>
      <c r="V7" s="132" t="s">
        <v>641</v>
      </c>
      <c r="W7" s="132" t="s">
        <v>739</v>
      </c>
      <c r="X7" s="132" t="s">
        <v>740</v>
      </c>
    </row>
    <row r="8" spans="1:24" s="44" customFormat="1" ht="12.75" customHeight="1" x14ac:dyDescent="0.25">
      <c r="A8" s="299" t="s">
        <v>223</v>
      </c>
      <c r="B8" s="300"/>
      <c r="C8" s="265"/>
      <c r="D8" s="265"/>
      <c r="E8" s="265"/>
      <c r="F8" s="42" t="s">
        <v>224</v>
      </c>
      <c r="G8" s="42"/>
      <c r="H8" s="42"/>
      <c r="I8" s="42"/>
      <c r="J8" s="43">
        <f>J9+J19+J40+J58+J63</f>
        <v>16972200</v>
      </c>
      <c r="K8" s="43">
        <f t="shared" ref="K8:X8" si="0">K9+K19+K40+K58+K63</f>
        <v>2836100</v>
      </c>
      <c r="L8" s="43">
        <f t="shared" si="0"/>
        <v>19808300</v>
      </c>
      <c r="M8" s="43">
        <f t="shared" si="0"/>
        <v>-4000</v>
      </c>
      <c r="N8" s="43">
        <f t="shared" si="0"/>
        <v>19804300</v>
      </c>
      <c r="O8" s="43">
        <f t="shared" si="0"/>
        <v>0</v>
      </c>
      <c r="P8" s="43">
        <f t="shared" si="0"/>
        <v>19804300</v>
      </c>
      <c r="Q8" s="43">
        <f t="shared" si="0"/>
        <v>0</v>
      </c>
      <c r="R8" s="43">
        <f t="shared" si="0"/>
        <v>19804300</v>
      </c>
      <c r="S8" s="43">
        <f t="shared" si="0"/>
        <v>2158300</v>
      </c>
      <c r="T8" s="43">
        <f t="shared" si="0"/>
        <v>21962600</v>
      </c>
      <c r="U8" s="43">
        <f t="shared" si="0"/>
        <v>807350</v>
      </c>
      <c r="V8" s="43">
        <f t="shared" si="0"/>
        <v>22769950</v>
      </c>
      <c r="W8" s="43">
        <f t="shared" si="0"/>
        <v>-1017586</v>
      </c>
      <c r="X8" s="43">
        <f t="shared" si="0"/>
        <v>21752364</v>
      </c>
    </row>
    <row r="9" spans="1:24" s="47" customFormat="1" ht="41.25" customHeight="1" x14ac:dyDescent="0.25">
      <c r="A9" s="301" t="s">
        <v>225</v>
      </c>
      <c r="B9" s="302"/>
      <c r="C9" s="263"/>
      <c r="D9" s="263"/>
      <c r="E9" s="263"/>
      <c r="F9" s="45" t="s">
        <v>224</v>
      </c>
      <c r="G9" s="45" t="s">
        <v>226</v>
      </c>
      <c r="H9" s="45"/>
      <c r="I9" s="45"/>
      <c r="J9" s="46">
        <f t="shared" ref="J9:X10" si="1">J10</f>
        <v>604700</v>
      </c>
      <c r="K9" s="46">
        <f t="shared" si="1"/>
        <v>0</v>
      </c>
      <c r="L9" s="46">
        <f t="shared" si="1"/>
        <v>604700</v>
      </c>
      <c r="M9" s="46">
        <f t="shared" si="1"/>
        <v>0</v>
      </c>
      <c r="N9" s="46">
        <f t="shared" si="1"/>
        <v>604700</v>
      </c>
      <c r="O9" s="46">
        <f t="shared" si="1"/>
        <v>0</v>
      </c>
      <c r="P9" s="46">
        <f t="shared" si="1"/>
        <v>604700</v>
      </c>
      <c r="Q9" s="46">
        <f t="shared" si="1"/>
        <v>0</v>
      </c>
      <c r="R9" s="46">
        <f t="shared" si="1"/>
        <v>604700</v>
      </c>
      <c r="S9" s="46">
        <f t="shared" si="1"/>
        <v>0</v>
      </c>
      <c r="T9" s="46">
        <f t="shared" si="1"/>
        <v>604700</v>
      </c>
      <c r="U9" s="46">
        <f t="shared" si="1"/>
        <v>0</v>
      </c>
      <c r="V9" s="46">
        <f t="shared" si="1"/>
        <v>604700</v>
      </c>
      <c r="W9" s="46">
        <f t="shared" si="1"/>
        <v>-3713</v>
      </c>
      <c r="X9" s="46">
        <f t="shared" si="1"/>
        <v>600987</v>
      </c>
    </row>
    <row r="10" spans="1:24" s="1" customFormat="1" ht="26.25" customHeight="1" x14ac:dyDescent="0.25">
      <c r="A10" s="295" t="s">
        <v>227</v>
      </c>
      <c r="B10" s="296"/>
      <c r="C10" s="261"/>
      <c r="D10" s="261"/>
      <c r="E10" s="261"/>
      <c r="F10" s="48" t="s">
        <v>224</v>
      </c>
      <c r="G10" s="48" t="s">
        <v>226</v>
      </c>
      <c r="H10" s="48" t="s">
        <v>228</v>
      </c>
      <c r="I10" s="48"/>
      <c r="J10" s="49">
        <f t="shared" si="1"/>
        <v>604700</v>
      </c>
      <c r="K10" s="49">
        <f t="shared" si="1"/>
        <v>0</v>
      </c>
      <c r="L10" s="49">
        <f t="shared" si="1"/>
        <v>604700</v>
      </c>
      <c r="M10" s="49">
        <f t="shared" si="1"/>
        <v>0</v>
      </c>
      <c r="N10" s="49">
        <f>N11</f>
        <v>604700</v>
      </c>
      <c r="O10" s="49">
        <f t="shared" si="1"/>
        <v>0</v>
      </c>
      <c r="P10" s="49">
        <f t="shared" si="1"/>
        <v>604700</v>
      </c>
      <c r="Q10" s="49">
        <f t="shared" si="1"/>
        <v>0</v>
      </c>
      <c r="R10" s="49">
        <f t="shared" si="1"/>
        <v>604700</v>
      </c>
      <c r="S10" s="49">
        <f t="shared" si="1"/>
        <v>0</v>
      </c>
      <c r="T10" s="49">
        <f t="shared" si="1"/>
        <v>604700</v>
      </c>
      <c r="U10" s="49">
        <f t="shared" si="1"/>
        <v>0</v>
      </c>
      <c r="V10" s="49">
        <f t="shared" si="1"/>
        <v>604700</v>
      </c>
      <c r="W10" s="49">
        <f t="shared" si="1"/>
        <v>-3713</v>
      </c>
      <c r="X10" s="49">
        <f t="shared" si="1"/>
        <v>600987</v>
      </c>
    </row>
    <row r="11" spans="1:24" s="1" customFormat="1" ht="12.75" customHeight="1" x14ac:dyDescent="0.25">
      <c r="A11" s="295" t="s">
        <v>229</v>
      </c>
      <c r="B11" s="296"/>
      <c r="C11" s="261"/>
      <c r="D11" s="261"/>
      <c r="E11" s="261"/>
      <c r="F11" s="48" t="s">
        <v>224</v>
      </c>
      <c r="G11" s="48" t="s">
        <v>226</v>
      </c>
      <c r="H11" s="48" t="s">
        <v>230</v>
      </c>
      <c r="I11" s="48"/>
      <c r="J11" s="49">
        <f>J12+J14+J16</f>
        <v>604700</v>
      </c>
      <c r="K11" s="49">
        <f t="shared" ref="K11:X11" si="2">K12+K14+K16</f>
        <v>0</v>
      </c>
      <c r="L11" s="49">
        <f t="shared" si="2"/>
        <v>604700</v>
      </c>
      <c r="M11" s="49">
        <f t="shared" si="2"/>
        <v>0</v>
      </c>
      <c r="N11" s="49">
        <f t="shared" si="2"/>
        <v>604700</v>
      </c>
      <c r="O11" s="49">
        <f t="shared" si="2"/>
        <v>0</v>
      </c>
      <c r="P11" s="49">
        <f t="shared" si="2"/>
        <v>604700</v>
      </c>
      <c r="Q11" s="49">
        <f t="shared" si="2"/>
        <v>0</v>
      </c>
      <c r="R11" s="49">
        <f t="shared" si="2"/>
        <v>604700</v>
      </c>
      <c r="S11" s="49">
        <f t="shared" si="2"/>
        <v>0</v>
      </c>
      <c r="T11" s="49">
        <f t="shared" si="2"/>
        <v>604700</v>
      </c>
      <c r="U11" s="49">
        <f t="shared" si="2"/>
        <v>0</v>
      </c>
      <c r="V11" s="49">
        <f t="shared" si="2"/>
        <v>604700</v>
      </c>
      <c r="W11" s="49">
        <f t="shared" si="2"/>
        <v>-3713</v>
      </c>
      <c r="X11" s="49">
        <f t="shared" si="2"/>
        <v>600987</v>
      </c>
    </row>
    <row r="12" spans="1:24" s="1" customFormat="1" ht="25.5" customHeight="1" x14ac:dyDescent="0.25">
      <c r="A12" s="261"/>
      <c r="B12" s="261" t="s">
        <v>231</v>
      </c>
      <c r="C12" s="261"/>
      <c r="D12" s="261"/>
      <c r="E12" s="261"/>
      <c r="F12" s="48" t="s">
        <v>232</v>
      </c>
      <c r="G12" s="48" t="s">
        <v>226</v>
      </c>
      <c r="H12" s="48" t="s">
        <v>230</v>
      </c>
      <c r="I12" s="48" t="s">
        <v>233</v>
      </c>
      <c r="J12" s="49">
        <f>J13</f>
        <v>432300</v>
      </c>
      <c r="K12" s="49">
        <f t="shared" ref="K12:X12" si="3">K13</f>
        <v>0</v>
      </c>
      <c r="L12" s="49">
        <f t="shared" si="3"/>
        <v>432300</v>
      </c>
      <c r="M12" s="49">
        <f t="shared" si="3"/>
        <v>0</v>
      </c>
      <c r="N12" s="49">
        <f t="shared" si="3"/>
        <v>432300</v>
      </c>
      <c r="O12" s="49">
        <f t="shared" si="3"/>
        <v>0</v>
      </c>
      <c r="P12" s="49">
        <f t="shared" si="3"/>
        <v>432300</v>
      </c>
      <c r="Q12" s="49">
        <f t="shared" si="3"/>
        <v>0</v>
      </c>
      <c r="R12" s="49">
        <f t="shared" si="3"/>
        <v>432300</v>
      </c>
      <c r="S12" s="49">
        <f t="shared" si="3"/>
        <v>0</v>
      </c>
      <c r="T12" s="49">
        <f t="shared" si="3"/>
        <v>432300</v>
      </c>
      <c r="U12" s="49">
        <f t="shared" si="3"/>
        <v>0</v>
      </c>
      <c r="V12" s="49">
        <f t="shared" si="3"/>
        <v>432300</v>
      </c>
      <c r="W12" s="49">
        <f t="shared" si="3"/>
        <v>-34776</v>
      </c>
      <c r="X12" s="49">
        <f t="shared" si="3"/>
        <v>397524</v>
      </c>
    </row>
    <row r="13" spans="1:24" s="1" customFormat="1" ht="12.75" customHeight="1" x14ac:dyDescent="0.25">
      <c r="A13" s="50"/>
      <c r="B13" s="268" t="s">
        <v>234</v>
      </c>
      <c r="C13" s="268"/>
      <c r="D13" s="268"/>
      <c r="E13" s="268"/>
      <c r="F13" s="48" t="s">
        <v>224</v>
      </c>
      <c r="G13" s="48" t="s">
        <v>226</v>
      </c>
      <c r="H13" s="48" t="s">
        <v>230</v>
      </c>
      <c r="I13" s="48" t="s">
        <v>235</v>
      </c>
      <c r="J13" s="49">
        <f>432329-29</f>
        <v>432300</v>
      </c>
      <c r="K13" s="49"/>
      <c r="L13" s="49">
        <f t="shared" ref="L13:L79" si="4">J13+K13</f>
        <v>432300</v>
      </c>
      <c r="M13" s="49"/>
      <c r="N13" s="49">
        <f>L13+M13</f>
        <v>432300</v>
      </c>
      <c r="O13" s="49"/>
      <c r="P13" s="49">
        <f>N13+O13</f>
        <v>432300</v>
      </c>
      <c r="Q13" s="49"/>
      <c r="R13" s="49">
        <f>P13+Q13</f>
        <v>432300</v>
      </c>
      <c r="S13" s="49"/>
      <c r="T13" s="49">
        <f>R13+S13</f>
        <v>432300</v>
      </c>
      <c r="U13" s="49"/>
      <c r="V13" s="49">
        <f>T13+U13</f>
        <v>432300</v>
      </c>
      <c r="W13" s="49">
        <v>-34776</v>
      </c>
      <c r="X13" s="49">
        <f>V13+W13</f>
        <v>397524</v>
      </c>
    </row>
    <row r="14" spans="1:24" s="1" customFormat="1" ht="12.75" customHeight="1" x14ac:dyDescent="0.25">
      <c r="A14" s="50"/>
      <c r="B14" s="268" t="s">
        <v>236</v>
      </c>
      <c r="C14" s="268"/>
      <c r="D14" s="268"/>
      <c r="E14" s="268"/>
      <c r="F14" s="48" t="s">
        <v>224</v>
      </c>
      <c r="G14" s="48" t="s">
        <v>226</v>
      </c>
      <c r="H14" s="48" t="s">
        <v>230</v>
      </c>
      <c r="I14" s="48" t="s">
        <v>237</v>
      </c>
      <c r="J14" s="49">
        <f>J15</f>
        <v>171700</v>
      </c>
      <c r="K14" s="49">
        <f t="shared" ref="K14:X14" si="5">K15</f>
        <v>0</v>
      </c>
      <c r="L14" s="49">
        <f t="shared" si="4"/>
        <v>171700</v>
      </c>
      <c r="M14" s="49">
        <f t="shared" si="5"/>
        <v>0</v>
      </c>
      <c r="N14" s="49">
        <f t="shared" si="5"/>
        <v>171700</v>
      </c>
      <c r="O14" s="49">
        <f t="shared" si="5"/>
        <v>0</v>
      </c>
      <c r="P14" s="49">
        <f t="shared" si="5"/>
        <v>171700</v>
      </c>
      <c r="Q14" s="49">
        <f t="shared" si="5"/>
        <v>0</v>
      </c>
      <c r="R14" s="49">
        <f t="shared" si="5"/>
        <v>171700</v>
      </c>
      <c r="S14" s="49">
        <f t="shared" si="5"/>
        <v>0</v>
      </c>
      <c r="T14" s="49">
        <f t="shared" si="5"/>
        <v>171700</v>
      </c>
      <c r="U14" s="49">
        <f t="shared" si="5"/>
        <v>0</v>
      </c>
      <c r="V14" s="49">
        <f t="shared" si="5"/>
        <v>171700</v>
      </c>
      <c r="W14" s="49">
        <f t="shared" si="5"/>
        <v>31179</v>
      </c>
      <c r="X14" s="49">
        <f t="shared" si="5"/>
        <v>202879</v>
      </c>
    </row>
    <row r="15" spans="1:24" s="1" customFormat="1" ht="12.75" customHeight="1" x14ac:dyDescent="0.25">
      <c r="A15" s="50"/>
      <c r="B15" s="261" t="s">
        <v>238</v>
      </c>
      <c r="C15" s="261"/>
      <c r="D15" s="261"/>
      <c r="E15" s="261"/>
      <c r="F15" s="48" t="s">
        <v>224</v>
      </c>
      <c r="G15" s="48" t="s">
        <v>226</v>
      </c>
      <c r="H15" s="48" t="s">
        <v>230</v>
      </c>
      <c r="I15" s="48" t="s">
        <v>239</v>
      </c>
      <c r="J15" s="49">
        <f>171670+30</f>
        <v>171700</v>
      </c>
      <c r="K15" s="49"/>
      <c r="L15" s="49">
        <f t="shared" si="4"/>
        <v>171700</v>
      </c>
      <c r="M15" s="49"/>
      <c r="N15" s="49">
        <f>L15+M15</f>
        <v>171700</v>
      </c>
      <c r="O15" s="49"/>
      <c r="P15" s="49">
        <f t="shared" ref="P15" si="6">N15+O15</f>
        <v>171700</v>
      </c>
      <c r="Q15" s="49"/>
      <c r="R15" s="49">
        <f t="shared" ref="R15" si="7">P15+Q15</f>
        <v>171700</v>
      </c>
      <c r="S15" s="49"/>
      <c r="T15" s="49">
        <f t="shared" ref="T15" si="8">R15+S15</f>
        <v>171700</v>
      </c>
      <c r="U15" s="49"/>
      <c r="V15" s="49">
        <f t="shared" ref="V15" si="9">T15+U15</f>
        <v>171700</v>
      </c>
      <c r="W15" s="49">
        <v>31179</v>
      </c>
      <c r="X15" s="49">
        <f t="shared" ref="X15" si="10">V15+W15</f>
        <v>202879</v>
      </c>
    </row>
    <row r="16" spans="1:24" s="1" customFormat="1" ht="12.75" customHeight="1" x14ac:dyDescent="0.25">
      <c r="A16" s="50"/>
      <c r="B16" s="261" t="s">
        <v>240</v>
      </c>
      <c r="C16" s="261"/>
      <c r="D16" s="261"/>
      <c r="E16" s="261"/>
      <c r="F16" s="48" t="s">
        <v>224</v>
      </c>
      <c r="G16" s="48" t="s">
        <v>226</v>
      </c>
      <c r="H16" s="48" t="s">
        <v>230</v>
      </c>
      <c r="I16" s="48" t="s">
        <v>241</v>
      </c>
      <c r="J16" s="49">
        <f>J17+J18</f>
        <v>700</v>
      </c>
      <c r="K16" s="49">
        <f t="shared" ref="K16:X16" si="11">K17+K18</f>
        <v>0</v>
      </c>
      <c r="L16" s="49">
        <f t="shared" si="4"/>
        <v>700</v>
      </c>
      <c r="M16" s="49">
        <f t="shared" si="11"/>
        <v>0</v>
      </c>
      <c r="N16" s="49">
        <f t="shared" si="11"/>
        <v>700</v>
      </c>
      <c r="O16" s="49">
        <f t="shared" si="11"/>
        <v>0</v>
      </c>
      <c r="P16" s="49">
        <f t="shared" si="11"/>
        <v>700</v>
      </c>
      <c r="Q16" s="49">
        <f t="shared" si="11"/>
        <v>0</v>
      </c>
      <c r="R16" s="49">
        <f t="shared" si="11"/>
        <v>700</v>
      </c>
      <c r="S16" s="49">
        <f t="shared" si="11"/>
        <v>0</v>
      </c>
      <c r="T16" s="49">
        <f t="shared" si="11"/>
        <v>700</v>
      </c>
      <c r="U16" s="49">
        <f t="shared" si="11"/>
        <v>0</v>
      </c>
      <c r="V16" s="49">
        <f t="shared" si="11"/>
        <v>700</v>
      </c>
      <c r="W16" s="49">
        <f t="shared" si="11"/>
        <v>-116</v>
      </c>
      <c r="X16" s="49">
        <f t="shared" si="11"/>
        <v>584</v>
      </c>
    </row>
    <row r="17" spans="1:24" s="1" customFormat="1" ht="12.75" hidden="1" customHeight="1" x14ac:dyDescent="0.25">
      <c r="A17" s="50"/>
      <c r="B17" s="261" t="s">
        <v>242</v>
      </c>
      <c r="C17" s="261"/>
      <c r="D17" s="261"/>
      <c r="E17" s="261"/>
      <c r="F17" s="48" t="s">
        <v>224</v>
      </c>
      <c r="G17" s="48" t="s">
        <v>226</v>
      </c>
      <c r="H17" s="48" t="s">
        <v>230</v>
      </c>
      <c r="I17" s="48" t="s">
        <v>243</v>
      </c>
      <c r="J17" s="49"/>
      <c r="K17" s="49"/>
      <c r="L17" s="49">
        <f t="shared" si="4"/>
        <v>0</v>
      </c>
      <c r="M17" s="49"/>
      <c r="N17" s="49">
        <f>L17+M17</f>
        <v>0</v>
      </c>
      <c r="O17" s="49"/>
      <c r="P17" s="49">
        <f t="shared" ref="P17:P18" si="12">N17+O17</f>
        <v>0</v>
      </c>
      <c r="Q17" s="49"/>
      <c r="R17" s="49">
        <f t="shared" ref="R17:R18" si="13">P17+Q17</f>
        <v>0</v>
      </c>
      <c r="S17" s="49"/>
      <c r="T17" s="49">
        <f t="shared" ref="T17:T18" si="14">R17+S17</f>
        <v>0</v>
      </c>
      <c r="U17" s="49"/>
      <c r="V17" s="49">
        <f t="shared" ref="V17:V18" si="15">T17+U17</f>
        <v>0</v>
      </c>
      <c r="W17" s="49"/>
      <c r="X17" s="49">
        <f t="shared" ref="X17:X18" si="16">V17+W17</f>
        <v>0</v>
      </c>
    </row>
    <row r="18" spans="1:24" s="1" customFormat="1" ht="12.75" customHeight="1" x14ac:dyDescent="0.25">
      <c r="A18" s="50"/>
      <c r="B18" s="261" t="s">
        <v>244</v>
      </c>
      <c r="C18" s="261"/>
      <c r="D18" s="261"/>
      <c r="E18" s="261"/>
      <c r="F18" s="48" t="s">
        <v>224</v>
      </c>
      <c r="G18" s="48" t="s">
        <v>226</v>
      </c>
      <c r="H18" s="48" t="s">
        <v>230</v>
      </c>
      <c r="I18" s="48" t="s">
        <v>245</v>
      </c>
      <c r="J18" s="49">
        <v>700</v>
      </c>
      <c r="K18" s="49"/>
      <c r="L18" s="49">
        <f t="shared" si="4"/>
        <v>700</v>
      </c>
      <c r="M18" s="49"/>
      <c r="N18" s="49">
        <f>L18+M18</f>
        <v>700</v>
      </c>
      <c r="O18" s="49"/>
      <c r="P18" s="49">
        <f t="shared" si="12"/>
        <v>700</v>
      </c>
      <c r="Q18" s="49"/>
      <c r="R18" s="49">
        <f t="shared" si="13"/>
        <v>700</v>
      </c>
      <c r="S18" s="49"/>
      <c r="T18" s="49">
        <f t="shared" si="14"/>
        <v>700</v>
      </c>
      <c r="U18" s="49"/>
      <c r="V18" s="49">
        <f t="shared" si="15"/>
        <v>700</v>
      </c>
      <c r="W18" s="49">
        <v>-116</v>
      </c>
      <c r="X18" s="49">
        <f t="shared" si="16"/>
        <v>584</v>
      </c>
    </row>
    <row r="19" spans="1:24" s="47" customFormat="1" ht="40.5" customHeight="1" x14ac:dyDescent="0.25">
      <c r="A19" s="301" t="s">
        <v>246</v>
      </c>
      <c r="B19" s="302"/>
      <c r="C19" s="263"/>
      <c r="D19" s="263"/>
      <c r="E19" s="263"/>
      <c r="F19" s="45" t="s">
        <v>224</v>
      </c>
      <c r="G19" s="45" t="s">
        <v>247</v>
      </c>
      <c r="H19" s="45"/>
      <c r="I19" s="45"/>
      <c r="J19" s="46">
        <f>J20+J32</f>
        <v>10257700</v>
      </c>
      <c r="K19" s="46">
        <f t="shared" ref="K19:X19" si="17">K20+K32</f>
        <v>1494100</v>
      </c>
      <c r="L19" s="49">
        <f t="shared" si="4"/>
        <v>11751800</v>
      </c>
      <c r="M19" s="46">
        <f t="shared" si="17"/>
        <v>0</v>
      </c>
      <c r="N19" s="46">
        <f t="shared" si="17"/>
        <v>11751800</v>
      </c>
      <c r="O19" s="46">
        <f t="shared" si="17"/>
        <v>0</v>
      </c>
      <c r="P19" s="46">
        <f t="shared" si="17"/>
        <v>11751800</v>
      </c>
      <c r="Q19" s="46">
        <f t="shared" si="17"/>
        <v>0</v>
      </c>
      <c r="R19" s="46">
        <f t="shared" si="17"/>
        <v>11751800</v>
      </c>
      <c r="S19" s="46">
        <f t="shared" si="17"/>
        <v>0</v>
      </c>
      <c r="T19" s="46">
        <f t="shared" si="17"/>
        <v>11751800</v>
      </c>
      <c r="U19" s="46">
        <f t="shared" si="17"/>
        <v>893000</v>
      </c>
      <c r="V19" s="46">
        <f t="shared" si="17"/>
        <v>12644800</v>
      </c>
      <c r="W19" s="46">
        <f t="shared" si="17"/>
        <v>-729381</v>
      </c>
      <c r="X19" s="46">
        <f t="shared" si="17"/>
        <v>11915419</v>
      </c>
    </row>
    <row r="20" spans="1:24" s="1" customFormat="1" ht="27" customHeight="1" x14ac:dyDescent="0.25">
      <c r="A20" s="295" t="s">
        <v>227</v>
      </c>
      <c r="B20" s="296"/>
      <c r="C20" s="261"/>
      <c r="D20" s="261"/>
      <c r="E20" s="261"/>
      <c r="F20" s="48" t="s">
        <v>224</v>
      </c>
      <c r="G20" s="48" t="s">
        <v>247</v>
      </c>
      <c r="H20" s="48" t="s">
        <v>248</v>
      </c>
      <c r="I20" s="48"/>
      <c r="J20" s="49">
        <f>J21+J29</f>
        <v>10238700</v>
      </c>
      <c r="K20" s="49">
        <f t="shared" ref="K20:X20" si="18">K21+K29</f>
        <v>1494100</v>
      </c>
      <c r="L20" s="49">
        <f t="shared" si="4"/>
        <v>11732800</v>
      </c>
      <c r="M20" s="49">
        <f t="shared" si="18"/>
        <v>0</v>
      </c>
      <c r="N20" s="49">
        <f t="shared" si="18"/>
        <v>11732800</v>
      </c>
      <c r="O20" s="49">
        <f t="shared" si="18"/>
        <v>0</v>
      </c>
      <c r="P20" s="49">
        <f t="shared" si="18"/>
        <v>11732800</v>
      </c>
      <c r="Q20" s="49">
        <f t="shared" si="18"/>
        <v>0</v>
      </c>
      <c r="R20" s="49">
        <f t="shared" si="18"/>
        <v>11732800</v>
      </c>
      <c r="S20" s="49">
        <f t="shared" si="18"/>
        <v>0</v>
      </c>
      <c r="T20" s="49">
        <f t="shared" si="18"/>
        <v>11732800</v>
      </c>
      <c r="U20" s="49">
        <f t="shared" si="18"/>
        <v>893000</v>
      </c>
      <c r="V20" s="49">
        <f t="shared" si="18"/>
        <v>12625800</v>
      </c>
      <c r="W20" s="49">
        <f t="shared" si="18"/>
        <v>-729381</v>
      </c>
      <c r="X20" s="49">
        <f t="shared" si="18"/>
        <v>11896419</v>
      </c>
    </row>
    <row r="21" spans="1:24" s="1" customFormat="1" ht="12.75" customHeight="1" x14ac:dyDescent="0.25">
      <c r="A21" s="295" t="s">
        <v>229</v>
      </c>
      <c r="B21" s="296"/>
      <c r="C21" s="261"/>
      <c r="D21" s="261"/>
      <c r="E21" s="261"/>
      <c r="F21" s="48" t="s">
        <v>224</v>
      </c>
      <c r="G21" s="48" t="s">
        <v>247</v>
      </c>
      <c r="H21" s="48" t="s">
        <v>230</v>
      </c>
      <c r="I21" s="48"/>
      <c r="J21" s="49">
        <f>J22+J24+J26</f>
        <v>9520900</v>
      </c>
      <c r="K21" s="49">
        <f t="shared" ref="K21:X21" si="19">K22+K24+K26</f>
        <v>1266000</v>
      </c>
      <c r="L21" s="49">
        <f t="shared" si="4"/>
        <v>10786900</v>
      </c>
      <c r="M21" s="49">
        <f t="shared" si="19"/>
        <v>0</v>
      </c>
      <c r="N21" s="49">
        <f t="shared" si="19"/>
        <v>10786900</v>
      </c>
      <c r="O21" s="49">
        <f t="shared" si="19"/>
        <v>0</v>
      </c>
      <c r="P21" s="49">
        <f t="shared" si="19"/>
        <v>10786900</v>
      </c>
      <c r="Q21" s="49">
        <f t="shared" si="19"/>
        <v>0</v>
      </c>
      <c r="R21" s="49">
        <f t="shared" si="19"/>
        <v>10786900</v>
      </c>
      <c r="S21" s="49">
        <f t="shared" si="19"/>
        <v>0</v>
      </c>
      <c r="T21" s="49">
        <f t="shared" si="19"/>
        <v>10786900</v>
      </c>
      <c r="U21" s="49">
        <f t="shared" si="19"/>
        <v>893000</v>
      </c>
      <c r="V21" s="49">
        <f t="shared" si="19"/>
        <v>11679900</v>
      </c>
      <c r="W21" s="49">
        <f t="shared" si="19"/>
        <v>-729381</v>
      </c>
      <c r="X21" s="49">
        <f t="shared" si="19"/>
        <v>10950519</v>
      </c>
    </row>
    <row r="22" spans="1:24" s="1" customFormat="1" ht="25.5" customHeight="1" x14ac:dyDescent="0.25">
      <c r="A22" s="261"/>
      <c r="B22" s="261" t="s">
        <v>231</v>
      </c>
      <c r="C22" s="261"/>
      <c r="D22" s="261"/>
      <c r="E22" s="261"/>
      <c r="F22" s="48" t="s">
        <v>232</v>
      </c>
      <c r="G22" s="48" t="s">
        <v>247</v>
      </c>
      <c r="H22" s="48" t="s">
        <v>230</v>
      </c>
      <c r="I22" s="48" t="s">
        <v>233</v>
      </c>
      <c r="J22" s="49">
        <f>J23</f>
        <v>6346500</v>
      </c>
      <c r="K22" s="49">
        <f t="shared" ref="K22:X22" si="20">K23</f>
        <v>924000</v>
      </c>
      <c r="L22" s="49">
        <f t="shared" si="4"/>
        <v>7270500</v>
      </c>
      <c r="M22" s="49">
        <f t="shared" si="20"/>
        <v>0</v>
      </c>
      <c r="N22" s="49">
        <f t="shared" si="20"/>
        <v>7270500</v>
      </c>
      <c r="O22" s="49">
        <f t="shared" si="20"/>
        <v>0</v>
      </c>
      <c r="P22" s="49">
        <f t="shared" si="20"/>
        <v>7270500</v>
      </c>
      <c r="Q22" s="49">
        <f t="shared" si="20"/>
        <v>0</v>
      </c>
      <c r="R22" s="49">
        <f t="shared" si="20"/>
        <v>7270500</v>
      </c>
      <c r="S22" s="49">
        <f t="shared" si="20"/>
        <v>0</v>
      </c>
      <c r="T22" s="49">
        <f t="shared" si="20"/>
        <v>7270500</v>
      </c>
      <c r="U22" s="49">
        <f t="shared" si="20"/>
        <v>700000</v>
      </c>
      <c r="V22" s="49">
        <f t="shared" si="20"/>
        <v>7970500</v>
      </c>
      <c r="W22" s="49">
        <f t="shared" si="20"/>
        <v>-700000</v>
      </c>
      <c r="X22" s="49">
        <f t="shared" si="20"/>
        <v>7270500</v>
      </c>
    </row>
    <row r="23" spans="1:24" s="1" customFormat="1" ht="12.75" customHeight="1" x14ac:dyDescent="0.25">
      <c r="A23" s="50"/>
      <c r="B23" s="268" t="s">
        <v>234</v>
      </c>
      <c r="C23" s="268"/>
      <c r="D23" s="268"/>
      <c r="E23" s="268"/>
      <c r="F23" s="48" t="s">
        <v>224</v>
      </c>
      <c r="G23" s="48" t="s">
        <v>247</v>
      </c>
      <c r="H23" s="48" t="s">
        <v>230</v>
      </c>
      <c r="I23" s="48" t="s">
        <v>235</v>
      </c>
      <c r="J23" s="49">
        <f>6346456+44</f>
        <v>6346500</v>
      </c>
      <c r="K23" s="49">
        <f>1024000-100000</f>
        <v>924000</v>
      </c>
      <c r="L23" s="49">
        <f t="shared" si="4"/>
        <v>7270500</v>
      </c>
      <c r="M23" s="49"/>
      <c r="N23" s="49">
        <f>L23+M23</f>
        <v>7270500</v>
      </c>
      <c r="O23" s="49"/>
      <c r="P23" s="49">
        <f t="shared" ref="P23" si="21">N23+O23</f>
        <v>7270500</v>
      </c>
      <c r="Q23" s="49"/>
      <c r="R23" s="49">
        <f t="shared" ref="R23" si="22">P23+Q23</f>
        <v>7270500</v>
      </c>
      <c r="S23" s="49"/>
      <c r="T23" s="49">
        <f t="shared" ref="T23" si="23">R23+S23</f>
        <v>7270500</v>
      </c>
      <c r="U23" s="125">
        <v>700000</v>
      </c>
      <c r="V23" s="49">
        <f t="shared" ref="V23" si="24">T23+U23</f>
        <v>7970500</v>
      </c>
      <c r="W23" s="125">
        <v>-700000</v>
      </c>
      <c r="X23" s="49">
        <f t="shared" ref="X23" si="25">V23+W23</f>
        <v>7270500</v>
      </c>
    </row>
    <row r="24" spans="1:24" s="1" customFormat="1" ht="12.75" hidden="1" customHeight="1" x14ac:dyDescent="0.25">
      <c r="A24" s="50"/>
      <c r="B24" s="268" t="s">
        <v>236</v>
      </c>
      <c r="C24" s="268"/>
      <c r="D24" s="268"/>
      <c r="E24" s="268"/>
      <c r="F24" s="48" t="s">
        <v>224</v>
      </c>
      <c r="G24" s="48" t="s">
        <v>247</v>
      </c>
      <c r="H24" s="48" t="s">
        <v>230</v>
      </c>
      <c r="I24" s="48" t="s">
        <v>237</v>
      </c>
      <c r="J24" s="49">
        <f>J25</f>
        <v>2929800</v>
      </c>
      <c r="K24" s="49">
        <f t="shared" ref="K24:X24" si="26">K25</f>
        <v>342000</v>
      </c>
      <c r="L24" s="49">
        <f t="shared" si="4"/>
        <v>3271800</v>
      </c>
      <c r="M24" s="49">
        <f t="shared" si="26"/>
        <v>0</v>
      </c>
      <c r="N24" s="49">
        <f t="shared" si="26"/>
        <v>3271800</v>
      </c>
      <c r="O24" s="49">
        <f t="shared" si="26"/>
        <v>0</v>
      </c>
      <c r="P24" s="49">
        <f t="shared" si="26"/>
        <v>3271800</v>
      </c>
      <c r="Q24" s="49">
        <f t="shared" si="26"/>
        <v>0</v>
      </c>
      <c r="R24" s="49">
        <f t="shared" si="26"/>
        <v>3271800</v>
      </c>
      <c r="S24" s="49">
        <f t="shared" si="26"/>
        <v>0</v>
      </c>
      <c r="T24" s="49">
        <f t="shared" si="26"/>
        <v>3271800</v>
      </c>
      <c r="U24" s="49">
        <f t="shared" si="26"/>
        <v>0</v>
      </c>
      <c r="V24" s="49">
        <f t="shared" si="26"/>
        <v>3271800</v>
      </c>
      <c r="W24" s="49">
        <f t="shared" si="26"/>
        <v>0</v>
      </c>
      <c r="X24" s="49">
        <f t="shared" si="26"/>
        <v>3271800</v>
      </c>
    </row>
    <row r="25" spans="1:24" s="1" customFormat="1" ht="12.75" hidden="1" customHeight="1" x14ac:dyDescent="0.25">
      <c r="A25" s="50"/>
      <c r="B25" s="261" t="s">
        <v>238</v>
      </c>
      <c r="C25" s="261"/>
      <c r="D25" s="261"/>
      <c r="E25" s="261"/>
      <c r="F25" s="48" t="s">
        <v>224</v>
      </c>
      <c r="G25" s="48" t="s">
        <v>247</v>
      </c>
      <c r="H25" s="48" t="s">
        <v>230</v>
      </c>
      <c r="I25" s="48" t="s">
        <v>239</v>
      </c>
      <c r="J25" s="49">
        <f>2929767+33</f>
        <v>2929800</v>
      </c>
      <c r="K25" s="49">
        <v>342000</v>
      </c>
      <c r="L25" s="49">
        <f t="shared" si="4"/>
        <v>3271800</v>
      </c>
      <c r="M25" s="49"/>
      <c r="N25" s="49">
        <f>L25+M25</f>
        <v>3271800</v>
      </c>
      <c r="O25" s="49"/>
      <c r="P25" s="49">
        <f t="shared" ref="P25" si="27">N25+O25</f>
        <v>3271800</v>
      </c>
      <c r="Q25" s="49"/>
      <c r="R25" s="49">
        <f t="shared" ref="R25" si="28">P25+Q25</f>
        <v>3271800</v>
      </c>
      <c r="S25" s="49"/>
      <c r="T25" s="49">
        <f t="shared" ref="T25" si="29">R25+S25</f>
        <v>3271800</v>
      </c>
      <c r="U25" s="49"/>
      <c r="V25" s="49">
        <f t="shared" ref="V25" si="30">T25+U25</f>
        <v>3271800</v>
      </c>
      <c r="W25" s="49"/>
      <c r="X25" s="49">
        <f t="shared" ref="X25" si="31">V25+W25</f>
        <v>3271800</v>
      </c>
    </row>
    <row r="26" spans="1:24" s="1" customFormat="1" ht="12.75" customHeight="1" x14ac:dyDescent="0.25">
      <c r="A26" s="50"/>
      <c r="B26" s="261" t="s">
        <v>240</v>
      </c>
      <c r="C26" s="261"/>
      <c r="D26" s="261"/>
      <c r="E26" s="261"/>
      <c r="F26" s="48" t="s">
        <v>224</v>
      </c>
      <c r="G26" s="48" t="s">
        <v>247</v>
      </c>
      <c r="H26" s="48" t="s">
        <v>230</v>
      </c>
      <c r="I26" s="48" t="s">
        <v>241</v>
      </c>
      <c r="J26" s="49">
        <f>J27+J28</f>
        <v>244600</v>
      </c>
      <c r="K26" s="49">
        <f t="shared" ref="K26:X26" si="32">K27+K28</f>
        <v>0</v>
      </c>
      <c r="L26" s="49">
        <f t="shared" si="4"/>
        <v>244600</v>
      </c>
      <c r="M26" s="49">
        <f t="shared" si="32"/>
        <v>0</v>
      </c>
      <c r="N26" s="49">
        <f t="shared" si="32"/>
        <v>244600</v>
      </c>
      <c r="O26" s="49">
        <f t="shared" si="32"/>
        <v>0</v>
      </c>
      <c r="P26" s="49">
        <f t="shared" si="32"/>
        <v>244600</v>
      </c>
      <c r="Q26" s="49">
        <f t="shared" si="32"/>
        <v>0</v>
      </c>
      <c r="R26" s="49">
        <f t="shared" si="32"/>
        <v>244600</v>
      </c>
      <c r="S26" s="49">
        <f t="shared" si="32"/>
        <v>0</v>
      </c>
      <c r="T26" s="49">
        <f t="shared" si="32"/>
        <v>244600</v>
      </c>
      <c r="U26" s="49">
        <f t="shared" si="32"/>
        <v>193000</v>
      </c>
      <c r="V26" s="49">
        <f t="shared" si="32"/>
        <v>437600</v>
      </c>
      <c r="W26" s="49">
        <f t="shared" si="32"/>
        <v>-29381</v>
      </c>
      <c r="X26" s="49">
        <f t="shared" si="32"/>
        <v>408219</v>
      </c>
    </row>
    <row r="27" spans="1:24" s="1" customFormat="1" ht="12.75" hidden="1" customHeight="1" x14ac:dyDescent="0.25">
      <c r="A27" s="50"/>
      <c r="B27" s="261" t="s">
        <v>242</v>
      </c>
      <c r="C27" s="261"/>
      <c r="D27" s="261"/>
      <c r="E27" s="261"/>
      <c r="F27" s="48" t="s">
        <v>224</v>
      </c>
      <c r="G27" s="48" t="s">
        <v>247</v>
      </c>
      <c r="H27" s="48" t="s">
        <v>230</v>
      </c>
      <c r="I27" s="48" t="s">
        <v>243</v>
      </c>
      <c r="J27" s="49">
        <v>150000</v>
      </c>
      <c r="K27" s="49"/>
      <c r="L27" s="49">
        <f t="shared" si="4"/>
        <v>150000</v>
      </c>
      <c r="M27" s="49"/>
      <c r="N27" s="49">
        <f>L27+M27</f>
        <v>150000</v>
      </c>
      <c r="O27" s="49"/>
      <c r="P27" s="49">
        <f t="shared" ref="P27:P28" si="33">N27+O27</f>
        <v>150000</v>
      </c>
      <c r="Q27" s="49"/>
      <c r="R27" s="49">
        <f t="shared" ref="R27:R28" si="34">P27+Q27</f>
        <v>150000</v>
      </c>
      <c r="S27" s="49"/>
      <c r="T27" s="49">
        <f t="shared" ref="T27:T28" si="35">R27+S27</f>
        <v>150000</v>
      </c>
      <c r="U27" s="49">
        <v>193000</v>
      </c>
      <c r="V27" s="49">
        <f t="shared" ref="V27:V28" si="36">T27+U27</f>
        <v>343000</v>
      </c>
      <c r="W27" s="49"/>
      <c r="X27" s="49">
        <f t="shared" ref="X27:X28" si="37">V27+W27</f>
        <v>343000</v>
      </c>
    </row>
    <row r="28" spans="1:24" s="1" customFormat="1" ht="12.75" customHeight="1" x14ac:dyDescent="0.25">
      <c r="A28" s="50"/>
      <c r="B28" s="261" t="s">
        <v>244</v>
      </c>
      <c r="C28" s="261"/>
      <c r="D28" s="261"/>
      <c r="E28" s="261"/>
      <c r="F28" s="48" t="s">
        <v>224</v>
      </c>
      <c r="G28" s="48" t="s">
        <v>247</v>
      </c>
      <c r="H28" s="48" t="s">
        <v>230</v>
      </c>
      <c r="I28" s="48" t="s">
        <v>245</v>
      </c>
      <c r="J28" s="49">
        <v>94600</v>
      </c>
      <c r="K28" s="49"/>
      <c r="L28" s="49">
        <f t="shared" si="4"/>
        <v>94600</v>
      </c>
      <c r="M28" s="49"/>
      <c r="N28" s="49">
        <f>L28+M28</f>
        <v>94600</v>
      </c>
      <c r="O28" s="49"/>
      <c r="P28" s="49">
        <f t="shared" si="33"/>
        <v>94600</v>
      </c>
      <c r="Q28" s="49"/>
      <c r="R28" s="49">
        <f t="shared" si="34"/>
        <v>94600</v>
      </c>
      <c r="S28" s="49"/>
      <c r="T28" s="49">
        <f t="shared" si="35"/>
        <v>94600</v>
      </c>
      <c r="U28" s="49"/>
      <c r="V28" s="49">
        <f t="shared" si="36"/>
        <v>94600</v>
      </c>
      <c r="W28" s="49">
        <v>-29381</v>
      </c>
      <c r="X28" s="49">
        <f t="shared" si="37"/>
        <v>65219</v>
      </c>
    </row>
    <row r="29" spans="1:24" s="1" customFormat="1" ht="12.75" hidden="1" customHeight="1" x14ac:dyDescent="0.25">
      <c r="A29" s="295" t="s">
        <v>249</v>
      </c>
      <c r="B29" s="296"/>
      <c r="C29" s="261"/>
      <c r="D29" s="261"/>
      <c r="E29" s="261"/>
      <c r="F29" s="48" t="s">
        <v>224</v>
      </c>
      <c r="G29" s="48" t="s">
        <v>247</v>
      </c>
      <c r="H29" s="48" t="s">
        <v>250</v>
      </c>
      <c r="I29" s="48"/>
      <c r="J29" s="49">
        <f t="shared" ref="J29:X30" si="38">J30</f>
        <v>717800</v>
      </c>
      <c r="K29" s="49">
        <f t="shared" si="38"/>
        <v>228100</v>
      </c>
      <c r="L29" s="49">
        <f t="shared" si="4"/>
        <v>945900</v>
      </c>
      <c r="M29" s="49">
        <f t="shared" si="38"/>
        <v>0</v>
      </c>
      <c r="N29" s="49">
        <f t="shared" si="38"/>
        <v>945900</v>
      </c>
      <c r="O29" s="49">
        <f t="shared" si="38"/>
        <v>0</v>
      </c>
      <c r="P29" s="49">
        <f t="shared" si="38"/>
        <v>945900</v>
      </c>
      <c r="Q29" s="49">
        <f t="shared" si="38"/>
        <v>0</v>
      </c>
      <c r="R29" s="49">
        <f t="shared" si="38"/>
        <v>945900</v>
      </c>
      <c r="S29" s="49">
        <f t="shared" si="38"/>
        <v>0</v>
      </c>
      <c r="T29" s="49">
        <f t="shared" si="38"/>
        <v>945900</v>
      </c>
      <c r="U29" s="49">
        <f t="shared" si="38"/>
        <v>0</v>
      </c>
      <c r="V29" s="49">
        <f t="shared" si="38"/>
        <v>945900</v>
      </c>
      <c r="W29" s="49">
        <f t="shared" si="38"/>
        <v>0</v>
      </c>
      <c r="X29" s="49">
        <f t="shared" si="38"/>
        <v>945900</v>
      </c>
    </row>
    <row r="30" spans="1:24" s="1" customFormat="1" ht="25.5" hidden="1" customHeight="1" x14ac:dyDescent="0.25">
      <c r="A30" s="261"/>
      <c r="B30" s="261" t="s">
        <v>231</v>
      </c>
      <c r="C30" s="261"/>
      <c r="D30" s="261"/>
      <c r="E30" s="261"/>
      <c r="F30" s="48" t="s">
        <v>232</v>
      </c>
      <c r="G30" s="48" t="s">
        <v>247</v>
      </c>
      <c r="H30" s="48" t="s">
        <v>250</v>
      </c>
      <c r="I30" s="48" t="s">
        <v>233</v>
      </c>
      <c r="J30" s="49">
        <f t="shared" si="38"/>
        <v>717800</v>
      </c>
      <c r="K30" s="49">
        <f t="shared" si="38"/>
        <v>228100</v>
      </c>
      <c r="L30" s="49">
        <f t="shared" si="4"/>
        <v>945900</v>
      </c>
      <c r="M30" s="49">
        <f t="shared" si="38"/>
        <v>0</v>
      </c>
      <c r="N30" s="49">
        <f t="shared" si="38"/>
        <v>945900</v>
      </c>
      <c r="O30" s="49">
        <f t="shared" si="38"/>
        <v>0</v>
      </c>
      <c r="P30" s="49">
        <f t="shared" si="38"/>
        <v>945900</v>
      </c>
      <c r="Q30" s="49">
        <f t="shared" si="38"/>
        <v>0</v>
      </c>
      <c r="R30" s="49">
        <f t="shared" si="38"/>
        <v>945900</v>
      </c>
      <c r="S30" s="49">
        <f t="shared" si="38"/>
        <v>0</v>
      </c>
      <c r="T30" s="49">
        <f t="shared" si="38"/>
        <v>945900</v>
      </c>
      <c r="U30" s="49">
        <f t="shared" si="38"/>
        <v>0</v>
      </c>
      <c r="V30" s="49">
        <f t="shared" si="38"/>
        <v>945900</v>
      </c>
      <c r="W30" s="49">
        <f t="shared" si="38"/>
        <v>0</v>
      </c>
      <c r="X30" s="49">
        <f t="shared" si="38"/>
        <v>945900</v>
      </c>
    </row>
    <row r="31" spans="1:24" s="1" customFormat="1" ht="12.75" hidden="1" customHeight="1" x14ac:dyDescent="0.25">
      <c r="A31" s="50"/>
      <c r="B31" s="268" t="s">
        <v>234</v>
      </c>
      <c r="C31" s="268"/>
      <c r="D31" s="268"/>
      <c r="E31" s="268"/>
      <c r="F31" s="48" t="s">
        <v>224</v>
      </c>
      <c r="G31" s="48" t="s">
        <v>247</v>
      </c>
      <c r="H31" s="48" t="s">
        <v>250</v>
      </c>
      <c r="I31" s="48" t="s">
        <v>235</v>
      </c>
      <c r="J31" s="49">
        <f>717741+59</f>
        <v>717800</v>
      </c>
      <c r="K31" s="49">
        <f>241100-13000</f>
        <v>228100</v>
      </c>
      <c r="L31" s="49">
        <f t="shared" si="4"/>
        <v>945900</v>
      </c>
      <c r="M31" s="49"/>
      <c r="N31" s="49">
        <f>L31+M31</f>
        <v>945900</v>
      </c>
      <c r="O31" s="49"/>
      <c r="P31" s="49">
        <f t="shared" ref="P31" si="39">N31+O31</f>
        <v>945900</v>
      </c>
      <c r="Q31" s="49"/>
      <c r="R31" s="49">
        <f t="shared" ref="R31" si="40">P31+Q31</f>
        <v>945900</v>
      </c>
      <c r="S31" s="49"/>
      <c r="T31" s="49">
        <f t="shared" ref="T31" si="41">R31+S31</f>
        <v>945900</v>
      </c>
      <c r="U31" s="49"/>
      <c r="V31" s="49">
        <f t="shared" ref="V31" si="42">T31+U31</f>
        <v>945900</v>
      </c>
      <c r="W31" s="49"/>
      <c r="X31" s="49">
        <f t="shared" ref="X31" si="43">V31+W31</f>
        <v>945900</v>
      </c>
    </row>
    <row r="32" spans="1:24" s="1" customFormat="1" ht="12.75" hidden="1" customHeight="1" x14ac:dyDescent="0.25">
      <c r="A32" s="295" t="s">
        <v>251</v>
      </c>
      <c r="B32" s="296"/>
      <c r="C32" s="261"/>
      <c r="D32" s="261"/>
      <c r="E32" s="261"/>
      <c r="F32" s="48" t="s">
        <v>224</v>
      </c>
      <c r="G32" s="48" t="s">
        <v>247</v>
      </c>
      <c r="H32" s="48" t="s">
        <v>252</v>
      </c>
      <c r="I32" s="48"/>
      <c r="J32" s="49">
        <f>J33</f>
        <v>19000</v>
      </c>
      <c r="K32" s="49">
        <f t="shared" ref="K32:X32" si="44">K33</f>
        <v>0</v>
      </c>
      <c r="L32" s="49">
        <f t="shared" si="4"/>
        <v>19000</v>
      </c>
      <c r="M32" s="49">
        <f t="shared" si="44"/>
        <v>0</v>
      </c>
      <c r="N32" s="49">
        <f t="shared" si="44"/>
        <v>19000</v>
      </c>
      <c r="O32" s="49">
        <f t="shared" si="44"/>
        <v>0</v>
      </c>
      <c r="P32" s="49">
        <f t="shared" si="44"/>
        <v>19000</v>
      </c>
      <c r="Q32" s="49">
        <f t="shared" si="44"/>
        <v>0</v>
      </c>
      <c r="R32" s="49">
        <f t="shared" si="44"/>
        <v>19000</v>
      </c>
      <c r="S32" s="49">
        <f t="shared" si="44"/>
        <v>0</v>
      </c>
      <c r="T32" s="49">
        <f t="shared" si="44"/>
        <v>19000</v>
      </c>
      <c r="U32" s="49">
        <f t="shared" si="44"/>
        <v>0</v>
      </c>
      <c r="V32" s="49">
        <f t="shared" si="44"/>
        <v>19000</v>
      </c>
      <c r="W32" s="49">
        <f t="shared" si="44"/>
        <v>0</v>
      </c>
      <c r="X32" s="49">
        <f t="shared" si="44"/>
        <v>19000</v>
      </c>
    </row>
    <row r="33" spans="1:24" s="1" customFormat="1" ht="12.75" hidden="1" customHeight="1" x14ac:dyDescent="0.25">
      <c r="A33" s="295" t="s">
        <v>253</v>
      </c>
      <c r="B33" s="296"/>
      <c r="C33" s="235"/>
      <c r="D33" s="235"/>
      <c r="E33" s="261"/>
      <c r="F33" s="48" t="s">
        <v>224</v>
      </c>
      <c r="G33" s="48" t="s">
        <v>247</v>
      </c>
      <c r="H33" s="48" t="s">
        <v>254</v>
      </c>
      <c r="I33" s="48"/>
      <c r="J33" s="49">
        <f>J34+J37</f>
        <v>19000</v>
      </c>
      <c r="K33" s="49">
        <f t="shared" ref="K33:X33" si="45">K34+K37</f>
        <v>0</v>
      </c>
      <c r="L33" s="49">
        <f t="shared" si="4"/>
        <v>19000</v>
      </c>
      <c r="M33" s="49">
        <f t="shared" si="45"/>
        <v>0</v>
      </c>
      <c r="N33" s="49">
        <f t="shared" si="45"/>
        <v>19000</v>
      </c>
      <c r="O33" s="49">
        <f t="shared" si="45"/>
        <v>0</v>
      </c>
      <c r="P33" s="49">
        <f t="shared" si="45"/>
        <v>19000</v>
      </c>
      <c r="Q33" s="49">
        <f t="shared" si="45"/>
        <v>0</v>
      </c>
      <c r="R33" s="49">
        <f t="shared" si="45"/>
        <v>19000</v>
      </c>
      <c r="S33" s="49">
        <f t="shared" si="45"/>
        <v>0</v>
      </c>
      <c r="T33" s="49">
        <f t="shared" si="45"/>
        <v>19000</v>
      </c>
      <c r="U33" s="49">
        <f t="shared" si="45"/>
        <v>0</v>
      </c>
      <c r="V33" s="49">
        <f t="shared" si="45"/>
        <v>19000</v>
      </c>
      <c r="W33" s="49">
        <f t="shared" si="45"/>
        <v>0</v>
      </c>
      <c r="X33" s="49">
        <f t="shared" si="45"/>
        <v>19000</v>
      </c>
    </row>
    <row r="34" spans="1:24" s="1" customFormat="1" ht="12.75" hidden="1" customHeight="1" x14ac:dyDescent="0.25">
      <c r="A34" s="295" t="s">
        <v>255</v>
      </c>
      <c r="B34" s="296"/>
      <c r="C34" s="261"/>
      <c r="D34" s="261"/>
      <c r="E34" s="261"/>
      <c r="F34" s="48" t="s">
        <v>224</v>
      </c>
      <c r="G34" s="48" t="s">
        <v>247</v>
      </c>
      <c r="H34" s="48" t="s">
        <v>256</v>
      </c>
      <c r="I34" s="48"/>
      <c r="J34" s="49">
        <f>J35</f>
        <v>15500</v>
      </c>
      <c r="K34" s="49">
        <f t="shared" ref="K34:X35" si="46">K35</f>
        <v>0</v>
      </c>
      <c r="L34" s="49">
        <f t="shared" si="4"/>
        <v>15500</v>
      </c>
      <c r="M34" s="49">
        <f t="shared" si="46"/>
        <v>0</v>
      </c>
      <c r="N34" s="49">
        <f t="shared" si="46"/>
        <v>15500</v>
      </c>
      <c r="O34" s="49">
        <f t="shared" si="46"/>
        <v>0</v>
      </c>
      <c r="P34" s="49">
        <f t="shared" si="46"/>
        <v>15500</v>
      </c>
      <c r="Q34" s="49">
        <f t="shared" si="46"/>
        <v>0</v>
      </c>
      <c r="R34" s="49">
        <f t="shared" si="46"/>
        <v>15500</v>
      </c>
      <c r="S34" s="49">
        <f t="shared" si="46"/>
        <v>0</v>
      </c>
      <c r="T34" s="49">
        <f t="shared" si="46"/>
        <v>15500</v>
      </c>
      <c r="U34" s="49">
        <f t="shared" si="46"/>
        <v>0</v>
      </c>
      <c r="V34" s="49">
        <f t="shared" si="46"/>
        <v>15500</v>
      </c>
      <c r="W34" s="49">
        <f t="shared" si="46"/>
        <v>0</v>
      </c>
      <c r="X34" s="49">
        <f t="shared" si="46"/>
        <v>15500</v>
      </c>
    </row>
    <row r="35" spans="1:24" s="1" customFormat="1" ht="12.75" hidden="1" customHeight="1" x14ac:dyDescent="0.25">
      <c r="A35" s="50"/>
      <c r="B35" s="268" t="s">
        <v>236</v>
      </c>
      <c r="C35" s="268"/>
      <c r="D35" s="268"/>
      <c r="E35" s="268"/>
      <c r="F35" s="48" t="s">
        <v>224</v>
      </c>
      <c r="G35" s="48" t="s">
        <v>247</v>
      </c>
      <c r="H35" s="48" t="s">
        <v>256</v>
      </c>
      <c r="I35" s="48" t="s">
        <v>237</v>
      </c>
      <c r="J35" s="49">
        <f>J36</f>
        <v>15500</v>
      </c>
      <c r="K35" s="49">
        <f t="shared" si="46"/>
        <v>0</v>
      </c>
      <c r="L35" s="49">
        <f t="shared" si="4"/>
        <v>15500</v>
      </c>
      <c r="M35" s="49">
        <f t="shared" si="46"/>
        <v>0</v>
      </c>
      <c r="N35" s="49">
        <f t="shared" si="46"/>
        <v>15500</v>
      </c>
      <c r="O35" s="49">
        <f t="shared" si="46"/>
        <v>0</v>
      </c>
      <c r="P35" s="49">
        <f t="shared" si="46"/>
        <v>15500</v>
      </c>
      <c r="Q35" s="49">
        <f t="shared" si="46"/>
        <v>0</v>
      </c>
      <c r="R35" s="49">
        <f t="shared" si="46"/>
        <v>15500</v>
      </c>
      <c r="S35" s="49">
        <f t="shared" si="46"/>
        <v>0</v>
      </c>
      <c r="T35" s="49">
        <f t="shared" si="46"/>
        <v>15500</v>
      </c>
      <c r="U35" s="49">
        <f t="shared" si="46"/>
        <v>0</v>
      </c>
      <c r="V35" s="49">
        <f t="shared" si="46"/>
        <v>15500</v>
      </c>
      <c r="W35" s="49">
        <f t="shared" si="46"/>
        <v>0</v>
      </c>
      <c r="X35" s="49">
        <f t="shared" si="46"/>
        <v>15500</v>
      </c>
    </row>
    <row r="36" spans="1:24" s="1" customFormat="1" ht="12.75" hidden="1" customHeight="1" x14ac:dyDescent="0.25">
      <c r="A36" s="50"/>
      <c r="B36" s="261" t="s">
        <v>238</v>
      </c>
      <c r="C36" s="261"/>
      <c r="D36" s="261"/>
      <c r="E36" s="261"/>
      <c r="F36" s="48" t="s">
        <v>224</v>
      </c>
      <c r="G36" s="48" t="s">
        <v>247</v>
      </c>
      <c r="H36" s="48" t="s">
        <v>256</v>
      </c>
      <c r="I36" s="48" t="s">
        <v>239</v>
      </c>
      <c r="J36" s="49">
        <v>15500</v>
      </c>
      <c r="K36" s="49"/>
      <c r="L36" s="49">
        <f t="shared" si="4"/>
        <v>15500</v>
      </c>
      <c r="M36" s="49"/>
      <c r="N36" s="49">
        <f>L36+M36</f>
        <v>15500</v>
      </c>
      <c r="O36" s="49"/>
      <c r="P36" s="49">
        <f t="shared" ref="P36" si="47">N36+O36</f>
        <v>15500</v>
      </c>
      <c r="Q36" s="49"/>
      <c r="R36" s="49">
        <f t="shared" ref="R36" si="48">P36+Q36</f>
        <v>15500</v>
      </c>
      <c r="S36" s="49"/>
      <c r="T36" s="49">
        <f t="shared" ref="T36" si="49">R36+S36</f>
        <v>15500</v>
      </c>
      <c r="U36" s="49"/>
      <c r="V36" s="49">
        <f t="shared" ref="V36" si="50">T36+U36</f>
        <v>15500</v>
      </c>
      <c r="W36" s="49"/>
      <c r="X36" s="49">
        <f t="shared" ref="X36" si="51">V36+W36</f>
        <v>15500</v>
      </c>
    </row>
    <row r="37" spans="1:24" s="1" customFormat="1" ht="12.75" hidden="1" customHeight="1" x14ac:dyDescent="0.25">
      <c r="A37" s="295" t="s">
        <v>257</v>
      </c>
      <c r="B37" s="296"/>
      <c r="C37" s="261"/>
      <c r="D37" s="261"/>
      <c r="E37" s="261"/>
      <c r="F37" s="48" t="s">
        <v>224</v>
      </c>
      <c r="G37" s="48" t="s">
        <v>247</v>
      </c>
      <c r="H37" s="48" t="s">
        <v>258</v>
      </c>
      <c r="I37" s="48"/>
      <c r="J37" s="49">
        <f t="shared" ref="J37:X38" si="52">J38</f>
        <v>3500</v>
      </c>
      <c r="K37" s="49">
        <f t="shared" si="52"/>
        <v>0</v>
      </c>
      <c r="L37" s="49">
        <f t="shared" si="4"/>
        <v>3500</v>
      </c>
      <c r="M37" s="49">
        <f t="shared" si="52"/>
        <v>0</v>
      </c>
      <c r="N37" s="49">
        <f t="shared" si="52"/>
        <v>3500</v>
      </c>
      <c r="O37" s="49">
        <f t="shared" si="52"/>
        <v>0</v>
      </c>
      <c r="P37" s="49">
        <f t="shared" si="52"/>
        <v>3500</v>
      </c>
      <c r="Q37" s="49">
        <f t="shared" si="52"/>
        <v>0</v>
      </c>
      <c r="R37" s="49">
        <f t="shared" si="52"/>
        <v>3500</v>
      </c>
      <c r="S37" s="49">
        <f t="shared" si="52"/>
        <v>0</v>
      </c>
      <c r="T37" s="49">
        <f t="shared" si="52"/>
        <v>3500</v>
      </c>
      <c r="U37" s="49">
        <f t="shared" si="52"/>
        <v>0</v>
      </c>
      <c r="V37" s="49">
        <f t="shared" si="52"/>
        <v>3500</v>
      </c>
      <c r="W37" s="49">
        <f t="shared" si="52"/>
        <v>0</v>
      </c>
      <c r="X37" s="49">
        <f t="shared" si="52"/>
        <v>3500</v>
      </c>
    </row>
    <row r="38" spans="1:24" s="1" customFormat="1" ht="12.75" hidden="1" customHeight="1" x14ac:dyDescent="0.25">
      <c r="A38" s="50"/>
      <c r="B38" s="268" t="s">
        <v>236</v>
      </c>
      <c r="C38" s="268"/>
      <c r="D38" s="268"/>
      <c r="E38" s="268"/>
      <c r="F38" s="48" t="s">
        <v>224</v>
      </c>
      <c r="G38" s="48" t="s">
        <v>247</v>
      </c>
      <c r="H38" s="48" t="s">
        <v>258</v>
      </c>
      <c r="I38" s="48" t="s">
        <v>237</v>
      </c>
      <c r="J38" s="49">
        <f t="shared" si="52"/>
        <v>3500</v>
      </c>
      <c r="K38" s="49">
        <f t="shared" si="52"/>
        <v>0</v>
      </c>
      <c r="L38" s="49">
        <f t="shared" si="4"/>
        <v>3500</v>
      </c>
      <c r="M38" s="49">
        <f t="shared" si="52"/>
        <v>0</v>
      </c>
      <c r="N38" s="49">
        <f t="shared" si="52"/>
        <v>3500</v>
      </c>
      <c r="O38" s="49">
        <f t="shared" si="52"/>
        <v>0</v>
      </c>
      <c r="P38" s="49">
        <f t="shared" si="52"/>
        <v>3500</v>
      </c>
      <c r="Q38" s="49">
        <f t="shared" si="52"/>
        <v>0</v>
      </c>
      <c r="R38" s="49">
        <f t="shared" si="52"/>
        <v>3500</v>
      </c>
      <c r="S38" s="49">
        <f t="shared" si="52"/>
        <v>0</v>
      </c>
      <c r="T38" s="49">
        <f t="shared" si="52"/>
        <v>3500</v>
      </c>
      <c r="U38" s="49">
        <f t="shared" si="52"/>
        <v>0</v>
      </c>
      <c r="V38" s="49">
        <f t="shared" si="52"/>
        <v>3500</v>
      </c>
      <c r="W38" s="49">
        <f t="shared" si="52"/>
        <v>0</v>
      </c>
      <c r="X38" s="49">
        <f t="shared" si="52"/>
        <v>3500</v>
      </c>
    </row>
    <row r="39" spans="1:24" s="1" customFormat="1" ht="12.75" hidden="1" customHeight="1" x14ac:dyDescent="0.25">
      <c r="A39" s="50"/>
      <c r="B39" s="261" t="s">
        <v>238</v>
      </c>
      <c r="C39" s="261"/>
      <c r="D39" s="261"/>
      <c r="E39" s="261"/>
      <c r="F39" s="48" t="s">
        <v>224</v>
      </c>
      <c r="G39" s="48" t="s">
        <v>247</v>
      </c>
      <c r="H39" s="48" t="s">
        <v>258</v>
      </c>
      <c r="I39" s="48" t="s">
        <v>239</v>
      </c>
      <c r="J39" s="49">
        <v>3500</v>
      </c>
      <c r="K39" s="49"/>
      <c r="L39" s="49">
        <f t="shared" si="4"/>
        <v>3500</v>
      </c>
      <c r="M39" s="49"/>
      <c r="N39" s="49">
        <f>L39+M39</f>
        <v>3500</v>
      </c>
      <c r="O39" s="49"/>
      <c r="P39" s="49">
        <f t="shared" ref="P39" si="53">N39+O39</f>
        <v>3500</v>
      </c>
      <c r="Q39" s="49"/>
      <c r="R39" s="49">
        <f t="shared" ref="R39" si="54">P39+Q39</f>
        <v>3500</v>
      </c>
      <c r="S39" s="49"/>
      <c r="T39" s="49">
        <f t="shared" ref="T39" si="55">R39+S39</f>
        <v>3500</v>
      </c>
      <c r="U39" s="49"/>
      <c r="V39" s="49">
        <f t="shared" ref="V39" si="56">T39+U39</f>
        <v>3500</v>
      </c>
      <c r="W39" s="49"/>
      <c r="X39" s="49">
        <f t="shared" ref="X39" si="57">V39+W39</f>
        <v>3500</v>
      </c>
    </row>
    <row r="40" spans="1:24" s="47" customFormat="1" ht="28.5" customHeight="1" x14ac:dyDescent="0.25">
      <c r="A40" s="301" t="s">
        <v>259</v>
      </c>
      <c r="B40" s="302"/>
      <c r="C40" s="263"/>
      <c r="D40" s="263"/>
      <c r="E40" s="263"/>
      <c r="F40" s="45" t="s">
        <v>224</v>
      </c>
      <c r="G40" s="45" t="s">
        <v>260</v>
      </c>
      <c r="H40" s="45"/>
      <c r="I40" s="45"/>
      <c r="J40" s="46">
        <f>J41+J53</f>
        <v>3662600</v>
      </c>
      <c r="K40" s="46">
        <f t="shared" ref="K40:X40" si="58">K41+K53</f>
        <v>792000</v>
      </c>
      <c r="L40" s="49">
        <f t="shared" si="4"/>
        <v>4454600</v>
      </c>
      <c r="M40" s="46">
        <f t="shared" si="58"/>
        <v>0</v>
      </c>
      <c r="N40" s="46">
        <f t="shared" si="58"/>
        <v>4454600</v>
      </c>
      <c r="O40" s="46">
        <f t="shared" si="58"/>
        <v>0</v>
      </c>
      <c r="P40" s="46">
        <f t="shared" si="58"/>
        <v>4454600</v>
      </c>
      <c r="Q40" s="46">
        <f t="shared" si="58"/>
        <v>0</v>
      </c>
      <c r="R40" s="46">
        <f t="shared" si="58"/>
        <v>4454600</v>
      </c>
      <c r="S40" s="46">
        <f t="shared" si="58"/>
        <v>0</v>
      </c>
      <c r="T40" s="46">
        <f t="shared" si="58"/>
        <v>4454600</v>
      </c>
      <c r="U40" s="46">
        <f t="shared" si="58"/>
        <v>0</v>
      </c>
      <c r="V40" s="46">
        <f t="shared" si="58"/>
        <v>4454600</v>
      </c>
      <c r="W40" s="46">
        <f t="shared" si="58"/>
        <v>-25287</v>
      </c>
      <c r="X40" s="46">
        <f t="shared" si="58"/>
        <v>4429313</v>
      </c>
    </row>
    <row r="41" spans="1:24" s="1" customFormat="1" ht="25.5" customHeight="1" x14ac:dyDescent="0.25">
      <c r="A41" s="295" t="s">
        <v>227</v>
      </c>
      <c r="B41" s="296"/>
      <c r="C41" s="261"/>
      <c r="D41" s="261"/>
      <c r="E41" s="261"/>
      <c r="F41" s="48" t="s">
        <v>224</v>
      </c>
      <c r="G41" s="48" t="s">
        <v>260</v>
      </c>
      <c r="H41" s="48" t="s">
        <v>248</v>
      </c>
      <c r="I41" s="48"/>
      <c r="J41" s="49">
        <f>J42+J50</f>
        <v>3644600</v>
      </c>
      <c r="K41" s="49">
        <f t="shared" ref="K41:X41" si="59">K42+K50</f>
        <v>792000</v>
      </c>
      <c r="L41" s="49">
        <f t="shared" si="4"/>
        <v>4436600</v>
      </c>
      <c r="M41" s="49">
        <f t="shared" si="59"/>
        <v>0</v>
      </c>
      <c r="N41" s="49">
        <f t="shared" si="59"/>
        <v>4436600</v>
      </c>
      <c r="O41" s="49">
        <f t="shared" si="59"/>
        <v>0</v>
      </c>
      <c r="P41" s="49">
        <f t="shared" si="59"/>
        <v>4436600</v>
      </c>
      <c r="Q41" s="49">
        <f t="shared" si="59"/>
        <v>0</v>
      </c>
      <c r="R41" s="49">
        <f t="shared" si="59"/>
        <v>4436600</v>
      </c>
      <c r="S41" s="49">
        <f t="shared" si="59"/>
        <v>0</v>
      </c>
      <c r="T41" s="49">
        <f t="shared" si="59"/>
        <v>4436600</v>
      </c>
      <c r="U41" s="49">
        <f t="shared" si="59"/>
        <v>0</v>
      </c>
      <c r="V41" s="49">
        <f t="shared" si="59"/>
        <v>4436600</v>
      </c>
      <c r="W41" s="49">
        <f t="shared" si="59"/>
        <v>-25287</v>
      </c>
      <c r="X41" s="49">
        <f t="shared" si="59"/>
        <v>4411313</v>
      </c>
    </row>
    <row r="42" spans="1:24" s="1" customFormat="1" ht="12.75" customHeight="1" x14ac:dyDescent="0.25">
      <c r="A42" s="295" t="s">
        <v>229</v>
      </c>
      <c r="B42" s="296"/>
      <c r="C42" s="261"/>
      <c r="D42" s="261"/>
      <c r="E42" s="261"/>
      <c r="F42" s="48" t="s">
        <v>224</v>
      </c>
      <c r="G42" s="48" t="s">
        <v>260</v>
      </c>
      <c r="H42" s="48" t="s">
        <v>230</v>
      </c>
      <c r="I42" s="48"/>
      <c r="J42" s="49">
        <f>J43+J45+J47</f>
        <v>3346300</v>
      </c>
      <c r="K42" s="49">
        <f t="shared" ref="K42:X42" si="60">K43+K45+K47</f>
        <v>721800</v>
      </c>
      <c r="L42" s="49">
        <f t="shared" si="4"/>
        <v>4068100</v>
      </c>
      <c r="M42" s="49">
        <f t="shared" si="60"/>
        <v>0</v>
      </c>
      <c r="N42" s="49">
        <f t="shared" si="60"/>
        <v>4068100</v>
      </c>
      <c r="O42" s="49">
        <f t="shared" si="60"/>
        <v>0</v>
      </c>
      <c r="P42" s="49">
        <f t="shared" si="60"/>
        <v>4068100</v>
      </c>
      <c r="Q42" s="49">
        <f t="shared" si="60"/>
        <v>0</v>
      </c>
      <c r="R42" s="49">
        <f t="shared" si="60"/>
        <v>4068100</v>
      </c>
      <c r="S42" s="49">
        <f t="shared" si="60"/>
        <v>0</v>
      </c>
      <c r="T42" s="49">
        <f t="shared" si="60"/>
        <v>4068100</v>
      </c>
      <c r="U42" s="49">
        <f t="shared" si="60"/>
        <v>0</v>
      </c>
      <c r="V42" s="49">
        <f t="shared" si="60"/>
        <v>4068100</v>
      </c>
      <c r="W42" s="49">
        <f t="shared" si="60"/>
        <v>-29000</v>
      </c>
      <c r="X42" s="49">
        <f t="shared" si="60"/>
        <v>4039100</v>
      </c>
    </row>
    <row r="43" spans="1:24" s="1" customFormat="1" ht="25.5" customHeight="1" x14ac:dyDescent="0.25">
      <c r="A43" s="261"/>
      <c r="B43" s="261" t="s">
        <v>231</v>
      </c>
      <c r="C43" s="261"/>
      <c r="D43" s="261"/>
      <c r="E43" s="261"/>
      <c r="F43" s="48" t="s">
        <v>232</v>
      </c>
      <c r="G43" s="48" t="s">
        <v>260</v>
      </c>
      <c r="H43" s="48" t="s">
        <v>230</v>
      </c>
      <c r="I43" s="48" t="s">
        <v>233</v>
      </c>
      <c r="J43" s="49">
        <f>J44</f>
        <v>2954700</v>
      </c>
      <c r="K43" s="49">
        <f t="shared" ref="K43:X43" si="61">K44</f>
        <v>630300</v>
      </c>
      <c r="L43" s="49">
        <f t="shared" si="4"/>
        <v>3585000</v>
      </c>
      <c r="M43" s="49">
        <f t="shared" si="61"/>
        <v>0</v>
      </c>
      <c r="N43" s="49">
        <f t="shared" si="61"/>
        <v>3585000</v>
      </c>
      <c r="O43" s="49">
        <f t="shared" si="61"/>
        <v>0</v>
      </c>
      <c r="P43" s="49">
        <f t="shared" si="61"/>
        <v>3585000</v>
      </c>
      <c r="Q43" s="49">
        <f t="shared" si="61"/>
        <v>0</v>
      </c>
      <c r="R43" s="49">
        <f t="shared" si="61"/>
        <v>3585000</v>
      </c>
      <c r="S43" s="49">
        <f t="shared" si="61"/>
        <v>0</v>
      </c>
      <c r="T43" s="49">
        <f t="shared" si="61"/>
        <v>3585000</v>
      </c>
      <c r="U43" s="49">
        <f t="shared" si="61"/>
        <v>0</v>
      </c>
      <c r="V43" s="49">
        <f t="shared" si="61"/>
        <v>3585000</v>
      </c>
      <c r="W43" s="49">
        <f t="shared" si="61"/>
        <v>-67230</v>
      </c>
      <c r="X43" s="49">
        <f t="shared" si="61"/>
        <v>3517770</v>
      </c>
    </row>
    <row r="44" spans="1:24" s="1" customFormat="1" ht="12.75" customHeight="1" x14ac:dyDescent="0.25">
      <c r="A44" s="50"/>
      <c r="B44" s="268" t="s">
        <v>234</v>
      </c>
      <c r="C44" s="268"/>
      <c r="D44" s="268"/>
      <c r="E44" s="268"/>
      <c r="F44" s="48" t="s">
        <v>224</v>
      </c>
      <c r="G44" s="48" t="s">
        <v>260</v>
      </c>
      <c r="H44" s="48" t="s">
        <v>230</v>
      </c>
      <c r="I44" s="48" t="s">
        <v>235</v>
      </c>
      <c r="J44" s="49">
        <f>2954645+55</f>
        <v>2954700</v>
      </c>
      <c r="K44" s="49">
        <f>679600-49300</f>
        <v>630300</v>
      </c>
      <c r="L44" s="49">
        <f t="shared" si="4"/>
        <v>3585000</v>
      </c>
      <c r="M44" s="49"/>
      <c r="N44" s="49">
        <f>L44+M44</f>
        <v>3585000</v>
      </c>
      <c r="O44" s="49"/>
      <c r="P44" s="49">
        <f t="shared" ref="P44" si="62">N44+O44</f>
        <v>3585000</v>
      </c>
      <c r="Q44" s="49"/>
      <c r="R44" s="49">
        <f t="shared" ref="R44" si="63">P44+Q44</f>
        <v>3585000</v>
      </c>
      <c r="S44" s="49"/>
      <c r="T44" s="49">
        <f t="shared" ref="T44" si="64">R44+S44</f>
        <v>3585000</v>
      </c>
      <c r="U44" s="49"/>
      <c r="V44" s="49">
        <f t="shared" ref="V44" si="65">T44+U44</f>
        <v>3585000</v>
      </c>
      <c r="W44" s="49">
        <v>-67230</v>
      </c>
      <c r="X44" s="49">
        <f t="shared" ref="X44" si="66">V44+W44</f>
        <v>3517770</v>
      </c>
    </row>
    <row r="45" spans="1:24" s="1" customFormat="1" ht="12.75" customHeight="1" x14ac:dyDescent="0.25">
      <c r="A45" s="50"/>
      <c r="B45" s="268" t="s">
        <v>236</v>
      </c>
      <c r="C45" s="268"/>
      <c r="D45" s="268"/>
      <c r="E45" s="268"/>
      <c r="F45" s="48" t="s">
        <v>224</v>
      </c>
      <c r="G45" s="48" t="s">
        <v>260</v>
      </c>
      <c r="H45" s="48" t="s">
        <v>230</v>
      </c>
      <c r="I45" s="48" t="s">
        <v>237</v>
      </c>
      <c r="J45" s="49">
        <f>J46</f>
        <v>384000</v>
      </c>
      <c r="K45" s="49">
        <f t="shared" ref="K45:X45" si="67">K46</f>
        <v>91500</v>
      </c>
      <c r="L45" s="49">
        <f t="shared" si="4"/>
        <v>475500</v>
      </c>
      <c r="M45" s="49">
        <f t="shared" si="67"/>
        <v>0</v>
      </c>
      <c r="N45" s="49">
        <f t="shared" si="67"/>
        <v>475500</v>
      </c>
      <c r="O45" s="49">
        <f t="shared" si="67"/>
        <v>0</v>
      </c>
      <c r="P45" s="49">
        <f t="shared" si="67"/>
        <v>475500</v>
      </c>
      <c r="Q45" s="49">
        <f t="shared" si="67"/>
        <v>0</v>
      </c>
      <c r="R45" s="49">
        <f t="shared" si="67"/>
        <v>475500</v>
      </c>
      <c r="S45" s="49">
        <f t="shared" si="67"/>
        <v>-4000</v>
      </c>
      <c r="T45" s="49">
        <f t="shared" si="67"/>
        <v>471500</v>
      </c>
      <c r="U45" s="49">
        <f t="shared" si="67"/>
        <v>0</v>
      </c>
      <c r="V45" s="49">
        <f t="shared" si="67"/>
        <v>471500</v>
      </c>
      <c r="W45" s="49">
        <f t="shared" si="67"/>
        <v>39426</v>
      </c>
      <c r="X45" s="49">
        <f t="shared" si="67"/>
        <v>510926</v>
      </c>
    </row>
    <row r="46" spans="1:24" s="1" customFormat="1" ht="12.75" customHeight="1" x14ac:dyDescent="0.25">
      <c r="A46" s="50"/>
      <c r="B46" s="261" t="s">
        <v>238</v>
      </c>
      <c r="C46" s="261"/>
      <c r="D46" s="261"/>
      <c r="E46" s="261"/>
      <c r="F46" s="48" t="s">
        <v>224</v>
      </c>
      <c r="G46" s="48" t="s">
        <v>260</v>
      </c>
      <c r="H46" s="48" t="s">
        <v>230</v>
      </c>
      <c r="I46" s="48" t="s">
        <v>239</v>
      </c>
      <c r="J46" s="49">
        <v>384000</v>
      </c>
      <c r="K46" s="49">
        <v>91500</v>
      </c>
      <c r="L46" s="49">
        <f t="shared" si="4"/>
        <v>475500</v>
      </c>
      <c r="M46" s="49"/>
      <c r="N46" s="49">
        <f>L46+M46</f>
        <v>475500</v>
      </c>
      <c r="O46" s="49"/>
      <c r="P46" s="49">
        <f t="shared" ref="P46" si="68">N46+O46</f>
        <v>475500</v>
      </c>
      <c r="Q46" s="49"/>
      <c r="R46" s="49">
        <f t="shared" ref="R46" si="69">P46+Q46</f>
        <v>475500</v>
      </c>
      <c r="S46" s="49">
        <v>-4000</v>
      </c>
      <c r="T46" s="49">
        <f t="shared" ref="T46" si="70">R46+S46</f>
        <v>471500</v>
      </c>
      <c r="U46" s="49"/>
      <c r="V46" s="49">
        <f t="shared" ref="V46" si="71">T46+U46</f>
        <v>471500</v>
      </c>
      <c r="W46" s="49">
        <v>39426</v>
      </c>
      <c r="X46" s="49">
        <f t="shared" ref="X46" si="72">V46+W46</f>
        <v>510926</v>
      </c>
    </row>
    <row r="47" spans="1:24" s="1" customFormat="1" ht="12.75" customHeight="1" x14ac:dyDescent="0.25">
      <c r="A47" s="50"/>
      <c r="B47" s="261" t="s">
        <v>240</v>
      </c>
      <c r="C47" s="261"/>
      <c r="D47" s="261"/>
      <c r="E47" s="261"/>
      <c r="F47" s="48" t="s">
        <v>224</v>
      </c>
      <c r="G47" s="48" t="s">
        <v>260</v>
      </c>
      <c r="H47" s="48" t="s">
        <v>230</v>
      </c>
      <c r="I47" s="48" t="s">
        <v>241</v>
      </c>
      <c r="J47" s="49">
        <f>J48+J49</f>
        <v>7600</v>
      </c>
      <c r="K47" s="49">
        <f t="shared" ref="K47:X47" si="73">K48+K49</f>
        <v>0</v>
      </c>
      <c r="L47" s="49">
        <f t="shared" si="4"/>
        <v>7600</v>
      </c>
      <c r="M47" s="49">
        <f t="shared" si="73"/>
        <v>0</v>
      </c>
      <c r="N47" s="49">
        <f t="shared" si="73"/>
        <v>7600</v>
      </c>
      <c r="O47" s="49">
        <f t="shared" si="73"/>
        <v>0</v>
      </c>
      <c r="P47" s="49">
        <f t="shared" si="73"/>
        <v>7600</v>
      </c>
      <c r="Q47" s="49">
        <f t="shared" si="73"/>
        <v>0</v>
      </c>
      <c r="R47" s="49">
        <f t="shared" si="73"/>
        <v>7600</v>
      </c>
      <c r="S47" s="49">
        <f t="shared" si="73"/>
        <v>4000</v>
      </c>
      <c r="T47" s="49">
        <f t="shared" si="73"/>
        <v>11600</v>
      </c>
      <c r="U47" s="49">
        <f t="shared" si="73"/>
        <v>0</v>
      </c>
      <c r="V47" s="49">
        <f t="shared" si="73"/>
        <v>11600</v>
      </c>
      <c r="W47" s="49">
        <f t="shared" si="73"/>
        <v>-1196</v>
      </c>
      <c r="X47" s="49">
        <f t="shared" si="73"/>
        <v>10404</v>
      </c>
    </row>
    <row r="48" spans="1:24" s="1" customFormat="1" ht="12.75" customHeight="1" x14ac:dyDescent="0.25">
      <c r="A48" s="50"/>
      <c r="B48" s="261" t="s">
        <v>242</v>
      </c>
      <c r="C48" s="261"/>
      <c r="D48" s="261"/>
      <c r="E48" s="261"/>
      <c r="F48" s="48" t="s">
        <v>224</v>
      </c>
      <c r="G48" s="48" t="s">
        <v>260</v>
      </c>
      <c r="H48" s="48" t="s">
        <v>230</v>
      </c>
      <c r="I48" s="48" t="s">
        <v>243</v>
      </c>
      <c r="J48" s="49">
        <v>6000</v>
      </c>
      <c r="K48" s="49"/>
      <c r="L48" s="49">
        <f t="shared" si="4"/>
        <v>6000</v>
      </c>
      <c r="M48" s="49"/>
      <c r="N48" s="49">
        <f>L48+M48</f>
        <v>6000</v>
      </c>
      <c r="O48" s="49"/>
      <c r="P48" s="49">
        <f t="shared" ref="P48:P49" si="74">N48+O48</f>
        <v>6000</v>
      </c>
      <c r="Q48" s="49"/>
      <c r="R48" s="49">
        <f t="shared" ref="R48:R49" si="75">P48+Q48</f>
        <v>6000</v>
      </c>
      <c r="S48" s="49">
        <v>4000</v>
      </c>
      <c r="T48" s="49">
        <f t="shared" ref="T48:T49" si="76">R48+S48</f>
        <v>10000</v>
      </c>
      <c r="U48" s="49"/>
      <c r="V48" s="49">
        <f t="shared" ref="V48:V49" si="77">T48+U48</f>
        <v>10000</v>
      </c>
      <c r="W48" s="49">
        <v>-178</v>
      </c>
      <c r="X48" s="49">
        <f t="shared" ref="X48:X49" si="78">V48+W48</f>
        <v>9822</v>
      </c>
    </row>
    <row r="49" spans="1:24" s="1" customFormat="1" ht="12.75" customHeight="1" x14ac:dyDescent="0.25">
      <c r="A49" s="50"/>
      <c r="B49" s="261" t="s">
        <v>244</v>
      </c>
      <c r="C49" s="261"/>
      <c r="D49" s="261"/>
      <c r="E49" s="261"/>
      <c r="F49" s="48" t="s">
        <v>224</v>
      </c>
      <c r="G49" s="48" t="s">
        <v>260</v>
      </c>
      <c r="H49" s="48" t="s">
        <v>230</v>
      </c>
      <c r="I49" s="48" t="s">
        <v>245</v>
      </c>
      <c r="J49" s="49">
        <v>1600</v>
      </c>
      <c r="K49" s="49"/>
      <c r="L49" s="49">
        <f t="shared" si="4"/>
        <v>1600</v>
      </c>
      <c r="M49" s="49"/>
      <c r="N49" s="49">
        <f>L49+M49</f>
        <v>1600</v>
      </c>
      <c r="O49" s="49"/>
      <c r="P49" s="49">
        <f t="shared" si="74"/>
        <v>1600</v>
      </c>
      <c r="Q49" s="49"/>
      <c r="R49" s="49">
        <f t="shared" si="75"/>
        <v>1600</v>
      </c>
      <c r="S49" s="49"/>
      <c r="T49" s="49">
        <f t="shared" si="76"/>
        <v>1600</v>
      </c>
      <c r="U49" s="49"/>
      <c r="V49" s="49">
        <f t="shared" si="77"/>
        <v>1600</v>
      </c>
      <c r="W49" s="49">
        <v>-1018</v>
      </c>
      <c r="X49" s="49">
        <f t="shared" si="78"/>
        <v>582</v>
      </c>
    </row>
    <row r="50" spans="1:24" s="1" customFormat="1" ht="12.75" customHeight="1" x14ac:dyDescent="0.25">
      <c r="A50" s="295" t="s">
        <v>261</v>
      </c>
      <c r="B50" s="296"/>
      <c r="C50" s="261"/>
      <c r="D50" s="261"/>
      <c r="E50" s="261"/>
      <c r="F50" s="48" t="s">
        <v>224</v>
      </c>
      <c r="G50" s="48" t="s">
        <v>260</v>
      </c>
      <c r="H50" s="48" t="s">
        <v>262</v>
      </c>
      <c r="I50" s="48"/>
      <c r="J50" s="49">
        <f t="shared" ref="J50:X51" si="79">J51</f>
        <v>298300</v>
      </c>
      <c r="K50" s="49">
        <f t="shared" si="79"/>
        <v>70200</v>
      </c>
      <c r="L50" s="49">
        <f t="shared" si="4"/>
        <v>368500</v>
      </c>
      <c r="M50" s="49">
        <f t="shared" si="79"/>
        <v>0</v>
      </c>
      <c r="N50" s="49">
        <f t="shared" si="79"/>
        <v>368500</v>
      </c>
      <c r="O50" s="49">
        <f t="shared" si="79"/>
        <v>0</v>
      </c>
      <c r="P50" s="49">
        <f t="shared" si="79"/>
        <v>368500</v>
      </c>
      <c r="Q50" s="49">
        <f t="shared" si="79"/>
        <v>0</v>
      </c>
      <c r="R50" s="49">
        <f t="shared" si="79"/>
        <v>368500</v>
      </c>
      <c r="S50" s="49">
        <f t="shared" si="79"/>
        <v>0</v>
      </c>
      <c r="T50" s="49">
        <f t="shared" si="79"/>
        <v>368500</v>
      </c>
      <c r="U50" s="49">
        <f t="shared" si="79"/>
        <v>0</v>
      </c>
      <c r="V50" s="49">
        <f t="shared" si="79"/>
        <v>368500</v>
      </c>
      <c r="W50" s="49">
        <f t="shared" si="79"/>
        <v>3713</v>
      </c>
      <c r="X50" s="49">
        <f t="shared" si="79"/>
        <v>372213</v>
      </c>
    </row>
    <row r="51" spans="1:24" s="1" customFormat="1" ht="25.5" customHeight="1" x14ac:dyDescent="0.25">
      <c r="A51" s="261"/>
      <c r="B51" s="261" t="s">
        <v>231</v>
      </c>
      <c r="C51" s="261"/>
      <c r="D51" s="261"/>
      <c r="E51" s="261"/>
      <c r="F51" s="48" t="s">
        <v>232</v>
      </c>
      <c r="G51" s="48" t="s">
        <v>260</v>
      </c>
      <c r="H51" s="48" t="s">
        <v>262</v>
      </c>
      <c r="I51" s="48" t="s">
        <v>233</v>
      </c>
      <c r="J51" s="49">
        <f t="shared" si="79"/>
        <v>298300</v>
      </c>
      <c r="K51" s="49">
        <f t="shared" si="79"/>
        <v>70200</v>
      </c>
      <c r="L51" s="49">
        <f t="shared" si="4"/>
        <v>368500</v>
      </c>
      <c r="M51" s="49">
        <f t="shared" si="79"/>
        <v>0</v>
      </c>
      <c r="N51" s="49">
        <f t="shared" si="79"/>
        <v>368500</v>
      </c>
      <c r="O51" s="49">
        <f t="shared" si="79"/>
        <v>0</v>
      </c>
      <c r="P51" s="49">
        <f t="shared" si="79"/>
        <v>368500</v>
      </c>
      <c r="Q51" s="49">
        <f t="shared" si="79"/>
        <v>0</v>
      </c>
      <c r="R51" s="49">
        <f t="shared" si="79"/>
        <v>368500</v>
      </c>
      <c r="S51" s="49">
        <f t="shared" si="79"/>
        <v>0</v>
      </c>
      <c r="T51" s="49">
        <f t="shared" si="79"/>
        <v>368500</v>
      </c>
      <c r="U51" s="49">
        <f t="shared" si="79"/>
        <v>0</v>
      </c>
      <c r="V51" s="49">
        <f t="shared" si="79"/>
        <v>368500</v>
      </c>
      <c r="W51" s="49">
        <f t="shared" si="79"/>
        <v>3713</v>
      </c>
      <c r="X51" s="49">
        <f t="shared" si="79"/>
        <v>372213</v>
      </c>
    </row>
    <row r="52" spans="1:24" s="1" customFormat="1" ht="12.75" customHeight="1" x14ac:dyDescent="0.25">
      <c r="A52" s="50"/>
      <c r="B52" s="268" t="s">
        <v>234</v>
      </c>
      <c r="C52" s="268"/>
      <c r="D52" s="268"/>
      <c r="E52" s="268"/>
      <c r="F52" s="48" t="s">
        <v>224</v>
      </c>
      <c r="G52" s="48" t="s">
        <v>260</v>
      </c>
      <c r="H52" s="48" t="s">
        <v>262</v>
      </c>
      <c r="I52" s="48" t="s">
        <v>235</v>
      </c>
      <c r="J52" s="49">
        <f>298287+13</f>
        <v>298300</v>
      </c>
      <c r="K52" s="49">
        <f>75300-5100</f>
        <v>70200</v>
      </c>
      <c r="L52" s="49">
        <f t="shared" si="4"/>
        <v>368500</v>
      </c>
      <c r="M52" s="49"/>
      <c r="N52" s="49">
        <f>L52+M52</f>
        <v>368500</v>
      </c>
      <c r="O52" s="49"/>
      <c r="P52" s="49">
        <f t="shared" ref="P52" si="80">N52+O52</f>
        <v>368500</v>
      </c>
      <c r="Q52" s="49"/>
      <c r="R52" s="49">
        <f t="shared" ref="R52" si="81">P52+Q52</f>
        <v>368500</v>
      </c>
      <c r="S52" s="49"/>
      <c r="T52" s="49">
        <f t="shared" ref="T52" si="82">R52+S52</f>
        <v>368500</v>
      </c>
      <c r="U52" s="49"/>
      <c r="V52" s="49">
        <f t="shared" ref="V52" si="83">T52+U52</f>
        <v>368500</v>
      </c>
      <c r="W52" s="49">
        <v>3713</v>
      </c>
      <c r="X52" s="49">
        <f t="shared" ref="X52" si="84">V52+W52</f>
        <v>372213</v>
      </c>
    </row>
    <row r="53" spans="1:24" s="1" customFormat="1" ht="12.75" hidden="1" customHeight="1" x14ac:dyDescent="0.25">
      <c r="A53" s="295" t="s">
        <v>251</v>
      </c>
      <c r="B53" s="296"/>
      <c r="C53" s="261"/>
      <c r="D53" s="261"/>
      <c r="E53" s="261"/>
      <c r="F53" s="48" t="s">
        <v>224</v>
      </c>
      <c r="G53" s="48" t="s">
        <v>260</v>
      </c>
      <c r="H53" s="48" t="s">
        <v>252</v>
      </c>
      <c r="I53" s="48"/>
      <c r="J53" s="49">
        <f>J54</f>
        <v>18000</v>
      </c>
      <c r="K53" s="49">
        <f t="shared" ref="K53:X56" si="85">K54</f>
        <v>0</v>
      </c>
      <c r="L53" s="49">
        <f t="shared" si="4"/>
        <v>18000</v>
      </c>
      <c r="M53" s="49">
        <f t="shared" si="85"/>
        <v>0</v>
      </c>
      <c r="N53" s="49">
        <f t="shared" si="85"/>
        <v>18000</v>
      </c>
      <c r="O53" s="49">
        <f t="shared" si="85"/>
        <v>0</v>
      </c>
      <c r="P53" s="49">
        <f t="shared" si="85"/>
        <v>18000</v>
      </c>
      <c r="Q53" s="49">
        <f t="shared" si="85"/>
        <v>0</v>
      </c>
      <c r="R53" s="49">
        <f t="shared" si="85"/>
        <v>18000</v>
      </c>
      <c r="S53" s="49">
        <f t="shared" si="85"/>
        <v>0</v>
      </c>
      <c r="T53" s="49">
        <f t="shared" si="85"/>
        <v>18000</v>
      </c>
      <c r="U53" s="49">
        <f t="shared" si="85"/>
        <v>0</v>
      </c>
      <c r="V53" s="49">
        <f t="shared" si="85"/>
        <v>18000</v>
      </c>
      <c r="W53" s="49">
        <f t="shared" si="85"/>
        <v>0</v>
      </c>
      <c r="X53" s="49">
        <f t="shared" si="85"/>
        <v>18000</v>
      </c>
    </row>
    <row r="54" spans="1:24" s="1" customFormat="1" ht="12.75" hidden="1" customHeight="1" x14ac:dyDescent="0.25">
      <c r="A54" s="295" t="s">
        <v>253</v>
      </c>
      <c r="B54" s="296"/>
      <c r="C54" s="235"/>
      <c r="D54" s="235"/>
      <c r="E54" s="261"/>
      <c r="F54" s="48" t="s">
        <v>224</v>
      </c>
      <c r="G54" s="48" t="s">
        <v>260</v>
      </c>
      <c r="H54" s="48" t="s">
        <v>254</v>
      </c>
      <c r="I54" s="48"/>
      <c r="J54" s="49">
        <f>J55</f>
        <v>18000</v>
      </c>
      <c r="K54" s="49">
        <f t="shared" si="85"/>
        <v>0</v>
      </c>
      <c r="L54" s="49">
        <f t="shared" si="4"/>
        <v>18000</v>
      </c>
      <c r="M54" s="49">
        <f t="shared" si="85"/>
        <v>0</v>
      </c>
      <c r="N54" s="49">
        <f t="shared" si="85"/>
        <v>18000</v>
      </c>
      <c r="O54" s="49">
        <f t="shared" si="85"/>
        <v>0</v>
      </c>
      <c r="P54" s="49">
        <f t="shared" si="85"/>
        <v>18000</v>
      </c>
      <c r="Q54" s="49">
        <f t="shared" si="85"/>
        <v>0</v>
      </c>
      <c r="R54" s="49">
        <f t="shared" si="85"/>
        <v>18000</v>
      </c>
      <c r="S54" s="49">
        <f t="shared" si="85"/>
        <v>0</v>
      </c>
      <c r="T54" s="49">
        <f t="shared" si="85"/>
        <v>18000</v>
      </c>
      <c r="U54" s="49">
        <f t="shared" si="85"/>
        <v>0</v>
      </c>
      <c r="V54" s="49">
        <f t="shared" si="85"/>
        <v>18000</v>
      </c>
      <c r="W54" s="49">
        <f t="shared" si="85"/>
        <v>0</v>
      </c>
      <c r="X54" s="49">
        <f t="shared" si="85"/>
        <v>18000</v>
      </c>
    </row>
    <row r="55" spans="1:24" s="1" customFormat="1" ht="42" hidden="1" customHeight="1" x14ac:dyDescent="0.25">
      <c r="A55" s="295" t="s">
        <v>263</v>
      </c>
      <c r="B55" s="296"/>
      <c r="C55" s="261"/>
      <c r="D55" s="261"/>
      <c r="E55" s="261"/>
      <c r="F55" s="48" t="s">
        <v>224</v>
      </c>
      <c r="G55" s="48" t="s">
        <v>260</v>
      </c>
      <c r="H55" s="48" t="s">
        <v>264</v>
      </c>
      <c r="I55" s="48"/>
      <c r="J55" s="49">
        <f>J56</f>
        <v>18000</v>
      </c>
      <c r="K55" s="49">
        <f t="shared" si="85"/>
        <v>0</v>
      </c>
      <c r="L55" s="49">
        <f t="shared" si="4"/>
        <v>18000</v>
      </c>
      <c r="M55" s="49">
        <f t="shared" si="85"/>
        <v>0</v>
      </c>
      <c r="N55" s="49">
        <f t="shared" si="85"/>
        <v>18000</v>
      </c>
      <c r="O55" s="49">
        <f t="shared" si="85"/>
        <v>0</v>
      </c>
      <c r="P55" s="49">
        <f t="shared" si="85"/>
        <v>18000</v>
      </c>
      <c r="Q55" s="49">
        <f t="shared" si="85"/>
        <v>0</v>
      </c>
      <c r="R55" s="49">
        <f t="shared" si="85"/>
        <v>18000</v>
      </c>
      <c r="S55" s="49">
        <f t="shared" si="85"/>
        <v>0</v>
      </c>
      <c r="T55" s="49">
        <f t="shared" si="85"/>
        <v>18000</v>
      </c>
      <c r="U55" s="49">
        <f t="shared" si="85"/>
        <v>0</v>
      </c>
      <c r="V55" s="49">
        <f t="shared" si="85"/>
        <v>18000</v>
      </c>
      <c r="W55" s="49">
        <f t="shared" si="85"/>
        <v>0</v>
      </c>
      <c r="X55" s="49">
        <f t="shared" si="85"/>
        <v>18000</v>
      </c>
    </row>
    <row r="56" spans="1:24" s="1" customFormat="1" ht="12.75" hidden="1" customHeight="1" x14ac:dyDescent="0.25">
      <c r="A56" s="50"/>
      <c r="B56" s="268" t="s">
        <v>236</v>
      </c>
      <c r="C56" s="268"/>
      <c r="D56" s="268"/>
      <c r="E56" s="268"/>
      <c r="F56" s="48" t="s">
        <v>224</v>
      </c>
      <c r="G56" s="48" t="s">
        <v>260</v>
      </c>
      <c r="H56" s="48" t="s">
        <v>264</v>
      </c>
      <c r="I56" s="48" t="s">
        <v>237</v>
      </c>
      <c r="J56" s="49">
        <f>J57</f>
        <v>18000</v>
      </c>
      <c r="K56" s="49">
        <f t="shared" si="85"/>
        <v>0</v>
      </c>
      <c r="L56" s="49">
        <f t="shared" si="4"/>
        <v>18000</v>
      </c>
      <c r="M56" s="49">
        <f t="shared" si="85"/>
        <v>0</v>
      </c>
      <c r="N56" s="49">
        <f t="shared" si="85"/>
        <v>18000</v>
      </c>
      <c r="O56" s="49">
        <f t="shared" si="85"/>
        <v>0</v>
      </c>
      <c r="P56" s="49">
        <f t="shared" si="85"/>
        <v>18000</v>
      </c>
      <c r="Q56" s="49">
        <f t="shared" si="85"/>
        <v>0</v>
      </c>
      <c r="R56" s="49">
        <f t="shared" si="85"/>
        <v>18000</v>
      </c>
      <c r="S56" s="49">
        <f t="shared" si="85"/>
        <v>0</v>
      </c>
      <c r="T56" s="49">
        <f t="shared" si="85"/>
        <v>18000</v>
      </c>
      <c r="U56" s="49">
        <f t="shared" si="85"/>
        <v>0</v>
      </c>
      <c r="V56" s="49">
        <f t="shared" si="85"/>
        <v>18000</v>
      </c>
      <c r="W56" s="49">
        <f t="shared" si="85"/>
        <v>0</v>
      </c>
      <c r="X56" s="49">
        <f t="shared" si="85"/>
        <v>18000</v>
      </c>
    </row>
    <row r="57" spans="1:24" s="1" customFormat="1" ht="12.75" hidden="1" customHeight="1" x14ac:dyDescent="0.25">
      <c r="A57" s="50"/>
      <c r="B57" s="261" t="s">
        <v>238</v>
      </c>
      <c r="C57" s="261"/>
      <c r="D57" s="261"/>
      <c r="E57" s="261"/>
      <c r="F57" s="48" t="s">
        <v>224</v>
      </c>
      <c r="G57" s="48" t="s">
        <v>260</v>
      </c>
      <c r="H57" s="48" t="s">
        <v>264</v>
      </c>
      <c r="I57" s="48" t="s">
        <v>239</v>
      </c>
      <c r="J57" s="49">
        <v>18000</v>
      </c>
      <c r="K57" s="49"/>
      <c r="L57" s="49">
        <f t="shared" si="4"/>
        <v>18000</v>
      </c>
      <c r="M57" s="49"/>
      <c r="N57" s="49">
        <f>L57+M57</f>
        <v>18000</v>
      </c>
      <c r="O57" s="49"/>
      <c r="P57" s="49">
        <f t="shared" ref="P57" si="86">N57+O57</f>
        <v>18000</v>
      </c>
      <c r="Q57" s="49"/>
      <c r="R57" s="49">
        <f t="shared" ref="R57" si="87">P57+Q57</f>
        <v>18000</v>
      </c>
      <c r="S57" s="49"/>
      <c r="T57" s="49">
        <f t="shared" ref="T57" si="88">R57+S57</f>
        <v>18000</v>
      </c>
      <c r="U57" s="49"/>
      <c r="V57" s="49">
        <f t="shared" ref="V57" si="89">T57+U57</f>
        <v>18000</v>
      </c>
      <c r="W57" s="49"/>
      <c r="X57" s="49">
        <f t="shared" ref="X57" si="90">V57+W57</f>
        <v>18000</v>
      </c>
    </row>
    <row r="58" spans="1:24" s="47" customFormat="1" ht="12.75" hidden="1" customHeight="1" x14ac:dyDescent="0.25">
      <c r="A58" s="301" t="s">
        <v>265</v>
      </c>
      <c r="B58" s="302"/>
      <c r="C58" s="263"/>
      <c r="D58" s="263"/>
      <c r="E58" s="263"/>
      <c r="F58" s="45" t="s">
        <v>224</v>
      </c>
      <c r="G58" s="45" t="s">
        <v>266</v>
      </c>
      <c r="H58" s="45"/>
      <c r="I58" s="45"/>
      <c r="J58" s="46">
        <f t="shared" ref="J58:X61" si="91">J59</f>
        <v>100000</v>
      </c>
      <c r="K58" s="46">
        <f t="shared" si="91"/>
        <v>0</v>
      </c>
      <c r="L58" s="49">
        <f t="shared" si="4"/>
        <v>100000</v>
      </c>
      <c r="M58" s="46">
        <f t="shared" si="91"/>
        <v>-4000</v>
      </c>
      <c r="N58" s="46">
        <f t="shared" si="91"/>
        <v>96000</v>
      </c>
      <c r="O58" s="46">
        <f t="shared" si="91"/>
        <v>0</v>
      </c>
      <c r="P58" s="46">
        <f t="shared" si="91"/>
        <v>96000</v>
      </c>
      <c r="Q58" s="46">
        <f t="shared" si="91"/>
        <v>0</v>
      </c>
      <c r="R58" s="46">
        <f t="shared" si="91"/>
        <v>96000</v>
      </c>
      <c r="S58" s="46">
        <f t="shared" si="91"/>
        <v>-12000</v>
      </c>
      <c r="T58" s="46">
        <f t="shared" si="91"/>
        <v>84000</v>
      </c>
      <c r="U58" s="46">
        <f t="shared" si="91"/>
        <v>-10000</v>
      </c>
      <c r="V58" s="46">
        <f t="shared" si="91"/>
        <v>74000</v>
      </c>
      <c r="W58" s="46">
        <f t="shared" si="91"/>
        <v>0</v>
      </c>
      <c r="X58" s="46">
        <f t="shared" si="91"/>
        <v>74000</v>
      </c>
    </row>
    <row r="59" spans="1:24" s="1" customFormat="1" ht="12.75" hidden="1" customHeight="1" x14ac:dyDescent="0.25">
      <c r="A59" s="295" t="s">
        <v>265</v>
      </c>
      <c r="B59" s="296"/>
      <c r="C59" s="261"/>
      <c r="D59" s="261"/>
      <c r="E59" s="261"/>
      <c r="F59" s="48" t="s">
        <v>224</v>
      </c>
      <c r="G59" s="48" t="s">
        <v>266</v>
      </c>
      <c r="H59" s="48" t="s">
        <v>267</v>
      </c>
      <c r="I59" s="48"/>
      <c r="J59" s="49">
        <f t="shared" si="91"/>
        <v>100000</v>
      </c>
      <c r="K59" s="49">
        <f t="shared" si="91"/>
        <v>0</v>
      </c>
      <c r="L59" s="49">
        <f t="shared" si="4"/>
        <v>100000</v>
      </c>
      <c r="M59" s="49">
        <f t="shared" si="91"/>
        <v>-4000</v>
      </c>
      <c r="N59" s="49">
        <f t="shared" si="91"/>
        <v>96000</v>
      </c>
      <c r="O59" s="49">
        <f t="shared" si="91"/>
        <v>0</v>
      </c>
      <c r="P59" s="49">
        <f t="shared" si="91"/>
        <v>96000</v>
      </c>
      <c r="Q59" s="49">
        <f t="shared" si="91"/>
        <v>0</v>
      </c>
      <c r="R59" s="49">
        <f t="shared" si="91"/>
        <v>96000</v>
      </c>
      <c r="S59" s="49">
        <f t="shared" si="91"/>
        <v>-12000</v>
      </c>
      <c r="T59" s="49">
        <f t="shared" si="91"/>
        <v>84000</v>
      </c>
      <c r="U59" s="49">
        <f t="shared" si="91"/>
        <v>-10000</v>
      </c>
      <c r="V59" s="49">
        <f t="shared" si="91"/>
        <v>74000</v>
      </c>
      <c r="W59" s="49">
        <f t="shared" si="91"/>
        <v>0</v>
      </c>
      <c r="X59" s="49">
        <f t="shared" si="91"/>
        <v>74000</v>
      </c>
    </row>
    <row r="60" spans="1:24" s="1" customFormat="1" ht="12.75" hidden="1" customHeight="1" x14ac:dyDescent="0.25">
      <c r="A60" s="295" t="s">
        <v>268</v>
      </c>
      <c r="B60" s="296"/>
      <c r="C60" s="261"/>
      <c r="D60" s="261"/>
      <c r="E60" s="261"/>
      <c r="F60" s="48" t="s">
        <v>224</v>
      </c>
      <c r="G60" s="48" t="s">
        <v>266</v>
      </c>
      <c r="H60" s="48" t="s">
        <v>269</v>
      </c>
      <c r="I60" s="48"/>
      <c r="J60" s="49">
        <f t="shared" si="91"/>
        <v>100000</v>
      </c>
      <c r="K60" s="49">
        <f t="shared" si="91"/>
        <v>0</v>
      </c>
      <c r="L60" s="49">
        <f t="shared" si="4"/>
        <v>100000</v>
      </c>
      <c r="M60" s="49">
        <f t="shared" si="91"/>
        <v>-4000</v>
      </c>
      <c r="N60" s="49">
        <f t="shared" si="91"/>
        <v>96000</v>
      </c>
      <c r="O60" s="49">
        <f t="shared" si="91"/>
        <v>0</v>
      </c>
      <c r="P60" s="49">
        <f t="shared" si="91"/>
        <v>96000</v>
      </c>
      <c r="Q60" s="49">
        <f t="shared" si="91"/>
        <v>0</v>
      </c>
      <c r="R60" s="49">
        <f t="shared" si="91"/>
        <v>96000</v>
      </c>
      <c r="S60" s="49">
        <f t="shared" si="91"/>
        <v>-12000</v>
      </c>
      <c r="T60" s="49">
        <f t="shared" si="91"/>
        <v>84000</v>
      </c>
      <c r="U60" s="49">
        <f t="shared" si="91"/>
        <v>-10000</v>
      </c>
      <c r="V60" s="49">
        <f t="shared" si="91"/>
        <v>74000</v>
      </c>
      <c r="W60" s="49">
        <f t="shared" si="91"/>
        <v>0</v>
      </c>
      <c r="X60" s="49">
        <f t="shared" si="91"/>
        <v>74000</v>
      </c>
    </row>
    <row r="61" spans="1:24" s="1" customFormat="1" ht="12.75" hidden="1" customHeight="1" x14ac:dyDescent="0.25">
      <c r="A61" s="50"/>
      <c r="B61" s="261" t="s">
        <v>240</v>
      </c>
      <c r="C61" s="261"/>
      <c r="D61" s="261"/>
      <c r="E61" s="261"/>
      <c r="F61" s="48" t="s">
        <v>224</v>
      </c>
      <c r="G61" s="48" t="s">
        <v>266</v>
      </c>
      <c r="H61" s="48" t="s">
        <v>269</v>
      </c>
      <c r="I61" s="48" t="s">
        <v>241</v>
      </c>
      <c r="J61" s="49">
        <f t="shared" si="91"/>
        <v>100000</v>
      </c>
      <c r="K61" s="49">
        <f t="shared" si="91"/>
        <v>0</v>
      </c>
      <c r="L61" s="49">
        <f t="shared" si="4"/>
        <v>100000</v>
      </c>
      <c r="M61" s="49">
        <f t="shared" si="91"/>
        <v>-4000</v>
      </c>
      <c r="N61" s="49">
        <f t="shared" si="91"/>
        <v>96000</v>
      </c>
      <c r="O61" s="49">
        <f t="shared" si="91"/>
        <v>0</v>
      </c>
      <c r="P61" s="49">
        <f t="shared" si="91"/>
        <v>96000</v>
      </c>
      <c r="Q61" s="49">
        <f t="shared" si="91"/>
        <v>0</v>
      </c>
      <c r="R61" s="49">
        <f t="shared" si="91"/>
        <v>96000</v>
      </c>
      <c r="S61" s="49">
        <f t="shared" si="91"/>
        <v>-12000</v>
      </c>
      <c r="T61" s="49">
        <f t="shared" si="91"/>
        <v>84000</v>
      </c>
      <c r="U61" s="49">
        <f t="shared" si="91"/>
        <v>-10000</v>
      </c>
      <c r="V61" s="49">
        <f t="shared" si="91"/>
        <v>74000</v>
      </c>
      <c r="W61" s="49">
        <f t="shared" si="91"/>
        <v>0</v>
      </c>
      <c r="X61" s="49">
        <f t="shared" si="91"/>
        <v>74000</v>
      </c>
    </row>
    <row r="62" spans="1:24" s="1" customFormat="1" ht="12.75" hidden="1" customHeight="1" x14ac:dyDescent="0.25">
      <c r="A62" s="50"/>
      <c r="B62" s="268" t="s">
        <v>270</v>
      </c>
      <c r="C62" s="268"/>
      <c r="D62" s="268"/>
      <c r="E62" s="268"/>
      <c r="F62" s="48" t="s">
        <v>224</v>
      </c>
      <c r="G62" s="48" t="s">
        <v>266</v>
      </c>
      <c r="H62" s="48" t="s">
        <v>269</v>
      </c>
      <c r="I62" s="48" t="s">
        <v>271</v>
      </c>
      <c r="J62" s="49">
        <v>100000</v>
      </c>
      <c r="K62" s="49"/>
      <c r="L62" s="49">
        <f t="shared" si="4"/>
        <v>100000</v>
      </c>
      <c r="M62" s="49">
        <v>-4000</v>
      </c>
      <c r="N62" s="49">
        <f>L62+M62</f>
        <v>96000</v>
      </c>
      <c r="O62" s="49"/>
      <c r="P62" s="49">
        <f t="shared" ref="P62" si="92">N62+O62</f>
        <v>96000</v>
      </c>
      <c r="Q62" s="49"/>
      <c r="R62" s="49">
        <f t="shared" ref="R62" si="93">P62+Q62</f>
        <v>96000</v>
      </c>
      <c r="S62" s="49">
        <v>-12000</v>
      </c>
      <c r="T62" s="49">
        <f t="shared" ref="T62" si="94">R62+S62</f>
        <v>84000</v>
      </c>
      <c r="U62" s="49">
        <v>-10000</v>
      </c>
      <c r="V62" s="49">
        <f t="shared" ref="V62" si="95">T62+U62</f>
        <v>74000</v>
      </c>
      <c r="W62" s="49"/>
      <c r="X62" s="49">
        <f t="shared" ref="X62" si="96">V62+W62</f>
        <v>74000</v>
      </c>
    </row>
    <row r="63" spans="1:24" s="47" customFormat="1" ht="12.75" customHeight="1" x14ac:dyDescent="0.25">
      <c r="A63" s="301" t="s">
        <v>272</v>
      </c>
      <c r="B63" s="302"/>
      <c r="C63" s="263"/>
      <c r="D63" s="263"/>
      <c r="E63" s="263"/>
      <c r="F63" s="45" t="s">
        <v>224</v>
      </c>
      <c r="G63" s="45" t="s">
        <v>273</v>
      </c>
      <c r="H63" s="45"/>
      <c r="I63" s="45"/>
      <c r="J63" s="46">
        <f>J64+J74+J84+J87</f>
        <v>2347200</v>
      </c>
      <c r="K63" s="46">
        <f>K64+K74+K84+K87</f>
        <v>550000</v>
      </c>
      <c r="L63" s="49">
        <f t="shared" si="4"/>
        <v>2897200</v>
      </c>
      <c r="M63" s="46">
        <f t="shared" ref="M63:X63" si="97">M64+M74+M84+M87</f>
        <v>0</v>
      </c>
      <c r="N63" s="46">
        <f t="shared" si="97"/>
        <v>2897200</v>
      </c>
      <c r="O63" s="46">
        <f t="shared" si="97"/>
        <v>0</v>
      </c>
      <c r="P63" s="46">
        <f t="shared" si="97"/>
        <v>2897200</v>
      </c>
      <c r="Q63" s="46">
        <f t="shared" si="97"/>
        <v>0</v>
      </c>
      <c r="R63" s="46">
        <f t="shared" si="97"/>
        <v>2897200</v>
      </c>
      <c r="S63" s="46">
        <f t="shared" si="97"/>
        <v>2170300</v>
      </c>
      <c r="T63" s="46">
        <f t="shared" si="97"/>
        <v>5067500</v>
      </c>
      <c r="U63" s="46">
        <f t="shared" si="97"/>
        <v>-75650</v>
      </c>
      <c r="V63" s="46">
        <f t="shared" si="97"/>
        <v>4991850</v>
      </c>
      <c r="W63" s="46">
        <f t="shared" si="97"/>
        <v>-259205</v>
      </c>
      <c r="X63" s="46">
        <f t="shared" si="97"/>
        <v>4732645</v>
      </c>
    </row>
    <row r="64" spans="1:24" s="1" customFormat="1" ht="26.25" customHeight="1" x14ac:dyDescent="0.25">
      <c r="A64" s="295" t="s">
        <v>274</v>
      </c>
      <c r="B64" s="296"/>
      <c r="C64" s="261"/>
      <c r="D64" s="261"/>
      <c r="E64" s="261"/>
      <c r="F64" s="48" t="s">
        <v>224</v>
      </c>
      <c r="G64" s="48" t="s">
        <v>273</v>
      </c>
      <c r="H64" s="48" t="s">
        <v>275</v>
      </c>
      <c r="I64" s="48"/>
      <c r="J64" s="49">
        <f>J65+J71</f>
        <v>325000</v>
      </c>
      <c r="K64" s="49">
        <f>K65+K71</f>
        <v>0</v>
      </c>
      <c r="L64" s="49">
        <f t="shared" si="4"/>
        <v>325000</v>
      </c>
      <c r="M64" s="49">
        <f t="shared" ref="M64:X64" si="98">M65+M71</f>
        <v>0</v>
      </c>
      <c r="N64" s="49">
        <f t="shared" si="98"/>
        <v>325000</v>
      </c>
      <c r="O64" s="49">
        <f t="shared" si="98"/>
        <v>0</v>
      </c>
      <c r="P64" s="49">
        <f t="shared" si="98"/>
        <v>325000</v>
      </c>
      <c r="Q64" s="49">
        <f t="shared" si="98"/>
        <v>0</v>
      </c>
      <c r="R64" s="49">
        <f t="shared" si="98"/>
        <v>325000</v>
      </c>
      <c r="S64" s="49">
        <f t="shared" si="98"/>
        <v>2170300</v>
      </c>
      <c r="T64" s="49">
        <f t="shared" si="98"/>
        <v>2495300</v>
      </c>
      <c r="U64" s="49">
        <f t="shared" si="98"/>
        <v>125720</v>
      </c>
      <c r="V64" s="49">
        <f t="shared" si="98"/>
        <v>2621020</v>
      </c>
      <c r="W64" s="49">
        <f t="shared" si="98"/>
        <v>-332042</v>
      </c>
      <c r="X64" s="49">
        <f t="shared" si="98"/>
        <v>2288978</v>
      </c>
    </row>
    <row r="65" spans="1:24" s="1" customFormat="1" ht="12.75" customHeight="1" x14ac:dyDescent="0.25">
      <c r="A65" s="295" t="s">
        <v>276</v>
      </c>
      <c r="B65" s="296"/>
      <c r="C65" s="235"/>
      <c r="D65" s="235"/>
      <c r="E65" s="235"/>
      <c r="F65" s="48" t="s">
        <v>224</v>
      </c>
      <c r="G65" s="48" t="s">
        <v>273</v>
      </c>
      <c r="H65" s="48" t="s">
        <v>277</v>
      </c>
      <c r="I65" s="48"/>
      <c r="J65" s="49">
        <f>J66</f>
        <v>75000</v>
      </c>
      <c r="K65" s="49">
        <f t="shared" ref="K65:Q65" si="99">K66</f>
        <v>0</v>
      </c>
      <c r="L65" s="49">
        <f t="shared" si="4"/>
        <v>75000</v>
      </c>
      <c r="M65" s="49">
        <f t="shared" si="99"/>
        <v>0</v>
      </c>
      <c r="N65" s="49">
        <f t="shared" si="99"/>
        <v>75000</v>
      </c>
      <c r="O65" s="49">
        <f t="shared" si="99"/>
        <v>0</v>
      </c>
      <c r="P65" s="49">
        <f t="shared" si="99"/>
        <v>75000</v>
      </c>
      <c r="Q65" s="49">
        <f t="shared" si="99"/>
        <v>0</v>
      </c>
      <c r="R65" s="49">
        <f>R66+R68</f>
        <v>75000</v>
      </c>
      <c r="S65" s="49">
        <f t="shared" ref="S65:X65" si="100">S66+S68</f>
        <v>2170300</v>
      </c>
      <c r="T65" s="49">
        <f t="shared" si="100"/>
        <v>2245300</v>
      </c>
      <c r="U65" s="49">
        <f t="shared" si="100"/>
        <v>125720</v>
      </c>
      <c r="V65" s="49">
        <f t="shared" si="100"/>
        <v>2371020</v>
      </c>
      <c r="W65" s="49">
        <f t="shared" si="100"/>
        <v>-237992</v>
      </c>
      <c r="X65" s="49">
        <f t="shared" si="100"/>
        <v>2133028</v>
      </c>
    </row>
    <row r="66" spans="1:24" s="1" customFormat="1" ht="12.75" customHeight="1" x14ac:dyDescent="0.25">
      <c r="A66" s="50"/>
      <c r="B66" s="268" t="s">
        <v>236</v>
      </c>
      <c r="C66" s="268"/>
      <c r="D66" s="268"/>
      <c r="E66" s="268"/>
      <c r="F66" s="48" t="s">
        <v>224</v>
      </c>
      <c r="G66" s="48" t="s">
        <v>273</v>
      </c>
      <c r="H66" s="48" t="s">
        <v>277</v>
      </c>
      <c r="I66" s="48" t="s">
        <v>237</v>
      </c>
      <c r="J66" s="49">
        <f t="shared" ref="J66:X72" si="101">J67</f>
        <v>75000</v>
      </c>
      <c r="K66" s="49">
        <f t="shared" si="101"/>
        <v>0</v>
      </c>
      <c r="L66" s="49">
        <f t="shared" si="4"/>
        <v>75000</v>
      </c>
      <c r="M66" s="49">
        <f t="shared" si="101"/>
        <v>0</v>
      </c>
      <c r="N66" s="49">
        <f t="shared" si="101"/>
        <v>75000</v>
      </c>
      <c r="O66" s="49">
        <f t="shared" si="101"/>
        <v>0</v>
      </c>
      <c r="P66" s="49">
        <f t="shared" si="101"/>
        <v>75000</v>
      </c>
      <c r="Q66" s="49">
        <f t="shared" si="101"/>
        <v>0</v>
      </c>
      <c r="R66" s="49">
        <f t="shared" si="101"/>
        <v>75000</v>
      </c>
      <c r="S66" s="49">
        <f t="shared" si="101"/>
        <v>280100</v>
      </c>
      <c r="T66" s="49">
        <f t="shared" si="101"/>
        <v>355100</v>
      </c>
      <c r="U66" s="49">
        <f t="shared" si="101"/>
        <v>127900</v>
      </c>
      <c r="V66" s="49">
        <f t="shared" si="101"/>
        <v>483000</v>
      </c>
      <c r="W66" s="49">
        <f t="shared" si="101"/>
        <v>-145954</v>
      </c>
      <c r="X66" s="49">
        <f t="shared" si="101"/>
        <v>337046</v>
      </c>
    </row>
    <row r="67" spans="1:24" s="1" customFormat="1" ht="12.75" customHeight="1" x14ac:dyDescent="0.25">
      <c r="A67" s="50"/>
      <c r="B67" s="261" t="s">
        <v>238</v>
      </c>
      <c r="C67" s="261"/>
      <c r="D67" s="261"/>
      <c r="E67" s="261"/>
      <c r="F67" s="48" t="s">
        <v>224</v>
      </c>
      <c r="G67" s="48" t="s">
        <v>273</v>
      </c>
      <c r="H67" s="48" t="s">
        <v>277</v>
      </c>
      <c r="I67" s="48" t="s">
        <v>239</v>
      </c>
      <c r="J67" s="49">
        <v>75000</v>
      </c>
      <c r="K67" s="49"/>
      <c r="L67" s="49">
        <f t="shared" si="4"/>
        <v>75000</v>
      </c>
      <c r="M67" s="49"/>
      <c r="N67" s="49">
        <f>L67+M67</f>
        <v>75000</v>
      </c>
      <c r="O67" s="49"/>
      <c r="P67" s="49">
        <f t="shared" ref="P67" si="102">N67+O67</f>
        <v>75000</v>
      </c>
      <c r="Q67" s="49"/>
      <c r="R67" s="49">
        <f t="shared" ref="R67" si="103">P67+Q67</f>
        <v>75000</v>
      </c>
      <c r="S67" s="49">
        <v>280100</v>
      </c>
      <c r="T67" s="49">
        <f t="shared" ref="T67" si="104">R67+S67</f>
        <v>355100</v>
      </c>
      <c r="U67" s="49">
        <f>92650+127900-92650</f>
        <v>127900</v>
      </c>
      <c r="V67" s="49">
        <f t="shared" ref="V67" si="105">T67+U67</f>
        <v>483000</v>
      </c>
      <c r="W67" s="49">
        <v>-145954</v>
      </c>
      <c r="X67" s="49">
        <f t="shared" ref="X67" si="106">V67+W67</f>
        <v>337046</v>
      </c>
    </row>
    <row r="68" spans="1:24" s="1" customFormat="1" ht="12.75" customHeight="1" x14ac:dyDescent="0.25">
      <c r="A68" s="86"/>
      <c r="B68" s="235" t="s">
        <v>346</v>
      </c>
      <c r="C68" s="261"/>
      <c r="D68" s="261"/>
      <c r="E68" s="261"/>
      <c r="F68" s="48" t="s">
        <v>224</v>
      </c>
      <c r="G68" s="48" t="s">
        <v>273</v>
      </c>
      <c r="H68" s="48" t="s">
        <v>277</v>
      </c>
      <c r="I68" s="48" t="s">
        <v>347</v>
      </c>
      <c r="J68" s="49"/>
      <c r="K68" s="49"/>
      <c r="L68" s="49"/>
      <c r="M68" s="49"/>
      <c r="N68" s="49"/>
      <c r="O68" s="49"/>
      <c r="P68" s="49"/>
      <c r="Q68" s="49"/>
      <c r="R68" s="49">
        <f>R69+R70</f>
        <v>0</v>
      </c>
      <c r="S68" s="49">
        <f t="shared" ref="S68:X68" si="107">S69+S70</f>
        <v>1890200</v>
      </c>
      <c r="T68" s="49">
        <f t="shared" si="107"/>
        <v>1890200</v>
      </c>
      <c r="U68" s="49">
        <f t="shared" si="107"/>
        <v>-2180</v>
      </c>
      <c r="V68" s="49">
        <f t="shared" si="107"/>
        <v>1888020</v>
      </c>
      <c r="W68" s="49">
        <f t="shared" si="107"/>
        <v>-92038</v>
      </c>
      <c r="X68" s="49">
        <f t="shared" si="107"/>
        <v>1795982</v>
      </c>
    </row>
    <row r="69" spans="1:24" s="1" customFormat="1" ht="26.25" customHeight="1" x14ac:dyDescent="0.25">
      <c r="A69" s="86"/>
      <c r="B69" s="235" t="s">
        <v>615</v>
      </c>
      <c r="C69" s="261"/>
      <c r="D69" s="261"/>
      <c r="E69" s="261"/>
      <c r="F69" s="48" t="s">
        <v>224</v>
      </c>
      <c r="G69" s="48" t="s">
        <v>273</v>
      </c>
      <c r="H69" s="48" t="s">
        <v>277</v>
      </c>
      <c r="I69" s="48" t="s">
        <v>349</v>
      </c>
      <c r="J69" s="49"/>
      <c r="K69" s="49"/>
      <c r="L69" s="49"/>
      <c r="M69" s="49"/>
      <c r="N69" s="49"/>
      <c r="O69" s="49"/>
      <c r="P69" s="49"/>
      <c r="Q69" s="49"/>
      <c r="R69" s="49"/>
      <c r="S69" s="49">
        <v>566400</v>
      </c>
      <c r="T69" s="49">
        <f>R69+S69</f>
        <v>566400</v>
      </c>
      <c r="U69" s="49">
        <f>-94830+92650</f>
        <v>-2180</v>
      </c>
      <c r="V69" s="49">
        <f>T69+U69</f>
        <v>564220</v>
      </c>
      <c r="W69" s="49">
        <v>-92038</v>
      </c>
      <c r="X69" s="49">
        <f>V69+W69</f>
        <v>472182</v>
      </c>
    </row>
    <row r="70" spans="1:24" s="1" customFormat="1" ht="25.5" hidden="1" customHeight="1" x14ac:dyDescent="0.25">
      <c r="A70" s="86"/>
      <c r="B70" s="235" t="s">
        <v>517</v>
      </c>
      <c r="C70" s="261"/>
      <c r="D70" s="261"/>
      <c r="E70" s="261"/>
      <c r="F70" s="48" t="s">
        <v>224</v>
      </c>
      <c r="G70" s="48" t="s">
        <v>273</v>
      </c>
      <c r="H70" s="48" t="s">
        <v>277</v>
      </c>
      <c r="I70" s="48" t="s">
        <v>518</v>
      </c>
      <c r="J70" s="49"/>
      <c r="K70" s="49"/>
      <c r="L70" s="49"/>
      <c r="M70" s="49"/>
      <c r="N70" s="49"/>
      <c r="O70" s="49"/>
      <c r="P70" s="49"/>
      <c r="Q70" s="49"/>
      <c r="R70" s="49"/>
      <c r="S70" s="49">
        <v>1323800</v>
      </c>
      <c r="T70" s="49">
        <f>R70+S70</f>
        <v>1323800</v>
      </c>
      <c r="U70" s="49"/>
      <c r="V70" s="49">
        <f>T70+U70</f>
        <v>1323800</v>
      </c>
      <c r="W70" s="49"/>
      <c r="X70" s="49">
        <f>V70+W70</f>
        <v>1323800</v>
      </c>
    </row>
    <row r="71" spans="1:24" s="1" customFormat="1" ht="28.5" customHeight="1" x14ac:dyDescent="0.25">
      <c r="A71" s="295" t="s">
        <v>278</v>
      </c>
      <c r="B71" s="296"/>
      <c r="C71" s="261"/>
      <c r="D71" s="261"/>
      <c r="E71" s="261"/>
      <c r="F71" s="48" t="s">
        <v>232</v>
      </c>
      <c r="G71" s="48" t="s">
        <v>273</v>
      </c>
      <c r="H71" s="48" t="s">
        <v>279</v>
      </c>
      <c r="I71" s="48"/>
      <c r="J71" s="49">
        <f t="shared" si="101"/>
        <v>250000</v>
      </c>
      <c r="K71" s="49">
        <f t="shared" si="101"/>
        <v>0</v>
      </c>
      <c r="L71" s="49">
        <f t="shared" si="4"/>
        <v>250000</v>
      </c>
      <c r="M71" s="49">
        <f t="shared" si="101"/>
        <v>0</v>
      </c>
      <c r="N71" s="49">
        <f t="shared" si="101"/>
        <v>250000</v>
      </c>
      <c r="O71" s="49">
        <f t="shared" si="101"/>
        <v>0</v>
      </c>
      <c r="P71" s="49">
        <f t="shared" si="101"/>
        <v>250000</v>
      </c>
      <c r="Q71" s="49">
        <f t="shared" si="101"/>
        <v>0</v>
      </c>
      <c r="R71" s="49">
        <f t="shared" si="101"/>
        <v>250000</v>
      </c>
      <c r="S71" s="49">
        <f t="shared" si="101"/>
        <v>0</v>
      </c>
      <c r="T71" s="49">
        <f t="shared" si="101"/>
        <v>250000</v>
      </c>
      <c r="U71" s="49">
        <f t="shared" si="101"/>
        <v>0</v>
      </c>
      <c r="V71" s="49">
        <f t="shared" si="101"/>
        <v>250000</v>
      </c>
      <c r="W71" s="49">
        <f t="shared" si="101"/>
        <v>-94050</v>
      </c>
      <c r="X71" s="49">
        <f t="shared" si="101"/>
        <v>155950</v>
      </c>
    </row>
    <row r="72" spans="1:24" s="1" customFormat="1" ht="12.75" customHeight="1" x14ac:dyDescent="0.25">
      <c r="A72" s="50"/>
      <c r="B72" s="268" t="s">
        <v>236</v>
      </c>
      <c r="C72" s="268"/>
      <c r="D72" s="268"/>
      <c r="E72" s="268"/>
      <c r="F72" s="48" t="s">
        <v>224</v>
      </c>
      <c r="G72" s="48" t="s">
        <v>273</v>
      </c>
      <c r="H72" s="48" t="s">
        <v>279</v>
      </c>
      <c r="I72" s="48" t="s">
        <v>237</v>
      </c>
      <c r="J72" s="49">
        <f t="shared" si="101"/>
        <v>250000</v>
      </c>
      <c r="K72" s="49">
        <f t="shared" si="101"/>
        <v>0</v>
      </c>
      <c r="L72" s="49">
        <f t="shared" si="4"/>
        <v>250000</v>
      </c>
      <c r="M72" s="49">
        <f t="shared" si="101"/>
        <v>0</v>
      </c>
      <c r="N72" s="49">
        <f t="shared" si="101"/>
        <v>250000</v>
      </c>
      <c r="O72" s="49">
        <f t="shared" si="101"/>
        <v>0</v>
      </c>
      <c r="P72" s="49">
        <f t="shared" si="101"/>
        <v>250000</v>
      </c>
      <c r="Q72" s="49">
        <f t="shared" si="101"/>
        <v>0</v>
      </c>
      <c r="R72" s="49">
        <f t="shared" si="101"/>
        <v>250000</v>
      </c>
      <c r="S72" s="49">
        <f t="shared" si="101"/>
        <v>0</v>
      </c>
      <c r="T72" s="49">
        <f t="shared" si="101"/>
        <v>250000</v>
      </c>
      <c r="U72" s="49">
        <f t="shared" si="101"/>
        <v>0</v>
      </c>
      <c r="V72" s="49">
        <f t="shared" si="101"/>
        <v>250000</v>
      </c>
      <c r="W72" s="49">
        <f t="shared" si="101"/>
        <v>-94050</v>
      </c>
      <c r="X72" s="49">
        <f t="shared" si="101"/>
        <v>155950</v>
      </c>
    </row>
    <row r="73" spans="1:24" s="1" customFormat="1" ht="12.75" customHeight="1" x14ac:dyDescent="0.25">
      <c r="A73" s="50"/>
      <c r="B73" s="261" t="s">
        <v>238</v>
      </c>
      <c r="C73" s="261"/>
      <c r="D73" s="261"/>
      <c r="E73" s="261"/>
      <c r="F73" s="48" t="s">
        <v>224</v>
      </c>
      <c r="G73" s="48" t="s">
        <v>273</v>
      </c>
      <c r="H73" s="48" t="s">
        <v>279</v>
      </c>
      <c r="I73" s="48" t="s">
        <v>239</v>
      </c>
      <c r="J73" s="49">
        <v>250000</v>
      </c>
      <c r="K73" s="49"/>
      <c r="L73" s="49">
        <f t="shared" si="4"/>
        <v>250000</v>
      </c>
      <c r="M73" s="49"/>
      <c r="N73" s="49">
        <f>L73+M73</f>
        <v>250000</v>
      </c>
      <c r="O73" s="49"/>
      <c r="P73" s="49">
        <f t="shared" ref="P73" si="108">N73+O73</f>
        <v>250000</v>
      </c>
      <c r="Q73" s="49"/>
      <c r="R73" s="49">
        <f t="shared" ref="R73" si="109">P73+Q73</f>
        <v>250000</v>
      </c>
      <c r="S73" s="49"/>
      <c r="T73" s="49">
        <f t="shared" ref="T73" si="110">R73+S73</f>
        <v>250000</v>
      </c>
      <c r="U73" s="49"/>
      <c r="V73" s="49">
        <f t="shared" ref="V73" si="111">T73+U73</f>
        <v>250000</v>
      </c>
      <c r="W73" s="49">
        <f>-118050+24000</f>
        <v>-94050</v>
      </c>
      <c r="X73" s="49">
        <f t="shared" ref="X73" si="112">V73+W73</f>
        <v>155950</v>
      </c>
    </row>
    <row r="74" spans="1:24" s="52" customFormat="1" ht="12.75" hidden="1" x14ac:dyDescent="0.25">
      <c r="A74" s="295" t="s">
        <v>280</v>
      </c>
      <c r="B74" s="296"/>
      <c r="C74" s="261"/>
      <c r="D74" s="261"/>
      <c r="E74" s="261"/>
      <c r="F74" s="48" t="s">
        <v>224</v>
      </c>
      <c r="G74" s="48" t="s">
        <v>273</v>
      </c>
      <c r="H74" s="48" t="s">
        <v>281</v>
      </c>
      <c r="I74" s="51"/>
      <c r="J74" s="49">
        <f>J75</f>
        <v>287400</v>
      </c>
      <c r="K74" s="49">
        <f t="shared" ref="K74:X74" si="113">K75</f>
        <v>0</v>
      </c>
      <c r="L74" s="49">
        <f t="shared" si="4"/>
        <v>287400</v>
      </c>
      <c r="M74" s="49">
        <f t="shared" si="113"/>
        <v>0</v>
      </c>
      <c r="N74" s="49">
        <f t="shared" si="113"/>
        <v>287400</v>
      </c>
      <c r="O74" s="49">
        <f t="shared" si="113"/>
        <v>0</v>
      </c>
      <c r="P74" s="49">
        <f t="shared" si="113"/>
        <v>287400</v>
      </c>
      <c r="Q74" s="49">
        <f t="shared" si="113"/>
        <v>0</v>
      </c>
      <c r="R74" s="49">
        <f t="shared" si="113"/>
        <v>287400</v>
      </c>
      <c r="S74" s="49">
        <f t="shared" si="113"/>
        <v>0</v>
      </c>
      <c r="T74" s="49">
        <f t="shared" si="113"/>
        <v>287400</v>
      </c>
      <c r="U74" s="49">
        <f t="shared" si="113"/>
        <v>0</v>
      </c>
      <c r="V74" s="49">
        <f t="shared" si="113"/>
        <v>287400</v>
      </c>
      <c r="W74" s="49">
        <f t="shared" si="113"/>
        <v>0</v>
      </c>
      <c r="X74" s="49">
        <f t="shared" si="113"/>
        <v>287400</v>
      </c>
    </row>
    <row r="75" spans="1:24" s="1" customFormat="1" ht="12.75" hidden="1" customHeight="1" x14ac:dyDescent="0.25">
      <c r="A75" s="295" t="s">
        <v>282</v>
      </c>
      <c r="B75" s="296"/>
      <c r="C75" s="261"/>
      <c r="D75" s="261"/>
      <c r="E75" s="261"/>
      <c r="F75" s="29" t="s">
        <v>224</v>
      </c>
      <c r="G75" s="29" t="s">
        <v>273</v>
      </c>
      <c r="H75" s="29" t="s">
        <v>283</v>
      </c>
      <c r="I75" s="53"/>
      <c r="J75" s="49">
        <f t="shared" ref="J75:X75" si="114">J76+J81</f>
        <v>287400</v>
      </c>
      <c r="K75" s="49">
        <f t="shared" si="114"/>
        <v>0</v>
      </c>
      <c r="L75" s="49">
        <f t="shared" si="4"/>
        <v>287400</v>
      </c>
      <c r="M75" s="49">
        <f t="shared" si="114"/>
        <v>0</v>
      </c>
      <c r="N75" s="49">
        <f t="shared" si="114"/>
        <v>287400</v>
      </c>
      <c r="O75" s="49">
        <f t="shared" si="114"/>
        <v>0</v>
      </c>
      <c r="P75" s="49">
        <f t="shared" si="114"/>
        <v>287400</v>
      </c>
      <c r="Q75" s="49">
        <f t="shared" si="114"/>
        <v>0</v>
      </c>
      <c r="R75" s="49">
        <f t="shared" si="114"/>
        <v>287400</v>
      </c>
      <c r="S75" s="49">
        <f t="shared" si="114"/>
        <v>0</v>
      </c>
      <c r="T75" s="49">
        <f t="shared" si="114"/>
        <v>287400</v>
      </c>
      <c r="U75" s="49">
        <f t="shared" si="114"/>
        <v>0</v>
      </c>
      <c r="V75" s="49">
        <f t="shared" si="114"/>
        <v>287400</v>
      </c>
      <c r="W75" s="49">
        <f t="shared" si="114"/>
        <v>0</v>
      </c>
      <c r="X75" s="49">
        <f t="shared" si="114"/>
        <v>287400</v>
      </c>
    </row>
    <row r="76" spans="1:24" s="1" customFormat="1" ht="12.75" hidden="1" customHeight="1" x14ac:dyDescent="0.25">
      <c r="A76" s="295" t="s">
        <v>284</v>
      </c>
      <c r="B76" s="296"/>
      <c r="C76" s="261"/>
      <c r="D76" s="261"/>
      <c r="E76" s="261"/>
      <c r="F76" s="29" t="s">
        <v>224</v>
      </c>
      <c r="G76" s="29" t="s">
        <v>273</v>
      </c>
      <c r="H76" s="29" t="s">
        <v>285</v>
      </c>
      <c r="I76" s="29"/>
      <c r="J76" s="49">
        <f>J77+J79</f>
        <v>287200</v>
      </c>
      <c r="K76" s="49">
        <f t="shared" ref="K76:X76" si="115">K77+K79</f>
        <v>0</v>
      </c>
      <c r="L76" s="49">
        <f t="shared" si="4"/>
        <v>287200</v>
      </c>
      <c r="M76" s="49">
        <f t="shared" si="115"/>
        <v>0</v>
      </c>
      <c r="N76" s="49">
        <f t="shared" si="115"/>
        <v>287200</v>
      </c>
      <c r="O76" s="49">
        <f t="shared" si="115"/>
        <v>0</v>
      </c>
      <c r="P76" s="49">
        <f t="shared" si="115"/>
        <v>287200</v>
      </c>
      <c r="Q76" s="49">
        <f t="shared" si="115"/>
        <v>0</v>
      </c>
      <c r="R76" s="49">
        <f t="shared" si="115"/>
        <v>287200</v>
      </c>
      <c r="S76" s="49">
        <f t="shared" si="115"/>
        <v>0</v>
      </c>
      <c r="T76" s="49">
        <f t="shared" si="115"/>
        <v>287200</v>
      </c>
      <c r="U76" s="49">
        <f t="shared" si="115"/>
        <v>0</v>
      </c>
      <c r="V76" s="49">
        <f t="shared" si="115"/>
        <v>287200</v>
      </c>
      <c r="W76" s="49">
        <f t="shared" si="115"/>
        <v>0</v>
      </c>
      <c r="X76" s="49">
        <f t="shared" si="115"/>
        <v>287200</v>
      </c>
    </row>
    <row r="77" spans="1:24" s="1" customFormat="1" ht="12.75" hidden="1" customHeight="1" x14ac:dyDescent="0.25">
      <c r="A77" s="261"/>
      <c r="B77" s="261" t="s">
        <v>231</v>
      </c>
      <c r="C77" s="261"/>
      <c r="D77" s="261"/>
      <c r="E77" s="261"/>
      <c r="F77" s="48" t="s">
        <v>232</v>
      </c>
      <c r="G77" s="48" t="s">
        <v>273</v>
      </c>
      <c r="H77" s="29" t="s">
        <v>285</v>
      </c>
      <c r="I77" s="48" t="s">
        <v>233</v>
      </c>
      <c r="J77" s="49">
        <f>J78</f>
        <v>168000</v>
      </c>
      <c r="K77" s="49">
        <f t="shared" ref="K77:X77" si="116">K78</f>
        <v>0</v>
      </c>
      <c r="L77" s="49">
        <f t="shared" si="4"/>
        <v>168000</v>
      </c>
      <c r="M77" s="49">
        <f t="shared" si="116"/>
        <v>0</v>
      </c>
      <c r="N77" s="49">
        <f t="shared" si="116"/>
        <v>168000</v>
      </c>
      <c r="O77" s="49">
        <f t="shared" si="116"/>
        <v>0</v>
      </c>
      <c r="P77" s="49">
        <f t="shared" si="116"/>
        <v>168000</v>
      </c>
      <c r="Q77" s="49">
        <f t="shared" si="116"/>
        <v>0</v>
      </c>
      <c r="R77" s="49">
        <f t="shared" si="116"/>
        <v>168000</v>
      </c>
      <c r="S77" s="49">
        <f t="shared" si="116"/>
        <v>0</v>
      </c>
      <c r="T77" s="49">
        <f t="shared" si="116"/>
        <v>168000</v>
      </c>
      <c r="U77" s="49">
        <f t="shared" si="116"/>
        <v>37034</v>
      </c>
      <c r="V77" s="49">
        <f t="shared" si="116"/>
        <v>205034</v>
      </c>
      <c r="W77" s="49">
        <f t="shared" si="116"/>
        <v>0</v>
      </c>
      <c r="X77" s="49">
        <f t="shared" si="116"/>
        <v>205034</v>
      </c>
    </row>
    <row r="78" spans="1:24" s="1" customFormat="1" ht="12.75" hidden="1" customHeight="1" x14ac:dyDescent="0.25">
      <c r="A78" s="50"/>
      <c r="B78" s="268" t="s">
        <v>234</v>
      </c>
      <c r="C78" s="268"/>
      <c r="D78" s="268"/>
      <c r="E78" s="268"/>
      <c r="F78" s="48" t="s">
        <v>224</v>
      </c>
      <c r="G78" s="48" t="s">
        <v>273</v>
      </c>
      <c r="H78" s="29" t="s">
        <v>285</v>
      </c>
      <c r="I78" s="48" t="s">
        <v>235</v>
      </c>
      <c r="J78" s="49">
        <f>168036-36</f>
        <v>168000</v>
      </c>
      <c r="K78" s="49"/>
      <c r="L78" s="49">
        <f t="shared" si="4"/>
        <v>168000</v>
      </c>
      <c r="M78" s="49"/>
      <c r="N78" s="49">
        <f>L78+M78</f>
        <v>168000</v>
      </c>
      <c r="O78" s="49"/>
      <c r="P78" s="49">
        <f t="shared" ref="P78" si="117">N78+O78</f>
        <v>168000</v>
      </c>
      <c r="Q78" s="49"/>
      <c r="R78" s="49">
        <f t="shared" ref="R78" si="118">P78+Q78</f>
        <v>168000</v>
      </c>
      <c r="S78" s="49"/>
      <c r="T78" s="49">
        <f t="shared" ref="T78" si="119">R78+S78</f>
        <v>168000</v>
      </c>
      <c r="U78" s="49">
        <v>37034</v>
      </c>
      <c r="V78" s="49">
        <f t="shared" ref="V78" si="120">T78+U78</f>
        <v>205034</v>
      </c>
      <c r="W78" s="49"/>
      <c r="X78" s="49">
        <f t="shared" ref="X78" si="121">V78+W78</f>
        <v>205034</v>
      </c>
    </row>
    <row r="79" spans="1:24" s="1" customFormat="1" ht="12.75" hidden="1" customHeight="1" x14ac:dyDescent="0.25">
      <c r="A79" s="50"/>
      <c r="B79" s="268" t="s">
        <v>236</v>
      </c>
      <c r="C79" s="268"/>
      <c r="D79" s="268"/>
      <c r="E79" s="268"/>
      <c r="F79" s="48" t="s">
        <v>224</v>
      </c>
      <c r="G79" s="48" t="s">
        <v>273</v>
      </c>
      <c r="H79" s="29" t="s">
        <v>285</v>
      </c>
      <c r="I79" s="48" t="s">
        <v>237</v>
      </c>
      <c r="J79" s="49">
        <f>J80</f>
        <v>119200</v>
      </c>
      <c r="K79" s="49">
        <f t="shared" ref="K79:X79" si="122">K80</f>
        <v>0</v>
      </c>
      <c r="L79" s="49">
        <f t="shared" si="4"/>
        <v>119200</v>
      </c>
      <c r="M79" s="49">
        <f t="shared" si="122"/>
        <v>0</v>
      </c>
      <c r="N79" s="49">
        <f t="shared" si="122"/>
        <v>119200</v>
      </c>
      <c r="O79" s="49">
        <f t="shared" si="122"/>
        <v>0</v>
      </c>
      <c r="P79" s="49">
        <f t="shared" si="122"/>
        <v>119200</v>
      </c>
      <c r="Q79" s="49">
        <f t="shared" si="122"/>
        <v>0</v>
      </c>
      <c r="R79" s="49">
        <f t="shared" si="122"/>
        <v>119200</v>
      </c>
      <c r="S79" s="49">
        <f t="shared" si="122"/>
        <v>0</v>
      </c>
      <c r="T79" s="49">
        <f t="shared" si="122"/>
        <v>119200</v>
      </c>
      <c r="U79" s="49">
        <f t="shared" si="122"/>
        <v>-37034</v>
      </c>
      <c r="V79" s="49">
        <f t="shared" si="122"/>
        <v>82166</v>
      </c>
      <c r="W79" s="49">
        <f t="shared" si="122"/>
        <v>0</v>
      </c>
      <c r="X79" s="49">
        <f t="shared" si="122"/>
        <v>82166</v>
      </c>
    </row>
    <row r="80" spans="1:24" s="1" customFormat="1" ht="12.75" hidden="1" customHeight="1" x14ac:dyDescent="0.25">
      <c r="A80" s="50"/>
      <c r="B80" s="261" t="s">
        <v>238</v>
      </c>
      <c r="C80" s="261"/>
      <c r="D80" s="261"/>
      <c r="E80" s="261"/>
      <c r="F80" s="48" t="s">
        <v>224</v>
      </c>
      <c r="G80" s="48" t="s">
        <v>273</v>
      </c>
      <c r="H80" s="29" t="s">
        <v>285</v>
      </c>
      <c r="I80" s="48" t="s">
        <v>239</v>
      </c>
      <c r="J80" s="49">
        <f>119164+36</f>
        <v>119200</v>
      </c>
      <c r="K80" s="49"/>
      <c r="L80" s="49">
        <f t="shared" ref="L80:L174" si="123">J80+K80</f>
        <v>119200</v>
      </c>
      <c r="M80" s="49"/>
      <c r="N80" s="49">
        <f>L80+M80</f>
        <v>119200</v>
      </c>
      <c r="O80" s="49"/>
      <c r="P80" s="49">
        <f t="shared" ref="P80" si="124">N80+O80</f>
        <v>119200</v>
      </c>
      <c r="Q80" s="49"/>
      <c r="R80" s="49">
        <f t="shared" ref="R80" si="125">P80+Q80</f>
        <v>119200</v>
      </c>
      <c r="S80" s="49"/>
      <c r="T80" s="49">
        <f t="shared" ref="T80" si="126">R80+S80</f>
        <v>119200</v>
      </c>
      <c r="U80" s="49">
        <v>-37034</v>
      </c>
      <c r="V80" s="49">
        <f t="shared" ref="V80" si="127">T80+U80</f>
        <v>82166</v>
      </c>
      <c r="W80" s="49"/>
      <c r="X80" s="49">
        <f t="shared" ref="X80" si="128">V80+W80</f>
        <v>82166</v>
      </c>
    </row>
    <row r="81" spans="1:24" s="2" customFormat="1" ht="12.75" hidden="1" customHeight="1" x14ac:dyDescent="0.25">
      <c r="A81" s="295" t="s">
        <v>286</v>
      </c>
      <c r="B81" s="296"/>
      <c r="C81" s="261"/>
      <c r="D81" s="261"/>
      <c r="E81" s="261"/>
      <c r="F81" s="29" t="s">
        <v>224</v>
      </c>
      <c r="G81" s="29" t="s">
        <v>273</v>
      </c>
      <c r="H81" s="29" t="s">
        <v>287</v>
      </c>
      <c r="I81" s="29"/>
      <c r="J81" s="25">
        <f t="shared" ref="J81:X82" si="129">J82</f>
        <v>200</v>
      </c>
      <c r="K81" s="25">
        <f t="shared" si="129"/>
        <v>0</v>
      </c>
      <c r="L81" s="49">
        <f t="shared" si="123"/>
        <v>200</v>
      </c>
      <c r="M81" s="25">
        <f t="shared" si="129"/>
        <v>0</v>
      </c>
      <c r="N81" s="25">
        <f t="shared" si="129"/>
        <v>200</v>
      </c>
      <c r="O81" s="25">
        <f t="shared" si="129"/>
        <v>0</v>
      </c>
      <c r="P81" s="25">
        <f t="shared" si="129"/>
        <v>200</v>
      </c>
      <c r="Q81" s="25">
        <f t="shared" si="129"/>
        <v>0</v>
      </c>
      <c r="R81" s="25">
        <f t="shared" si="129"/>
        <v>200</v>
      </c>
      <c r="S81" s="25">
        <f t="shared" si="129"/>
        <v>0</v>
      </c>
      <c r="T81" s="25">
        <f t="shared" si="129"/>
        <v>200</v>
      </c>
      <c r="U81" s="25">
        <f t="shared" si="129"/>
        <v>0</v>
      </c>
      <c r="V81" s="25">
        <f t="shared" si="129"/>
        <v>200</v>
      </c>
      <c r="W81" s="25">
        <f t="shared" si="129"/>
        <v>0</v>
      </c>
      <c r="X81" s="25">
        <f t="shared" si="129"/>
        <v>200</v>
      </c>
    </row>
    <row r="82" spans="1:24" s="1" customFormat="1" ht="12.75" hidden="1" customHeight="1" x14ac:dyDescent="0.25">
      <c r="A82" s="50"/>
      <c r="B82" s="268" t="s">
        <v>280</v>
      </c>
      <c r="C82" s="268"/>
      <c r="D82" s="268"/>
      <c r="E82" s="268"/>
      <c r="F82" s="48" t="s">
        <v>224</v>
      </c>
      <c r="G82" s="29" t="s">
        <v>273</v>
      </c>
      <c r="H82" s="29" t="s">
        <v>287</v>
      </c>
      <c r="I82" s="48" t="s">
        <v>288</v>
      </c>
      <c r="J82" s="49">
        <f t="shared" si="129"/>
        <v>200</v>
      </c>
      <c r="K82" s="49">
        <f t="shared" si="129"/>
        <v>0</v>
      </c>
      <c r="L82" s="49">
        <f t="shared" si="123"/>
        <v>200</v>
      </c>
      <c r="M82" s="49">
        <f t="shared" si="129"/>
        <v>0</v>
      </c>
      <c r="N82" s="49">
        <f t="shared" si="129"/>
        <v>200</v>
      </c>
      <c r="O82" s="49">
        <f t="shared" si="129"/>
        <v>0</v>
      </c>
      <c r="P82" s="49">
        <f t="shared" si="129"/>
        <v>200</v>
      </c>
      <c r="Q82" s="49">
        <f t="shared" si="129"/>
        <v>0</v>
      </c>
      <c r="R82" s="49">
        <f t="shared" si="129"/>
        <v>200</v>
      </c>
      <c r="S82" s="49">
        <f t="shared" si="129"/>
        <v>0</v>
      </c>
      <c r="T82" s="49">
        <f t="shared" si="129"/>
        <v>200</v>
      </c>
      <c r="U82" s="49">
        <f t="shared" si="129"/>
        <v>0</v>
      </c>
      <c r="V82" s="49">
        <f t="shared" si="129"/>
        <v>200</v>
      </c>
      <c r="W82" s="49">
        <f t="shared" si="129"/>
        <v>0</v>
      </c>
      <c r="X82" s="49">
        <f t="shared" si="129"/>
        <v>200</v>
      </c>
    </row>
    <row r="83" spans="1:24" s="1" customFormat="1" ht="12.75" hidden="1" customHeight="1" x14ac:dyDescent="0.25">
      <c r="A83" s="50"/>
      <c r="B83" s="268" t="s">
        <v>289</v>
      </c>
      <c r="C83" s="268"/>
      <c r="D83" s="268"/>
      <c r="E83" s="268"/>
      <c r="F83" s="48" t="s">
        <v>224</v>
      </c>
      <c r="G83" s="29" t="s">
        <v>273</v>
      </c>
      <c r="H83" s="29" t="s">
        <v>287</v>
      </c>
      <c r="I83" s="48" t="s">
        <v>290</v>
      </c>
      <c r="J83" s="49">
        <v>200</v>
      </c>
      <c r="K83" s="49"/>
      <c r="L83" s="49">
        <f t="shared" si="123"/>
        <v>200</v>
      </c>
      <c r="M83" s="49"/>
      <c r="N83" s="49">
        <f>L83+M83</f>
        <v>200</v>
      </c>
      <c r="O83" s="49"/>
      <c r="P83" s="49">
        <f t="shared" ref="P83" si="130">N83+O83</f>
        <v>200</v>
      </c>
      <c r="Q83" s="49"/>
      <c r="R83" s="49">
        <f t="shared" ref="R83" si="131">P83+Q83</f>
        <v>200</v>
      </c>
      <c r="S83" s="49"/>
      <c r="T83" s="49">
        <f t="shared" ref="T83" si="132">R83+S83</f>
        <v>200</v>
      </c>
      <c r="U83" s="49"/>
      <c r="V83" s="49">
        <f t="shared" ref="V83" si="133">T83+U83</f>
        <v>200</v>
      </c>
      <c r="W83" s="49"/>
      <c r="X83" s="49">
        <f t="shared" ref="X83" si="134">V83+W83</f>
        <v>200</v>
      </c>
    </row>
    <row r="84" spans="1:24" s="1" customFormat="1" ht="24.75" customHeight="1" x14ac:dyDescent="0.25">
      <c r="A84" s="295" t="s">
        <v>291</v>
      </c>
      <c r="B84" s="296"/>
      <c r="C84" s="261"/>
      <c r="D84" s="261"/>
      <c r="E84" s="261"/>
      <c r="F84" s="48" t="s">
        <v>224</v>
      </c>
      <c r="G84" s="48" t="s">
        <v>273</v>
      </c>
      <c r="H84" s="54" t="s">
        <v>292</v>
      </c>
      <c r="I84" s="48"/>
      <c r="J84" s="49">
        <f t="shared" ref="J84:X85" si="135">J85</f>
        <v>1200000</v>
      </c>
      <c r="K84" s="49">
        <f t="shared" si="135"/>
        <v>550000</v>
      </c>
      <c r="L84" s="49">
        <f t="shared" si="123"/>
        <v>1750000</v>
      </c>
      <c r="M84" s="49">
        <f t="shared" si="135"/>
        <v>0</v>
      </c>
      <c r="N84" s="49">
        <f t="shared" si="135"/>
        <v>1750000</v>
      </c>
      <c r="O84" s="49">
        <f t="shared" si="135"/>
        <v>0</v>
      </c>
      <c r="P84" s="49">
        <f t="shared" si="135"/>
        <v>1750000</v>
      </c>
      <c r="Q84" s="49">
        <f t="shared" si="135"/>
        <v>0</v>
      </c>
      <c r="R84" s="49">
        <f t="shared" si="135"/>
        <v>1750000</v>
      </c>
      <c r="S84" s="49">
        <f t="shared" si="135"/>
        <v>0</v>
      </c>
      <c r="T84" s="49">
        <f t="shared" si="135"/>
        <v>1750000</v>
      </c>
      <c r="U84" s="49">
        <f t="shared" si="135"/>
        <v>0</v>
      </c>
      <c r="V84" s="49">
        <f t="shared" si="135"/>
        <v>1750000</v>
      </c>
      <c r="W84" s="49">
        <f t="shared" si="135"/>
        <v>72837</v>
      </c>
      <c r="X84" s="49">
        <f t="shared" si="135"/>
        <v>1822837</v>
      </c>
    </row>
    <row r="85" spans="1:24" s="1" customFormat="1" ht="12.75" customHeight="1" x14ac:dyDescent="0.25">
      <c r="A85" s="50"/>
      <c r="B85" s="268" t="s">
        <v>236</v>
      </c>
      <c r="C85" s="268"/>
      <c r="D85" s="268"/>
      <c r="E85" s="268"/>
      <c r="F85" s="48" t="s">
        <v>224</v>
      </c>
      <c r="G85" s="29" t="s">
        <v>273</v>
      </c>
      <c r="H85" s="54" t="s">
        <v>292</v>
      </c>
      <c r="I85" s="48" t="s">
        <v>237</v>
      </c>
      <c r="J85" s="49">
        <f t="shared" si="135"/>
        <v>1200000</v>
      </c>
      <c r="K85" s="49">
        <f t="shared" si="135"/>
        <v>550000</v>
      </c>
      <c r="L85" s="49">
        <f t="shared" si="123"/>
        <v>1750000</v>
      </c>
      <c r="M85" s="49">
        <f t="shared" si="135"/>
        <v>0</v>
      </c>
      <c r="N85" s="49">
        <f t="shared" si="135"/>
        <v>1750000</v>
      </c>
      <c r="O85" s="49">
        <f t="shared" si="135"/>
        <v>0</v>
      </c>
      <c r="P85" s="49">
        <f t="shared" si="135"/>
        <v>1750000</v>
      </c>
      <c r="Q85" s="49">
        <f t="shared" si="135"/>
        <v>0</v>
      </c>
      <c r="R85" s="49">
        <f t="shared" si="135"/>
        <v>1750000</v>
      </c>
      <c r="S85" s="49">
        <f t="shared" si="135"/>
        <v>0</v>
      </c>
      <c r="T85" s="49">
        <f t="shared" si="135"/>
        <v>1750000</v>
      </c>
      <c r="U85" s="49">
        <f t="shared" si="135"/>
        <v>0</v>
      </c>
      <c r="V85" s="49">
        <f t="shared" si="135"/>
        <v>1750000</v>
      </c>
      <c r="W85" s="49">
        <f t="shared" si="135"/>
        <v>72837</v>
      </c>
      <c r="X85" s="49">
        <f t="shared" si="135"/>
        <v>1822837</v>
      </c>
    </row>
    <row r="86" spans="1:24" s="1" customFormat="1" ht="12.75" customHeight="1" x14ac:dyDescent="0.25">
      <c r="A86" s="50"/>
      <c r="B86" s="261" t="s">
        <v>238</v>
      </c>
      <c r="C86" s="261"/>
      <c r="D86" s="261"/>
      <c r="E86" s="261"/>
      <c r="F86" s="48" t="s">
        <v>224</v>
      </c>
      <c r="G86" s="29" t="s">
        <v>273</v>
      </c>
      <c r="H86" s="54" t="s">
        <v>292</v>
      </c>
      <c r="I86" s="48" t="s">
        <v>239</v>
      </c>
      <c r="J86" s="49">
        <f>1100000+100000</f>
        <v>1200000</v>
      </c>
      <c r="K86" s="49">
        <v>550000</v>
      </c>
      <c r="L86" s="49">
        <f t="shared" si="123"/>
        <v>1750000</v>
      </c>
      <c r="M86" s="49"/>
      <c r="N86" s="49">
        <f>L86+M86</f>
        <v>1750000</v>
      </c>
      <c r="O86" s="49"/>
      <c r="P86" s="49">
        <f t="shared" ref="P86" si="136">N86+O86</f>
        <v>1750000</v>
      </c>
      <c r="Q86" s="49"/>
      <c r="R86" s="49">
        <f t="shared" ref="R86" si="137">P86+Q86</f>
        <v>1750000</v>
      </c>
      <c r="S86" s="49"/>
      <c r="T86" s="49">
        <f t="shared" ref="T86" si="138">R86+S86</f>
        <v>1750000</v>
      </c>
      <c r="U86" s="49"/>
      <c r="V86" s="49">
        <f t="shared" ref="V86" si="139">T86+U86</f>
        <v>1750000</v>
      </c>
      <c r="W86" s="49">
        <v>72837</v>
      </c>
      <c r="X86" s="49">
        <f t="shared" ref="X86" si="140">V86+W86</f>
        <v>1822837</v>
      </c>
    </row>
    <row r="87" spans="1:24" s="1" customFormat="1" ht="12.75" hidden="1" customHeight="1" x14ac:dyDescent="0.25">
      <c r="A87" s="295" t="s">
        <v>293</v>
      </c>
      <c r="B87" s="296"/>
      <c r="C87" s="261"/>
      <c r="D87" s="261"/>
      <c r="E87" s="261"/>
      <c r="F87" s="48" t="s">
        <v>224</v>
      </c>
      <c r="G87" s="29" t="s">
        <v>273</v>
      </c>
      <c r="H87" s="29" t="s">
        <v>294</v>
      </c>
      <c r="I87" s="48"/>
      <c r="J87" s="49">
        <f t="shared" ref="J87:X88" si="141">J88</f>
        <v>534800</v>
      </c>
      <c r="K87" s="49">
        <f t="shared" si="141"/>
        <v>0</v>
      </c>
      <c r="L87" s="49">
        <f t="shared" si="123"/>
        <v>534800</v>
      </c>
      <c r="M87" s="49">
        <f t="shared" si="141"/>
        <v>0</v>
      </c>
      <c r="N87" s="49">
        <f t="shared" si="141"/>
        <v>534800</v>
      </c>
      <c r="O87" s="49">
        <f t="shared" si="141"/>
        <v>0</v>
      </c>
      <c r="P87" s="49">
        <f t="shared" si="141"/>
        <v>534800</v>
      </c>
      <c r="Q87" s="49">
        <f t="shared" si="141"/>
        <v>0</v>
      </c>
      <c r="R87" s="49">
        <f t="shared" si="141"/>
        <v>534800</v>
      </c>
      <c r="S87" s="49">
        <f t="shared" si="141"/>
        <v>0</v>
      </c>
      <c r="T87" s="49">
        <f t="shared" si="141"/>
        <v>534800</v>
      </c>
      <c r="U87" s="49">
        <f t="shared" si="141"/>
        <v>-201370</v>
      </c>
      <c r="V87" s="49">
        <f t="shared" si="141"/>
        <v>333430</v>
      </c>
      <c r="W87" s="49">
        <f t="shared" si="141"/>
        <v>0</v>
      </c>
      <c r="X87" s="49">
        <f t="shared" si="141"/>
        <v>333430</v>
      </c>
    </row>
    <row r="88" spans="1:24" s="1" customFormat="1" ht="12.75" hidden="1" customHeight="1" x14ac:dyDescent="0.25">
      <c r="A88" s="50"/>
      <c r="B88" s="268" t="s">
        <v>236</v>
      </c>
      <c r="C88" s="268"/>
      <c r="D88" s="268"/>
      <c r="E88" s="268"/>
      <c r="F88" s="48" t="s">
        <v>224</v>
      </c>
      <c r="G88" s="29" t="s">
        <v>273</v>
      </c>
      <c r="H88" s="29" t="s">
        <v>294</v>
      </c>
      <c r="I88" s="48" t="s">
        <v>237</v>
      </c>
      <c r="J88" s="49">
        <f t="shared" si="141"/>
        <v>534800</v>
      </c>
      <c r="K88" s="49">
        <f t="shared" si="141"/>
        <v>0</v>
      </c>
      <c r="L88" s="49">
        <f t="shared" si="123"/>
        <v>534800</v>
      </c>
      <c r="M88" s="49">
        <f t="shared" si="141"/>
        <v>0</v>
      </c>
      <c r="N88" s="49">
        <f t="shared" si="141"/>
        <v>534800</v>
      </c>
      <c r="O88" s="49">
        <f t="shared" si="141"/>
        <v>0</v>
      </c>
      <c r="P88" s="49">
        <f t="shared" si="141"/>
        <v>534800</v>
      </c>
      <c r="Q88" s="49">
        <f t="shared" si="141"/>
        <v>0</v>
      </c>
      <c r="R88" s="49">
        <f t="shared" si="141"/>
        <v>534800</v>
      </c>
      <c r="S88" s="49">
        <f t="shared" si="141"/>
        <v>0</v>
      </c>
      <c r="T88" s="49">
        <f t="shared" si="141"/>
        <v>534800</v>
      </c>
      <c r="U88" s="49">
        <f t="shared" si="141"/>
        <v>-201370</v>
      </c>
      <c r="V88" s="49">
        <f t="shared" si="141"/>
        <v>333430</v>
      </c>
      <c r="W88" s="49">
        <f t="shared" si="141"/>
        <v>0</v>
      </c>
      <c r="X88" s="49">
        <f t="shared" si="141"/>
        <v>333430</v>
      </c>
    </row>
    <row r="89" spans="1:24" s="1" customFormat="1" ht="15" hidden="1" customHeight="1" x14ac:dyDescent="0.25">
      <c r="A89" s="50"/>
      <c r="B89" s="261" t="s">
        <v>238</v>
      </c>
      <c r="C89" s="261"/>
      <c r="D89" s="261"/>
      <c r="E89" s="261"/>
      <c r="F89" s="48" t="s">
        <v>224</v>
      </c>
      <c r="G89" s="29" t="s">
        <v>273</v>
      </c>
      <c r="H89" s="29" t="s">
        <v>294</v>
      </c>
      <c r="I89" s="48" t="s">
        <v>239</v>
      </c>
      <c r="J89" s="49">
        <v>534800</v>
      </c>
      <c r="K89" s="49"/>
      <c r="L89" s="49">
        <f t="shared" si="123"/>
        <v>534800</v>
      </c>
      <c r="M89" s="49"/>
      <c r="N89" s="49">
        <f>L89+M89</f>
        <v>534800</v>
      </c>
      <c r="O89" s="49"/>
      <c r="P89" s="49">
        <f t="shared" ref="P89" si="142">N89+O89</f>
        <v>534800</v>
      </c>
      <c r="Q89" s="49"/>
      <c r="R89" s="49">
        <f t="shared" ref="R89" si="143">P89+Q89</f>
        <v>534800</v>
      </c>
      <c r="S89" s="49"/>
      <c r="T89" s="49">
        <f t="shared" ref="T89" si="144">R89+S89</f>
        <v>534800</v>
      </c>
      <c r="U89" s="49">
        <v>-201370</v>
      </c>
      <c r="V89" s="49">
        <f t="shared" ref="V89" si="145">T89+U89</f>
        <v>333430</v>
      </c>
      <c r="W89" s="49"/>
      <c r="X89" s="49">
        <f t="shared" ref="X89" si="146">V89+W89</f>
        <v>333430</v>
      </c>
    </row>
    <row r="90" spans="1:24" s="44" customFormat="1" ht="12.75" hidden="1" x14ac:dyDescent="0.25">
      <c r="A90" s="299" t="s">
        <v>295</v>
      </c>
      <c r="B90" s="300"/>
      <c r="C90" s="265"/>
      <c r="D90" s="265"/>
      <c r="E90" s="265"/>
      <c r="F90" s="42" t="s">
        <v>296</v>
      </c>
      <c r="G90" s="42"/>
      <c r="H90" s="42"/>
      <c r="I90" s="42"/>
      <c r="J90" s="43">
        <f t="shared" ref="J90:X95" si="147">J91</f>
        <v>708500</v>
      </c>
      <c r="K90" s="43">
        <f t="shared" si="147"/>
        <v>0</v>
      </c>
      <c r="L90" s="49">
        <f t="shared" si="123"/>
        <v>708500</v>
      </c>
      <c r="M90" s="43">
        <f t="shared" si="147"/>
        <v>0</v>
      </c>
      <c r="N90" s="43">
        <f t="shared" si="147"/>
        <v>708500</v>
      </c>
      <c r="O90" s="43">
        <f t="shared" si="147"/>
        <v>0</v>
      </c>
      <c r="P90" s="43">
        <f t="shared" si="147"/>
        <v>708500</v>
      </c>
      <c r="Q90" s="43">
        <f t="shared" si="147"/>
        <v>2927</v>
      </c>
      <c r="R90" s="43">
        <f t="shared" si="147"/>
        <v>711427</v>
      </c>
      <c r="S90" s="43">
        <f t="shared" si="147"/>
        <v>0</v>
      </c>
      <c r="T90" s="43">
        <f t="shared" si="147"/>
        <v>711427</v>
      </c>
      <c r="U90" s="43">
        <f t="shared" si="147"/>
        <v>0</v>
      </c>
      <c r="V90" s="43">
        <f t="shared" si="147"/>
        <v>711427</v>
      </c>
      <c r="W90" s="43">
        <f t="shared" si="147"/>
        <v>0</v>
      </c>
      <c r="X90" s="43">
        <f t="shared" si="147"/>
        <v>711427</v>
      </c>
    </row>
    <row r="91" spans="1:24" s="31" customFormat="1" ht="12.75" hidden="1" x14ac:dyDescent="0.25">
      <c r="A91" s="303" t="s">
        <v>297</v>
      </c>
      <c r="B91" s="304"/>
      <c r="C91" s="264"/>
      <c r="D91" s="264"/>
      <c r="E91" s="264"/>
      <c r="F91" s="45" t="s">
        <v>296</v>
      </c>
      <c r="G91" s="45" t="s">
        <v>226</v>
      </c>
      <c r="H91" s="45"/>
      <c r="I91" s="45"/>
      <c r="J91" s="46">
        <f t="shared" si="147"/>
        <v>708500</v>
      </c>
      <c r="K91" s="46">
        <f t="shared" si="147"/>
        <v>0</v>
      </c>
      <c r="L91" s="49">
        <f t="shared" si="123"/>
        <v>708500</v>
      </c>
      <c r="M91" s="46">
        <f t="shared" si="147"/>
        <v>0</v>
      </c>
      <c r="N91" s="46">
        <f t="shared" si="147"/>
        <v>708500</v>
      </c>
      <c r="O91" s="46">
        <f t="shared" si="147"/>
        <v>0</v>
      </c>
      <c r="P91" s="46">
        <f t="shared" si="147"/>
        <v>708500</v>
      </c>
      <c r="Q91" s="46">
        <f t="shared" si="147"/>
        <v>2927</v>
      </c>
      <c r="R91" s="46">
        <f t="shared" si="147"/>
        <v>711427</v>
      </c>
      <c r="S91" s="46">
        <f t="shared" si="147"/>
        <v>0</v>
      </c>
      <c r="T91" s="46">
        <f t="shared" si="147"/>
        <v>711427</v>
      </c>
      <c r="U91" s="46">
        <f t="shared" si="147"/>
        <v>0</v>
      </c>
      <c r="V91" s="46">
        <f t="shared" si="147"/>
        <v>711427</v>
      </c>
      <c r="W91" s="46">
        <f t="shared" si="147"/>
        <v>0</v>
      </c>
      <c r="X91" s="46">
        <f t="shared" si="147"/>
        <v>711427</v>
      </c>
    </row>
    <row r="92" spans="1:24" s="32" customFormat="1" ht="12.75" hidden="1" x14ac:dyDescent="0.25">
      <c r="A92" s="295" t="s">
        <v>298</v>
      </c>
      <c r="B92" s="296"/>
      <c r="C92" s="261"/>
      <c r="D92" s="261"/>
      <c r="E92" s="261"/>
      <c r="F92" s="48" t="s">
        <v>296</v>
      </c>
      <c r="G92" s="48" t="s">
        <v>226</v>
      </c>
      <c r="H92" s="48" t="s">
        <v>299</v>
      </c>
      <c r="I92" s="48"/>
      <c r="J92" s="49">
        <f t="shared" si="147"/>
        <v>708500</v>
      </c>
      <c r="K92" s="49">
        <f t="shared" si="147"/>
        <v>0</v>
      </c>
      <c r="L92" s="49">
        <f t="shared" si="123"/>
        <v>708500</v>
      </c>
      <c r="M92" s="49">
        <f t="shared" si="147"/>
        <v>0</v>
      </c>
      <c r="N92" s="49">
        <f t="shared" si="147"/>
        <v>708500</v>
      </c>
      <c r="O92" s="49">
        <f t="shared" si="147"/>
        <v>0</v>
      </c>
      <c r="P92" s="49">
        <f t="shared" si="147"/>
        <v>708500</v>
      </c>
      <c r="Q92" s="49">
        <f t="shared" si="147"/>
        <v>2927</v>
      </c>
      <c r="R92" s="49">
        <f t="shared" si="147"/>
        <v>711427</v>
      </c>
      <c r="S92" s="49">
        <f t="shared" si="147"/>
        <v>0</v>
      </c>
      <c r="T92" s="49">
        <f t="shared" si="147"/>
        <v>711427</v>
      </c>
      <c r="U92" s="49">
        <f t="shared" si="147"/>
        <v>0</v>
      </c>
      <c r="V92" s="49">
        <f t="shared" si="147"/>
        <v>711427</v>
      </c>
      <c r="W92" s="49">
        <f t="shared" si="147"/>
        <v>0</v>
      </c>
      <c r="X92" s="49">
        <f t="shared" si="147"/>
        <v>711427</v>
      </c>
    </row>
    <row r="93" spans="1:24" s="1" customFormat="1" ht="12.75" hidden="1" x14ac:dyDescent="0.25">
      <c r="A93" s="295" t="s">
        <v>300</v>
      </c>
      <c r="B93" s="296"/>
      <c r="C93" s="261"/>
      <c r="D93" s="261"/>
      <c r="E93" s="261"/>
      <c r="F93" s="48" t="s">
        <v>296</v>
      </c>
      <c r="G93" s="48" t="s">
        <v>226</v>
      </c>
      <c r="H93" s="48" t="s">
        <v>301</v>
      </c>
      <c r="I93" s="48"/>
      <c r="J93" s="55">
        <f t="shared" si="147"/>
        <v>708500</v>
      </c>
      <c r="K93" s="55">
        <f t="shared" si="147"/>
        <v>0</v>
      </c>
      <c r="L93" s="49">
        <f t="shared" si="123"/>
        <v>708500</v>
      </c>
      <c r="M93" s="55">
        <f t="shared" si="147"/>
        <v>0</v>
      </c>
      <c r="N93" s="55">
        <f t="shared" si="147"/>
        <v>708500</v>
      </c>
      <c r="O93" s="55">
        <f t="shared" si="147"/>
        <v>0</v>
      </c>
      <c r="P93" s="55">
        <f t="shared" si="147"/>
        <v>708500</v>
      </c>
      <c r="Q93" s="55">
        <f t="shared" si="147"/>
        <v>2927</v>
      </c>
      <c r="R93" s="55">
        <f t="shared" si="147"/>
        <v>711427</v>
      </c>
      <c r="S93" s="55">
        <f t="shared" si="147"/>
        <v>0</v>
      </c>
      <c r="T93" s="55">
        <f t="shared" si="147"/>
        <v>711427</v>
      </c>
      <c r="U93" s="55">
        <f t="shared" si="147"/>
        <v>0</v>
      </c>
      <c r="V93" s="55">
        <f t="shared" si="147"/>
        <v>711427</v>
      </c>
      <c r="W93" s="55">
        <f t="shared" si="147"/>
        <v>0</v>
      </c>
      <c r="X93" s="55">
        <f t="shared" si="147"/>
        <v>711427</v>
      </c>
    </row>
    <row r="94" spans="1:24" s="1" customFormat="1" ht="12.75" hidden="1" customHeight="1" x14ac:dyDescent="0.25">
      <c r="A94" s="305" t="s">
        <v>302</v>
      </c>
      <c r="B94" s="306"/>
      <c r="C94" s="268"/>
      <c r="D94" s="268"/>
      <c r="E94" s="268"/>
      <c r="F94" s="48" t="s">
        <v>296</v>
      </c>
      <c r="G94" s="48" t="s">
        <v>226</v>
      </c>
      <c r="H94" s="48" t="s">
        <v>303</v>
      </c>
      <c r="I94" s="48"/>
      <c r="J94" s="55">
        <f t="shared" si="147"/>
        <v>708500</v>
      </c>
      <c r="K94" s="55">
        <f t="shared" si="147"/>
        <v>0</v>
      </c>
      <c r="L94" s="49">
        <f t="shared" si="123"/>
        <v>708500</v>
      </c>
      <c r="M94" s="55">
        <f t="shared" si="147"/>
        <v>0</v>
      </c>
      <c r="N94" s="55">
        <f t="shared" si="147"/>
        <v>708500</v>
      </c>
      <c r="O94" s="55">
        <f t="shared" si="147"/>
        <v>0</v>
      </c>
      <c r="P94" s="55">
        <f t="shared" si="147"/>
        <v>708500</v>
      </c>
      <c r="Q94" s="55">
        <f t="shared" si="147"/>
        <v>2927</v>
      </c>
      <c r="R94" s="55">
        <f t="shared" si="147"/>
        <v>711427</v>
      </c>
      <c r="S94" s="55">
        <f t="shared" si="147"/>
        <v>0</v>
      </c>
      <c r="T94" s="55">
        <f t="shared" si="147"/>
        <v>711427</v>
      </c>
      <c r="U94" s="55">
        <f t="shared" si="147"/>
        <v>0</v>
      </c>
      <c r="V94" s="55">
        <f t="shared" si="147"/>
        <v>711427</v>
      </c>
      <c r="W94" s="55">
        <f t="shared" si="147"/>
        <v>0</v>
      </c>
      <c r="X94" s="55">
        <f t="shared" si="147"/>
        <v>711427</v>
      </c>
    </row>
    <row r="95" spans="1:24" s="1" customFormat="1" ht="12.75" hidden="1" customHeight="1" x14ac:dyDescent="0.25">
      <c r="A95" s="268"/>
      <c r="B95" s="261" t="s">
        <v>280</v>
      </c>
      <c r="C95" s="261"/>
      <c r="D95" s="261"/>
      <c r="E95" s="261"/>
      <c r="F95" s="48" t="s">
        <v>296</v>
      </c>
      <c r="G95" s="48" t="s">
        <v>226</v>
      </c>
      <c r="H95" s="48" t="s">
        <v>304</v>
      </c>
      <c r="I95" s="48" t="s">
        <v>288</v>
      </c>
      <c r="J95" s="49">
        <f>J96</f>
        <v>708500</v>
      </c>
      <c r="K95" s="49">
        <f t="shared" si="147"/>
        <v>0</v>
      </c>
      <c r="L95" s="49">
        <f t="shared" si="123"/>
        <v>708500</v>
      </c>
      <c r="M95" s="49">
        <f t="shared" si="147"/>
        <v>0</v>
      </c>
      <c r="N95" s="49">
        <f t="shared" si="147"/>
        <v>708500</v>
      </c>
      <c r="O95" s="49">
        <f t="shared" si="147"/>
        <v>0</v>
      </c>
      <c r="P95" s="49">
        <f t="shared" si="147"/>
        <v>708500</v>
      </c>
      <c r="Q95" s="49">
        <f t="shared" si="147"/>
        <v>2927</v>
      </c>
      <c r="R95" s="49">
        <f t="shared" si="147"/>
        <v>711427</v>
      </c>
      <c r="S95" s="49">
        <f t="shared" si="147"/>
        <v>0</v>
      </c>
      <c r="T95" s="49">
        <f t="shared" si="147"/>
        <v>711427</v>
      </c>
      <c r="U95" s="49">
        <f t="shared" si="147"/>
        <v>0</v>
      </c>
      <c r="V95" s="49">
        <f t="shared" si="147"/>
        <v>711427</v>
      </c>
      <c r="W95" s="49">
        <f t="shared" si="147"/>
        <v>0</v>
      </c>
      <c r="X95" s="49">
        <f t="shared" si="147"/>
        <v>711427</v>
      </c>
    </row>
    <row r="96" spans="1:24" s="1" customFormat="1" ht="12.75" hidden="1" customHeight="1" x14ac:dyDescent="0.25">
      <c r="A96" s="268"/>
      <c r="B96" s="261" t="s">
        <v>289</v>
      </c>
      <c r="C96" s="261"/>
      <c r="D96" s="261"/>
      <c r="E96" s="261"/>
      <c r="F96" s="48" t="s">
        <v>296</v>
      </c>
      <c r="G96" s="48" t="s">
        <v>226</v>
      </c>
      <c r="H96" s="48" t="s">
        <v>304</v>
      </c>
      <c r="I96" s="48" t="s">
        <v>290</v>
      </c>
      <c r="J96" s="49">
        <v>708500</v>
      </c>
      <c r="K96" s="49"/>
      <c r="L96" s="49">
        <f t="shared" si="123"/>
        <v>708500</v>
      </c>
      <c r="M96" s="49"/>
      <c r="N96" s="49">
        <f>L96+M96</f>
        <v>708500</v>
      </c>
      <c r="O96" s="49"/>
      <c r="P96" s="49">
        <f t="shared" ref="P96" si="148">N96+O96</f>
        <v>708500</v>
      </c>
      <c r="Q96" s="49">
        <v>2927</v>
      </c>
      <c r="R96" s="49">
        <f t="shared" ref="R96" si="149">P96+Q96</f>
        <v>711427</v>
      </c>
      <c r="S96" s="49"/>
      <c r="T96" s="49">
        <f t="shared" ref="T96" si="150">R96+S96</f>
        <v>711427</v>
      </c>
      <c r="U96" s="49"/>
      <c r="V96" s="49">
        <f t="shared" ref="V96" si="151">T96+U96</f>
        <v>711427</v>
      </c>
      <c r="W96" s="49"/>
      <c r="X96" s="49">
        <f t="shared" ref="X96" si="152">V96+W96</f>
        <v>711427</v>
      </c>
    </row>
    <row r="97" spans="1:24" s="44" customFormat="1" ht="12.75" customHeight="1" x14ac:dyDescent="0.25">
      <c r="A97" s="299" t="s">
        <v>305</v>
      </c>
      <c r="B97" s="300"/>
      <c r="C97" s="265"/>
      <c r="D97" s="265"/>
      <c r="E97" s="265"/>
      <c r="F97" s="42" t="s">
        <v>226</v>
      </c>
      <c r="G97" s="42"/>
      <c r="H97" s="42"/>
      <c r="I97" s="42"/>
      <c r="J97" s="43">
        <f>J98</f>
        <v>596900</v>
      </c>
      <c r="K97" s="43">
        <f t="shared" ref="K97:X97" si="153">K98</f>
        <v>672000</v>
      </c>
      <c r="L97" s="49">
        <f t="shared" si="123"/>
        <v>1268900</v>
      </c>
      <c r="M97" s="43">
        <f t="shared" si="153"/>
        <v>0</v>
      </c>
      <c r="N97" s="43">
        <f t="shared" si="153"/>
        <v>1268900</v>
      </c>
      <c r="O97" s="43">
        <f t="shared" si="153"/>
        <v>0</v>
      </c>
      <c r="P97" s="43">
        <f t="shared" si="153"/>
        <v>1268900</v>
      </c>
      <c r="Q97" s="43">
        <f t="shared" si="153"/>
        <v>0</v>
      </c>
      <c r="R97" s="43">
        <f t="shared" si="153"/>
        <v>1268900</v>
      </c>
      <c r="S97" s="43">
        <f t="shared" si="153"/>
        <v>0</v>
      </c>
      <c r="T97" s="43">
        <f t="shared" si="153"/>
        <v>1268900</v>
      </c>
      <c r="U97" s="43">
        <f t="shared" si="153"/>
        <v>0</v>
      </c>
      <c r="V97" s="43">
        <f t="shared" si="153"/>
        <v>1268900</v>
      </c>
      <c r="W97" s="43">
        <f t="shared" si="153"/>
        <v>-22783</v>
      </c>
      <c r="X97" s="43">
        <f t="shared" si="153"/>
        <v>1246117</v>
      </c>
    </row>
    <row r="98" spans="1:24" s="47" customFormat="1" ht="27" customHeight="1" x14ac:dyDescent="0.25">
      <c r="A98" s="301" t="s">
        <v>306</v>
      </c>
      <c r="B98" s="302"/>
      <c r="C98" s="263"/>
      <c r="D98" s="263"/>
      <c r="E98" s="263"/>
      <c r="F98" s="45" t="s">
        <v>226</v>
      </c>
      <c r="G98" s="45" t="s">
        <v>307</v>
      </c>
      <c r="H98" s="45"/>
      <c r="I98" s="45"/>
      <c r="J98" s="46">
        <f>J99+J106</f>
        <v>596900</v>
      </c>
      <c r="K98" s="46">
        <f t="shared" ref="K98:X98" si="154">K99+K106</f>
        <v>672000</v>
      </c>
      <c r="L98" s="49">
        <f t="shared" si="123"/>
        <v>1268900</v>
      </c>
      <c r="M98" s="46">
        <f t="shared" si="154"/>
        <v>0</v>
      </c>
      <c r="N98" s="46">
        <f t="shared" si="154"/>
        <v>1268900</v>
      </c>
      <c r="O98" s="46">
        <f t="shared" si="154"/>
        <v>0</v>
      </c>
      <c r="P98" s="46">
        <f t="shared" si="154"/>
        <v>1268900</v>
      </c>
      <c r="Q98" s="46">
        <f t="shared" si="154"/>
        <v>0</v>
      </c>
      <c r="R98" s="46">
        <f t="shared" si="154"/>
        <v>1268900</v>
      </c>
      <c r="S98" s="46">
        <f t="shared" si="154"/>
        <v>0</v>
      </c>
      <c r="T98" s="46">
        <f t="shared" si="154"/>
        <v>1268900</v>
      </c>
      <c r="U98" s="46">
        <f t="shared" si="154"/>
        <v>0</v>
      </c>
      <c r="V98" s="46">
        <f t="shared" si="154"/>
        <v>1268900</v>
      </c>
      <c r="W98" s="46">
        <f t="shared" si="154"/>
        <v>-22783</v>
      </c>
      <c r="X98" s="46">
        <f t="shared" si="154"/>
        <v>1246117</v>
      </c>
    </row>
    <row r="99" spans="1:24" s="1" customFormat="1" ht="12.75" customHeight="1" x14ac:dyDescent="0.25">
      <c r="A99" s="295" t="s">
        <v>308</v>
      </c>
      <c r="B99" s="296"/>
      <c r="C99" s="261"/>
      <c r="D99" s="261"/>
      <c r="E99" s="261"/>
      <c r="F99" s="48" t="s">
        <v>226</v>
      </c>
      <c r="G99" s="48" t="s">
        <v>307</v>
      </c>
      <c r="H99" s="48" t="s">
        <v>309</v>
      </c>
      <c r="I99" s="48"/>
      <c r="J99" s="49">
        <f>J100</f>
        <v>593400</v>
      </c>
      <c r="K99" s="49">
        <f t="shared" ref="K99:X99" si="155">K100</f>
        <v>672000</v>
      </c>
      <c r="L99" s="49">
        <f t="shared" si="123"/>
        <v>1265400</v>
      </c>
      <c r="M99" s="49">
        <f t="shared" si="155"/>
        <v>0</v>
      </c>
      <c r="N99" s="49">
        <f t="shared" si="155"/>
        <v>1265400</v>
      </c>
      <c r="O99" s="49">
        <f t="shared" si="155"/>
        <v>0</v>
      </c>
      <c r="P99" s="49">
        <f t="shared" si="155"/>
        <v>1265400</v>
      </c>
      <c r="Q99" s="49">
        <f t="shared" si="155"/>
        <v>0</v>
      </c>
      <c r="R99" s="49">
        <f t="shared" si="155"/>
        <v>1265400</v>
      </c>
      <c r="S99" s="49">
        <f t="shared" si="155"/>
        <v>0</v>
      </c>
      <c r="T99" s="49">
        <f t="shared" si="155"/>
        <v>1265400</v>
      </c>
      <c r="U99" s="49">
        <f t="shared" si="155"/>
        <v>0</v>
      </c>
      <c r="V99" s="49">
        <f t="shared" si="155"/>
        <v>1265400</v>
      </c>
      <c r="W99" s="49">
        <f t="shared" si="155"/>
        <v>-22783</v>
      </c>
      <c r="X99" s="49">
        <f t="shared" si="155"/>
        <v>1242617</v>
      </c>
    </row>
    <row r="100" spans="1:24" s="1" customFormat="1" ht="39.75" customHeight="1" x14ac:dyDescent="0.25">
      <c r="A100" s="295" t="s">
        <v>310</v>
      </c>
      <c r="B100" s="296"/>
      <c r="C100" s="261"/>
      <c r="D100" s="261"/>
      <c r="E100" s="261"/>
      <c r="F100" s="48" t="s">
        <v>226</v>
      </c>
      <c r="G100" s="48" t="s">
        <v>307</v>
      </c>
      <c r="H100" s="48" t="s">
        <v>311</v>
      </c>
      <c r="I100" s="48"/>
      <c r="J100" s="49">
        <f>J101+J104</f>
        <v>593400</v>
      </c>
      <c r="K100" s="49">
        <f t="shared" ref="K100:X100" si="156">K101+K104</f>
        <v>672000</v>
      </c>
      <c r="L100" s="49">
        <f t="shared" si="123"/>
        <v>1265400</v>
      </c>
      <c r="M100" s="49">
        <f t="shared" si="156"/>
        <v>0</v>
      </c>
      <c r="N100" s="49">
        <f t="shared" si="156"/>
        <v>1265400</v>
      </c>
      <c r="O100" s="49">
        <f t="shared" si="156"/>
        <v>0</v>
      </c>
      <c r="P100" s="49">
        <f t="shared" si="156"/>
        <v>1265400</v>
      </c>
      <c r="Q100" s="49">
        <f t="shared" si="156"/>
        <v>0</v>
      </c>
      <c r="R100" s="49">
        <f t="shared" si="156"/>
        <v>1265400</v>
      </c>
      <c r="S100" s="49">
        <f t="shared" si="156"/>
        <v>0</v>
      </c>
      <c r="T100" s="49">
        <f t="shared" si="156"/>
        <v>1265400</v>
      </c>
      <c r="U100" s="49">
        <f t="shared" si="156"/>
        <v>0</v>
      </c>
      <c r="V100" s="49">
        <f t="shared" si="156"/>
        <v>1265400</v>
      </c>
      <c r="W100" s="49">
        <f t="shared" si="156"/>
        <v>-22783</v>
      </c>
      <c r="X100" s="49">
        <f t="shared" si="156"/>
        <v>1242617</v>
      </c>
    </row>
    <row r="101" spans="1:24" s="1" customFormat="1" ht="27.75" customHeight="1" x14ac:dyDescent="0.25">
      <c r="A101" s="56"/>
      <c r="B101" s="261" t="s">
        <v>231</v>
      </c>
      <c r="C101" s="261"/>
      <c r="D101" s="261"/>
      <c r="E101" s="261"/>
      <c r="F101" s="48" t="s">
        <v>226</v>
      </c>
      <c r="G101" s="29" t="s">
        <v>307</v>
      </c>
      <c r="H101" s="48" t="s">
        <v>311</v>
      </c>
      <c r="I101" s="48" t="s">
        <v>233</v>
      </c>
      <c r="J101" s="49">
        <f>J102+J103</f>
        <v>537700</v>
      </c>
      <c r="K101" s="49">
        <f t="shared" ref="K101:X101" si="157">K102+K103</f>
        <v>595000</v>
      </c>
      <c r="L101" s="49">
        <f t="shared" si="123"/>
        <v>1132700</v>
      </c>
      <c r="M101" s="49">
        <f t="shared" si="157"/>
        <v>0</v>
      </c>
      <c r="N101" s="49">
        <f t="shared" si="157"/>
        <v>1132700</v>
      </c>
      <c r="O101" s="49">
        <f t="shared" si="157"/>
        <v>0</v>
      </c>
      <c r="P101" s="49">
        <f t="shared" si="157"/>
        <v>1132700</v>
      </c>
      <c r="Q101" s="49">
        <f t="shared" si="157"/>
        <v>0</v>
      </c>
      <c r="R101" s="49">
        <f t="shared" si="157"/>
        <v>1132700</v>
      </c>
      <c r="S101" s="49">
        <f t="shared" si="157"/>
        <v>0</v>
      </c>
      <c r="T101" s="49">
        <f t="shared" si="157"/>
        <v>1132700</v>
      </c>
      <c r="U101" s="49">
        <f t="shared" si="157"/>
        <v>0</v>
      </c>
      <c r="V101" s="49">
        <f t="shared" si="157"/>
        <v>1132700</v>
      </c>
      <c r="W101" s="49">
        <f t="shared" si="157"/>
        <v>-22783</v>
      </c>
      <c r="X101" s="49">
        <f t="shared" si="157"/>
        <v>1109917</v>
      </c>
    </row>
    <row r="102" spans="1:24" s="1" customFormat="1" ht="12.75" hidden="1" customHeight="1" x14ac:dyDescent="0.25">
      <c r="A102" s="56"/>
      <c r="B102" s="261" t="s">
        <v>312</v>
      </c>
      <c r="C102" s="261"/>
      <c r="D102" s="261"/>
      <c r="E102" s="261"/>
      <c r="F102" s="48" t="s">
        <v>226</v>
      </c>
      <c r="G102" s="29" t="s">
        <v>307</v>
      </c>
      <c r="H102" s="48" t="s">
        <v>311</v>
      </c>
      <c r="I102" s="48" t="s">
        <v>313</v>
      </c>
      <c r="J102" s="49"/>
      <c r="K102" s="49">
        <f>595000+440000</f>
        <v>1035000</v>
      </c>
      <c r="L102" s="49">
        <f t="shared" si="123"/>
        <v>1035000</v>
      </c>
      <c r="M102" s="49"/>
      <c r="N102" s="49">
        <f>L102+M102</f>
        <v>1035000</v>
      </c>
      <c r="O102" s="49"/>
      <c r="P102" s="49">
        <f t="shared" ref="P102:P103" si="158">N102+O102</f>
        <v>1035000</v>
      </c>
      <c r="Q102" s="49"/>
      <c r="R102" s="49">
        <f t="shared" ref="R102:R103" si="159">P102+Q102</f>
        <v>1035000</v>
      </c>
      <c r="S102" s="49"/>
      <c r="T102" s="49">
        <f t="shared" ref="T102:T103" si="160">R102+S102</f>
        <v>1035000</v>
      </c>
      <c r="U102" s="49"/>
      <c r="V102" s="49">
        <f t="shared" ref="V102:V103" si="161">T102+U102</f>
        <v>1035000</v>
      </c>
      <c r="W102" s="49"/>
      <c r="X102" s="49">
        <f t="shared" ref="X102:X103" si="162">V102+W102</f>
        <v>1035000</v>
      </c>
    </row>
    <row r="103" spans="1:24" s="1" customFormat="1" ht="27.75" customHeight="1" x14ac:dyDescent="0.25">
      <c r="A103" s="57"/>
      <c r="B103" s="268" t="s">
        <v>314</v>
      </c>
      <c r="C103" s="268"/>
      <c r="D103" s="268"/>
      <c r="E103" s="268"/>
      <c r="F103" s="48" t="s">
        <v>226</v>
      </c>
      <c r="G103" s="29" t="s">
        <v>307</v>
      </c>
      <c r="H103" s="48" t="s">
        <v>311</v>
      </c>
      <c r="I103" s="48" t="s">
        <v>315</v>
      </c>
      <c r="J103" s="49">
        <f>537694+6</f>
        <v>537700</v>
      </c>
      <c r="K103" s="49">
        <v>-440000</v>
      </c>
      <c r="L103" s="49">
        <f t="shared" si="123"/>
        <v>97700</v>
      </c>
      <c r="M103" s="49"/>
      <c r="N103" s="49">
        <f>L103+M103</f>
        <v>97700</v>
      </c>
      <c r="O103" s="49"/>
      <c r="P103" s="49">
        <f t="shared" si="158"/>
        <v>97700</v>
      </c>
      <c r="Q103" s="49"/>
      <c r="R103" s="49">
        <f t="shared" si="159"/>
        <v>97700</v>
      </c>
      <c r="S103" s="49"/>
      <c r="T103" s="49">
        <f t="shared" si="160"/>
        <v>97700</v>
      </c>
      <c r="U103" s="49"/>
      <c r="V103" s="49">
        <f t="shared" si="161"/>
        <v>97700</v>
      </c>
      <c r="W103" s="49">
        <v>-22783</v>
      </c>
      <c r="X103" s="49">
        <f t="shared" si="162"/>
        <v>74917</v>
      </c>
    </row>
    <row r="104" spans="1:24" s="1" customFormat="1" ht="12.75" hidden="1" customHeight="1" x14ac:dyDescent="0.25">
      <c r="A104" s="57"/>
      <c r="B104" s="268" t="s">
        <v>236</v>
      </c>
      <c r="C104" s="268"/>
      <c r="D104" s="268"/>
      <c r="E104" s="268"/>
      <c r="F104" s="48" t="s">
        <v>226</v>
      </c>
      <c r="G104" s="29" t="s">
        <v>307</v>
      </c>
      <c r="H104" s="48" t="s">
        <v>311</v>
      </c>
      <c r="I104" s="48" t="s">
        <v>237</v>
      </c>
      <c r="J104" s="49">
        <f>J105</f>
        <v>55700</v>
      </c>
      <c r="K104" s="49">
        <f t="shared" ref="K104:X104" si="163">K105</f>
        <v>77000</v>
      </c>
      <c r="L104" s="49">
        <f t="shared" si="123"/>
        <v>132700</v>
      </c>
      <c r="M104" s="49">
        <f t="shared" si="163"/>
        <v>0</v>
      </c>
      <c r="N104" s="49">
        <f t="shared" si="163"/>
        <v>132700</v>
      </c>
      <c r="O104" s="49">
        <f t="shared" si="163"/>
        <v>0</v>
      </c>
      <c r="P104" s="49">
        <f t="shared" si="163"/>
        <v>132700</v>
      </c>
      <c r="Q104" s="49">
        <f t="shared" si="163"/>
        <v>0</v>
      </c>
      <c r="R104" s="49">
        <f t="shared" si="163"/>
        <v>132700</v>
      </c>
      <c r="S104" s="49">
        <f t="shared" si="163"/>
        <v>0</v>
      </c>
      <c r="T104" s="49">
        <f t="shared" si="163"/>
        <v>132700</v>
      </c>
      <c r="U104" s="49">
        <f t="shared" si="163"/>
        <v>0</v>
      </c>
      <c r="V104" s="49">
        <f t="shared" si="163"/>
        <v>132700</v>
      </c>
      <c r="W104" s="49">
        <f t="shared" si="163"/>
        <v>0</v>
      </c>
      <c r="X104" s="49">
        <f t="shared" si="163"/>
        <v>132700</v>
      </c>
    </row>
    <row r="105" spans="1:24" s="1" customFormat="1" ht="12.75" hidden="1" customHeight="1" x14ac:dyDescent="0.25">
      <c r="A105" s="57"/>
      <c r="B105" s="261" t="s">
        <v>238</v>
      </c>
      <c r="C105" s="261"/>
      <c r="D105" s="261"/>
      <c r="E105" s="261"/>
      <c r="F105" s="48" t="s">
        <v>226</v>
      </c>
      <c r="G105" s="29" t="s">
        <v>307</v>
      </c>
      <c r="H105" s="48" t="s">
        <v>311</v>
      </c>
      <c r="I105" s="48" t="s">
        <v>239</v>
      </c>
      <c r="J105" s="49">
        <f>55735-35</f>
        <v>55700</v>
      </c>
      <c r="K105" s="49">
        <v>77000</v>
      </c>
      <c r="L105" s="49">
        <f t="shared" si="123"/>
        <v>132700</v>
      </c>
      <c r="M105" s="49"/>
      <c r="N105" s="49">
        <f>L105+M105</f>
        <v>132700</v>
      </c>
      <c r="O105" s="49"/>
      <c r="P105" s="49">
        <f t="shared" ref="P105" si="164">N105+O105</f>
        <v>132700</v>
      </c>
      <c r="Q105" s="49"/>
      <c r="R105" s="49">
        <f t="shared" ref="R105" si="165">P105+Q105</f>
        <v>132700</v>
      </c>
      <c r="S105" s="49"/>
      <c r="T105" s="49">
        <f t="shared" ref="T105" si="166">R105+S105</f>
        <v>132700</v>
      </c>
      <c r="U105" s="49"/>
      <c r="V105" s="49">
        <f t="shared" ref="V105" si="167">T105+U105</f>
        <v>132700</v>
      </c>
      <c r="W105" s="49"/>
      <c r="X105" s="49">
        <f t="shared" ref="X105" si="168">V105+W105</f>
        <v>132700</v>
      </c>
    </row>
    <row r="106" spans="1:24" s="1" customFormat="1" ht="12.75" hidden="1" customHeight="1" x14ac:dyDescent="0.25">
      <c r="A106" s="295" t="s">
        <v>251</v>
      </c>
      <c r="B106" s="296"/>
      <c r="C106" s="261"/>
      <c r="D106" s="261"/>
      <c r="E106" s="261"/>
      <c r="F106" s="48" t="s">
        <v>226</v>
      </c>
      <c r="G106" s="29" t="s">
        <v>307</v>
      </c>
      <c r="H106" s="48" t="s">
        <v>252</v>
      </c>
      <c r="I106" s="48"/>
      <c r="J106" s="49">
        <f>J107</f>
        <v>3500</v>
      </c>
      <c r="K106" s="49">
        <f t="shared" ref="K106:X109" si="169">K107</f>
        <v>0</v>
      </c>
      <c r="L106" s="49">
        <f t="shared" si="123"/>
        <v>3500</v>
      </c>
      <c r="M106" s="49">
        <f t="shared" si="169"/>
        <v>0</v>
      </c>
      <c r="N106" s="49">
        <f t="shared" si="169"/>
        <v>3500</v>
      </c>
      <c r="O106" s="49">
        <f t="shared" si="169"/>
        <v>0</v>
      </c>
      <c r="P106" s="49">
        <f t="shared" si="169"/>
        <v>3500</v>
      </c>
      <c r="Q106" s="49">
        <f t="shared" si="169"/>
        <v>0</v>
      </c>
      <c r="R106" s="49">
        <f t="shared" si="169"/>
        <v>3500</v>
      </c>
      <c r="S106" s="49">
        <f t="shared" si="169"/>
        <v>0</v>
      </c>
      <c r="T106" s="49">
        <f t="shared" si="169"/>
        <v>3500</v>
      </c>
      <c r="U106" s="49">
        <f t="shared" si="169"/>
        <v>0</v>
      </c>
      <c r="V106" s="49">
        <f t="shared" si="169"/>
        <v>3500</v>
      </c>
      <c r="W106" s="49">
        <f t="shared" si="169"/>
        <v>0</v>
      </c>
      <c r="X106" s="49">
        <f t="shared" si="169"/>
        <v>3500</v>
      </c>
    </row>
    <row r="107" spans="1:24" s="1" customFormat="1" ht="12.75" hidden="1" customHeight="1" x14ac:dyDescent="0.25">
      <c r="A107" s="295" t="s">
        <v>253</v>
      </c>
      <c r="B107" s="296"/>
      <c r="C107" s="235"/>
      <c r="D107" s="235"/>
      <c r="E107" s="261"/>
      <c r="F107" s="48" t="s">
        <v>226</v>
      </c>
      <c r="G107" s="29" t="s">
        <v>307</v>
      </c>
      <c r="H107" s="48" t="s">
        <v>254</v>
      </c>
      <c r="I107" s="48"/>
      <c r="J107" s="49">
        <f>J108</f>
        <v>3500</v>
      </c>
      <c r="K107" s="49">
        <f t="shared" si="169"/>
        <v>0</v>
      </c>
      <c r="L107" s="49">
        <f t="shared" si="123"/>
        <v>3500</v>
      </c>
      <c r="M107" s="49">
        <f t="shared" si="169"/>
        <v>0</v>
      </c>
      <c r="N107" s="49">
        <f t="shared" si="169"/>
        <v>3500</v>
      </c>
      <c r="O107" s="49">
        <f t="shared" si="169"/>
        <v>0</v>
      </c>
      <c r="P107" s="49">
        <f t="shared" si="169"/>
        <v>3500</v>
      </c>
      <c r="Q107" s="49">
        <f t="shared" si="169"/>
        <v>0</v>
      </c>
      <c r="R107" s="49">
        <f t="shared" si="169"/>
        <v>3500</v>
      </c>
      <c r="S107" s="49">
        <f t="shared" si="169"/>
        <v>0</v>
      </c>
      <c r="T107" s="49">
        <f t="shared" si="169"/>
        <v>3500</v>
      </c>
      <c r="U107" s="49">
        <f t="shared" si="169"/>
        <v>0</v>
      </c>
      <c r="V107" s="49">
        <f t="shared" si="169"/>
        <v>3500</v>
      </c>
      <c r="W107" s="49">
        <f t="shared" si="169"/>
        <v>0</v>
      </c>
      <c r="X107" s="49">
        <f t="shared" si="169"/>
        <v>3500</v>
      </c>
    </row>
    <row r="108" spans="1:24" s="1" customFormat="1" ht="12.75" hidden="1" customHeight="1" x14ac:dyDescent="0.25">
      <c r="A108" s="295" t="s">
        <v>316</v>
      </c>
      <c r="B108" s="296"/>
      <c r="C108" s="261"/>
      <c r="D108" s="261"/>
      <c r="E108" s="261"/>
      <c r="F108" s="48" t="s">
        <v>226</v>
      </c>
      <c r="G108" s="29" t="s">
        <v>307</v>
      </c>
      <c r="H108" s="48" t="s">
        <v>317</v>
      </c>
      <c r="I108" s="48"/>
      <c r="J108" s="49">
        <f>J109</f>
        <v>3500</v>
      </c>
      <c r="K108" s="49">
        <f t="shared" si="169"/>
        <v>0</v>
      </c>
      <c r="L108" s="49">
        <f t="shared" si="123"/>
        <v>3500</v>
      </c>
      <c r="M108" s="49">
        <f t="shared" si="169"/>
        <v>0</v>
      </c>
      <c r="N108" s="49">
        <f t="shared" si="169"/>
        <v>3500</v>
      </c>
      <c r="O108" s="49">
        <f t="shared" si="169"/>
        <v>0</v>
      </c>
      <c r="P108" s="49">
        <f t="shared" si="169"/>
        <v>3500</v>
      </c>
      <c r="Q108" s="49">
        <f t="shared" si="169"/>
        <v>0</v>
      </c>
      <c r="R108" s="49">
        <f t="shared" si="169"/>
        <v>3500</v>
      </c>
      <c r="S108" s="49">
        <f t="shared" si="169"/>
        <v>0</v>
      </c>
      <c r="T108" s="49">
        <f t="shared" si="169"/>
        <v>3500</v>
      </c>
      <c r="U108" s="49">
        <f t="shared" si="169"/>
        <v>0</v>
      </c>
      <c r="V108" s="49">
        <f t="shared" si="169"/>
        <v>3500</v>
      </c>
      <c r="W108" s="49">
        <f t="shared" si="169"/>
        <v>0</v>
      </c>
      <c r="X108" s="49">
        <f t="shared" si="169"/>
        <v>3500</v>
      </c>
    </row>
    <row r="109" spans="1:24" s="1" customFormat="1" ht="12.75" hidden="1" customHeight="1" x14ac:dyDescent="0.25">
      <c r="A109" s="50"/>
      <c r="B109" s="268" t="s">
        <v>236</v>
      </c>
      <c r="C109" s="268"/>
      <c r="D109" s="268"/>
      <c r="E109" s="268"/>
      <c r="F109" s="48" t="s">
        <v>226</v>
      </c>
      <c r="G109" s="29" t="s">
        <v>307</v>
      </c>
      <c r="H109" s="48" t="s">
        <v>317</v>
      </c>
      <c r="I109" s="48" t="s">
        <v>237</v>
      </c>
      <c r="J109" s="49">
        <f>J110</f>
        <v>3500</v>
      </c>
      <c r="K109" s="49">
        <f t="shared" si="169"/>
        <v>0</v>
      </c>
      <c r="L109" s="49">
        <f t="shared" si="123"/>
        <v>3500</v>
      </c>
      <c r="M109" s="49">
        <f t="shared" si="169"/>
        <v>0</v>
      </c>
      <c r="N109" s="49">
        <f t="shared" si="169"/>
        <v>3500</v>
      </c>
      <c r="O109" s="49">
        <f t="shared" si="169"/>
        <v>0</v>
      </c>
      <c r="P109" s="49">
        <f t="shared" si="169"/>
        <v>3500</v>
      </c>
      <c r="Q109" s="49">
        <f t="shared" si="169"/>
        <v>0</v>
      </c>
      <c r="R109" s="49">
        <f t="shared" si="169"/>
        <v>3500</v>
      </c>
      <c r="S109" s="49">
        <f t="shared" si="169"/>
        <v>0</v>
      </c>
      <c r="T109" s="49">
        <f t="shared" si="169"/>
        <v>3500</v>
      </c>
      <c r="U109" s="49">
        <f t="shared" si="169"/>
        <v>0</v>
      </c>
      <c r="V109" s="49">
        <f t="shared" si="169"/>
        <v>3500</v>
      </c>
      <c r="W109" s="49">
        <f t="shared" si="169"/>
        <v>0</v>
      </c>
      <c r="X109" s="49">
        <f t="shared" si="169"/>
        <v>3500</v>
      </c>
    </row>
    <row r="110" spans="1:24" s="1" customFormat="1" ht="12.75" hidden="1" customHeight="1" x14ac:dyDescent="0.25">
      <c r="A110" s="50"/>
      <c r="B110" s="261" t="s">
        <v>238</v>
      </c>
      <c r="C110" s="261"/>
      <c r="D110" s="261"/>
      <c r="E110" s="261"/>
      <c r="F110" s="48" t="s">
        <v>226</v>
      </c>
      <c r="G110" s="29" t="s">
        <v>307</v>
      </c>
      <c r="H110" s="48" t="s">
        <v>317</v>
      </c>
      <c r="I110" s="48" t="s">
        <v>239</v>
      </c>
      <c r="J110" s="49">
        <v>3500</v>
      </c>
      <c r="K110" s="49"/>
      <c r="L110" s="49">
        <f t="shared" si="123"/>
        <v>3500</v>
      </c>
      <c r="M110" s="49"/>
      <c r="N110" s="49">
        <f>L110+M110</f>
        <v>3500</v>
      </c>
      <c r="O110" s="49"/>
      <c r="P110" s="49">
        <f t="shared" ref="P110" si="170">N110+O110</f>
        <v>3500</v>
      </c>
      <c r="Q110" s="49"/>
      <c r="R110" s="49">
        <f t="shared" ref="R110" si="171">P110+Q110</f>
        <v>3500</v>
      </c>
      <c r="S110" s="49"/>
      <c r="T110" s="49">
        <f t="shared" ref="T110" si="172">R110+S110</f>
        <v>3500</v>
      </c>
      <c r="U110" s="49"/>
      <c r="V110" s="49">
        <f t="shared" ref="V110" si="173">T110+U110</f>
        <v>3500</v>
      </c>
      <c r="W110" s="49"/>
      <c r="X110" s="49">
        <f t="shared" ref="X110" si="174">V110+W110</f>
        <v>3500</v>
      </c>
    </row>
    <row r="111" spans="1:24" s="44" customFormat="1" ht="12.75" customHeight="1" x14ac:dyDescent="0.25">
      <c r="A111" s="299" t="s">
        <v>318</v>
      </c>
      <c r="B111" s="300"/>
      <c r="C111" s="265"/>
      <c r="D111" s="265"/>
      <c r="E111" s="265"/>
      <c r="F111" s="42" t="s">
        <v>247</v>
      </c>
      <c r="G111" s="42"/>
      <c r="H111" s="42"/>
      <c r="I111" s="42"/>
      <c r="J111" s="43">
        <f>J119+J126+J132</f>
        <v>5282300</v>
      </c>
      <c r="K111" s="43">
        <f t="shared" ref="K111:Q111" si="175">K119+K126+K132</f>
        <v>100000</v>
      </c>
      <c r="L111" s="49">
        <f t="shared" si="123"/>
        <v>5382300</v>
      </c>
      <c r="M111" s="43">
        <f t="shared" si="175"/>
        <v>699992</v>
      </c>
      <c r="N111" s="43">
        <f t="shared" si="175"/>
        <v>6082292</v>
      </c>
      <c r="O111" s="43">
        <f t="shared" si="175"/>
        <v>0</v>
      </c>
      <c r="P111" s="43">
        <f t="shared" si="175"/>
        <v>6082292</v>
      </c>
      <c r="Q111" s="43">
        <f t="shared" si="175"/>
        <v>0</v>
      </c>
      <c r="R111" s="43">
        <f>R112+R119+R126+R132</f>
        <v>6082292</v>
      </c>
      <c r="S111" s="43">
        <f t="shared" ref="S111:X111" si="176">S112+S119+S126+S132</f>
        <v>96083</v>
      </c>
      <c r="T111" s="43">
        <f t="shared" si="176"/>
        <v>6178375</v>
      </c>
      <c r="U111" s="43">
        <f t="shared" si="176"/>
        <v>0</v>
      </c>
      <c r="V111" s="43">
        <f t="shared" si="176"/>
        <v>6178375</v>
      </c>
      <c r="W111" s="43">
        <f t="shared" si="176"/>
        <v>1400000</v>
      </c>
      <c r="X111" s="43">
        <f t="shared" si="176"/>
        <v>7578375</v>
      </c>
    </row>
    <row r="112" spans="1:24" s="44" customFormat="1" ht="12.75" hidden="1" customHeight="1" x14ac:dyDescent="0.25">
      <c r="A112" s="307" t="s">
        <v>631</v>
      </c>
      <c r="B112" s="308"/>
      <c r="C112" s="265"/>
      <c r="D112" s="265"/>
      <c r="E112" s="265"/>
      <c r="F112" s="45" t="s">
        <v>247</v>
      </c>
      <c r="G112" s="45" t="s">
        <v>224</v>
      </c>
      <c r="H112" s="45"/>
      <c r="I112" s="45"/>
      <c r="J112" s="46"/>
      <c r="K112" s="46"/>
      <c r="L112" s="49"/>
      <c r="M112" s="46"/>
      <c r="N112" s="46"/>
      <c r="O112" s="46"/>
      <c r="P112" s="46"/>
      <c r="Q112" s="46"/>
      <c r="R112" s="46">
        <f>R113</f>
        <v>0</v>
      </c>
      <c r="S112" s="46">
        <f t="shared" ref="S112:X115" si="177">S113</f>
        <v>96083</v>
      </c>
      <c r="T112" s="46">
        <f t="shared" si="177"/>
        <v>96083</v>
      </c>
      <c r="U112" s="46">
        <f t="shared" si="177"/>
        <v>0</v>
      </c>
      <c r="V112" s="46">
        <f t="shared" si="177"/>
        <v>96083</v>
      </c>
      <c r="W112" s="46">
        <f t="shared" si="177"/>
        <v>0</v>
      </c>
      <c r="X112" s="46">
        <f t="shared" si="177"/>
        <v>96083</v>
      </c>
    </row>
    <row r="113" spans="1:24" s="1" customFormat="1" ht="12.75" hidden="1" customHeight="1" x14ac:dyDescent="0.25">
      <c r="A113" s="295" t="s">
        <v>633</v>
      </c>
      <c r="B113" s="296"/>
      <c r="C113" s="261"/>
      <c r="D113" s="261"/>
      <c r="E113" s="261"/>
      <c r="F113" s="48" t="s">
        <v>247</v>
      </c>
      <c r="G113" s="48" t="s">
        <v>224</v>
      </c>
      <c r="H113" s="48" t="s">
        <v>632</v>
      </c>
      <c r="I113" s="48"/>
      <c r="J113" s="49"/>
      <c r="K113" s="49"/>
      <c r="L113" s="49"/>
      <c r="M113" s="49"/>
      <c r="N113" s="49"/>
      <c r="O113" s="49"/>
      <c r="P113" s="49"/>
      <c r="Q113" s="49"/>
      <c r="R113" s="49">
        <f>R114</f>
        <v>0</v>
      </c>
      <c r="S113" s="49">
        <f t="shared" si="177"/>
        <v>96083</v>
      </c>
      <c r="T113" s="49">
        <f t="shared" si="177"/>
        <v>96083</v>
      </c>
      <c r="U113" s="49">
        <f t="shared" si="177"/>
        <v>0</v>
      </c>
      <c r="V113" s="49">
        <f t="shared" si="177"/>
        <v>96083</v>
      </c>
      <c r="W113" s="49">
        <f t="shared" si="177"/>
        <v>0</v>
      </c>
      <c r="X113" s="49">
        <f t="shared" si="177"/>
        <v>96083</v>
      </c>
    </row>
    <row r="114" spans="1:24" s="1" customFormat="1" ht="29.25" hidden="1" customHeight="1" x14ac:dyDescent="0.25">
      <c r="A114" s="295" t="s">
        <v>634</v>
      </c>
      <c r="B114" s="296"/>
      <c r="C114" s="261"/>
      <c r="D114" s="261"/>
      <c r="E114" s="261"/>
      <c r="F114" s="48" t="s">
        <v>247</v>
      </c>
      <c r="G114" s="48" t="s">
        <v>224</v>
      </c>
      <c r="H114" s="48" t="s">
        <v>635</v>
      </c>
      <c r="I114" s="48"/>
      <c r="J114" s="49"/>
      <c r="K114" s="49"/>
      <c r="L114" s="49"/>
      <c r="M114" s="49"/>
      <c r="N114" s="49"/>
      <c r="O114" s="49"/>
      <c r="P114" s="49"/>
      <c r="Q114" s="49"/>
      <c r="R114" s="49">
        <f>R115</f>
        <v>0</v>
      </c>
      <c r="S114" s="49">
        <f t="shared" si="177"/>
        <v>96083</v>
      </c>
      <c r="T114" s="49">
        <f t="shared" si="177"/>
        <v>96083</v>
      </c>
      <c r="U114" s="49">
        <f t="shared" si="177"/>
        <v>0</v>
      </c>
      <c r="V114" s="49">
        <f t="shared" si="177"/>
        <v>96083</v>
      </c>
      <c r="W114" s="49">
        <f t="shared" si="177"/>
        <v>0</v>
      </c>
      <c r="X114" s="49">
        <f t="shared" si="177"/>
        <v>96083</v>
      </c>
    </row>
    <row r="115" spans="1:24" s="1" customFormat="1" ht="25.5" hidden="1" customHeight="1" x14ac:dyDescent="0.25">
      <c r="A115" s="234"/>
      <c r="B115" s="261" t="s">
        <v>361</v>
      </c>
      <c r="C115" s="261"/>
      <c r="D115" s="261"/>
      <c r="E115" s="261"/>
      <c r="F115" s="48" t="s">
        <v>247</v>
      </c>
      <c r="G115" s="48" t="s">
        <v>224</v>
      </c>
      <c r="H115" s="48" t="s">
        <v>635</v>
      </c>
      <c r="I115" s="48" t="s">
        <v>362</v>
      </c>
      <c r="J115" s="49"/>
      <c r="K115" s="49"/>
      <c r="L115" s="49"/>
      <c r="M115" s="49"/>
      <c r="N115" s="49"/>
      <c r="O115" s="49"/>
      <c r="P115" s="49"/>
      <c r="Q115" s="49"/>
      <c r="R115" s="49">
        <f>R116</f>
        <v>0</v>
      </c>
      <c r="S115" s="49">
        <f t="shared" si="177"/>
        <v>96083</v>
      </c>
      <c r="T115" s="49">
        <f t="shared" si="177"/>
        <v>96083</v>
      </c>
      <c r="U115" s="49">
        <f t="shared" si="177"/>
        <v>0</v>
      </c>
      <c r="V115" s="49">
        <f t="shared" si="177"/>
        <v>96083</v>
      </c>
      <c r="W115" s="49">
        <f t="shared" si="177"/>
        <v>0</v>
      </c>
      <c r="X115" s="49">
        <f t="shared" si="177"/>
        <v>96083</v>
      </c>
    </row>
    <row r="116" spans="1:24" s="1" customFormat="1" ht="12.75" hidden="1" customHeight="1" x14ac:dyDescent="0.25">
      <c r="A116" s="234"/>
      <c r="B116" s="268" t="s">
        <v>384</v>
      </c>
      <c r="C116" s="261"/>
      <c r="D116" s="261"/>
      <c r="E116" s="261"/>
      <c r="F116" s="48" t="s">
        <v>247</v>
      </c>
      <c r="G116" s="48" t="s">
        <v>224</v>
      </c>
      <c r="H116" s="48" t="s">
        <v>635</v>
      </c>
      <c r="I116" s="48" t="s">
        <v>385</v>
      </c>
      <c r="J116" s="49"/>
      <c r="K116" s="49"/>
      <c r="L116" s="49"/>
      <c r="M116" s="49"/>
      <c r="N116" s="49"/>
      <c r="O116" s="49"/>
      <c r="P116" s="49"/>
      <c r="Q116" s="49"/>
      <c r="R116" s="49"/>
      <c r="S116" s="49">
        <v>96083</v>
      </c>
      <c r="T116" s="49">
        <f>R116+S116</f>
        <v>96083</v>
      </c>
      <c r="U116" s="49"/>
      <c r="V116" s="49">
        <f>T116+U116</f>
        <v>96083</v>
      </c>
      <c r="W116" s="49"/>
      <c r="X116" s="49">
        <f>V116+W116</f>
        <v>96083</v>
      </c>
    </row>
    <row r="117" spans="1:24" s="1" customFormat="1" ht="12.75" hidden="1" customHeight="1" x14ac:dyDescent="0.25">
      <c r="A117" s="234"/>
      <c r="B117" s="235"/>
      <c r="C117" s="261"/>
      <c r="D117" s="261"/>
      <c r="E117" s="261"/>
      <c r="F117" s="48"/>
      <c r="G117" s="48"/>
      <c r="H117" s="48"/>
      <c r="I117" s="48"/>
      <c r="J117" s="49"/>
      <c r="K117" s="49"/>
      <c r="L117" s="49"/>
      <c r="M117" s="49"/>
      <c r="N117" s="49"/>
      <c r="O117" s="49"/>
      <c r="P117" s="49"/>
      <c r="Q117" s="49"/>
      <c r="R117" s="49"/>
      <c r="S117" s="49"/>
      <c r="T117" s="49"/>
      <c r="U117" s="49"/>
      <c r="V117" s="49"/>
      <c r="W117" s="49"/>
      <c r="X117" s="49"/>
    </row>
    <row r="118" spans="1:24" s="1" customFormat="1" ht="12.75" hidden="1" customHeight="1" x14ac:dyDescent="0.25">
      <c r="A118" s="234"/>
      <c r="B118" s="235"/>
      <c r="C118" s="261"/>
      <c r="D118" s="261"/>
      <c r="E118" s="261"/>
      <c r="F118" s="48"/>
      <c r="G118" s="48"/>
      <c r="H118" s="48"/>
      <c r="I118" s="48"/>
      <c r="J118" s="49"/>
      <c r="K118" s="49"/>
      <c r="L118" s="49"/>
      <c r="M118" s="49"/>
      <c r="N118" s="49"/>
      <c r="O118" s="49"/>
      <c r="P118" s="49"/>
      <c r="Q118" s="49"/>
      <c r="R118" s="49"/>
      <c r="S118" s="49"/>
      <c r="T118" s="49"/>
      <c r="U118" s="49"/>
      <c r="V118" s="49"/>
      <c r="W118" s="49"/>
      <c r="X118" s="49"/>
    </row>
    <row r="119" spans="1:24" s="47" customFormat="1" ht="12.75" hidden="1" customHeight="1" x14ac:dyDescent="0.25">
      <c r="A119" s="301" t="s">
        <v>319</v>
      </c>
      <c r="B119" s="302"/>
      <c r="C119" s="263"/>
      <c r="D119" s="263"/>
      <c r="E119" s="263"/>
      <c r="F119" s="45" t="s">
        <v>247</v>
      </c>
      <c r="G119" s="45" t="s">
        <v>320</v>
      </c>
      <c r="H119" s="45"/>
      <c r="I119" s="45"/>
      <c r="J119" s="46">
        <f>J120+J123</f>
        <v>705000</v>
      </c>
      <c r="K119" s="46">
        <f t="shared" ref="K119:X119" si="178">K120+K123</f>
        <v>0</v>
      </c>
      <c r="L119" s="49">
        <f t="shared" si="123"/>
        <v>705000</v>
      </c>
      <c r="M119" s="46">
        <f t="shared" si="178"/>
        <v>699992</v>
      </c>
      <c r="N119" s="46">
        <f t="shared" si="178"/>
        <v>1404992</v>
      </c>
      <c r="O119" s="46">
        <f t="shared" si="178"/>
        <v>0</v>
      </c>
      <c r="P119" s="46">
        <f t="shared" si="178"/>
        <v>1404992</v>
      </c>
      <c r="Q119" s="46">
        <f t="shared" si="178"/>
        <v>0</v>
      </c>
      <c r="R119" s="46">
        <f t="shared" si="178"/>
        <v>1404992</v>
      </c>
      <c r="S119" s="46">
        <f t="shared" si="178"/>
        <v>0</v>
      </c>
      <c r="T119" s="46">
        <f t="shared" si="178"/>
        <v>1404992</v>
      </c>
      <c r="U119" s="46">
        <f t="shared" si="178"/>
        <v>0</v>
      </c>
      <c r="V119" s="46">
        <f t="shared" si="178"/>
        <v>1404992</v>
      </c>
      <c r="W119" s="46">
        <f t="shared" si="178"/>
        <v>0</v>
      </c>
      <c r="X119" s="46">
        <f t="shared" si="178"/>
        <v>1404992</v>
      </c>
    </row>
    <row r="120" spans="1:24" s="1" customFormat="1" ht="15" hidden="1" customHeight="1" x14ac:dyDescent="0.25">
      <c r="A120" s="295" t="s">
        <v>321</v>
      </c>
      <c r="B120" s="296"/>
      <c r="C120" s="261"/>
      <c r="D120" s="261"/>
      <c r="E120" s="261"/>
      <c r="F120" s="48" t="s">
        <v>247</v>
      </c>
      <c r="G120" s="48" t="s">
        <v>320</v>
      </c>
      <c r="H120" s="48" t="s">
        <v>322</v>
      </c>
      <c r="I120" s="48"/>
      <c r="J120" s="49">
        <f t="shared" ref="J120:X121" si="179">J121</f>
        <v>55000</v>
      </c>
      <c r="K120" s="49">
        <f t="shared" si="179"/>
        <v>0</v>
      </c>
      <c r="L120" s="49">
        <f t="shared" si="123"/>
        <v>55000</v>
      </c>
      <c r="M120" s="49">
        <f t="shared" si="179"/>
        <v>0</v>
      </c>
      <c r="N120" s="49">
        <f t="shared" si="179"/>
        <v>55000</v>
      </c>
      <c r="O120" s="49">
        <f t="shared" si="179"/>
        <v>0</v>
      </c>
      <c r="P120" s="49">
        <f t="shared" si="179"/>
        <v>55000</v>
      </c>
      <c r="Q120" s="49">
        <f t="shared" si="179"/>
        <v>0</v>
      </c>
      <c r="R120" s="49">
        <f t="shared" si="179"/>
        <v>55000</v>
      </c>
      <c r="S120" s="49">
        <f t="shared" si="179"/>
        <v>0</v>
      </c>
      <c r="T120" s="49">
        <f t="shared" si="179"/>
        <v>55000</v>
      </c>
      <c r="U120" s="49">
        <f t="shared" si="179"/>
        <v>0</v>
      </c>
      <c r="V120" s="49">
        <f t="shared" si="179"/>
        <v>55000</v>
      </c>
      <c r="W120" s="49">
        <f t="shared" si="179"/>
        <v>0</v>
      </c>
      <c r="X120" s="49">
        <f t="shared" si="179"/>
        <v>55000</v>
      </c>
    </row>
    <row r="121" spans="1:24" s="1" customFormat="1" ht="12.75" hidden="1" customHeight="1" x14ac:dyDescent="0.25">
      <c r="A121" s="57"/>
      <c r="B121" s="268" t="s">
        <v>236</v>
      </c>
      <c r="C121" s="268"/>
      <c r="D121" s="268"/>
      <c r="E121" s="268"/>
      <c r="F121" s="48" t="s">
        <v>247</v>
      </c>
      <c r="G121" s="48" t="s">
        <v>320</v>
      </c>
      <c r="H121" s="48" t="s">
        <v>322</v>
      </c>
      <c r="I121" s="48" t="s">
        <v>237</v>
      </c>
      <c r="J121" s="49">
        <f t="shared" si="179"/>
        <v>55000</v>
      </c>
      <c r="K121" s="49">
        <f t="shared" si="179"/>
        <v>0</v>
      </c>
      <c r="L121" s="49">
        <f t="shared" si="123"/>
        <v>55000</v>
      </c>
      <c r="M121" s="49">
        <f t="shared" si="179"/>
        <v>0</v>
      </c>
      <c r="N121" s="49">
        <f t="shared" si="179"/>
        <v>55000</v>
      </c>
      <c r="O121" s="49">
        <f t="shared" si="179"/>
        <v>0</v>
      </c>
      <c r="P121" s="49">
        <f t="shared" si="179"/>
        <v>55000</v>
      </c>
      <c r="Q121" s="49">
        <f t="shared" si="179"/>
        <v>0</v>
      </c>
      <c r="R121" s="49">
        <f t="shared" si="179"/>
        <v>55000</v>
      </c>
      <c r="S121" s="49">
        <f t="shared" si="179"/>
        <v>0</v>
      </c>
      <c r="T121" s="49">
        <f t="shared" si="179"/>
        <v>55000</v>
      </c>
      <c r="U121" s="49">
        <f t="shared" si="179"/>
        <v>0</v>
      </c>
      <c r="V121" s="49">
        <f t="shared" si="179"/>
        <v>55000</v>
      </c>
      <c r="W121" s="49">
        <f t="shared" si="179"/>
        <v>0</v>
      </c>
      <c r="X121" s="49">
        <f t="shared" si="179"/>
        <v>55000</v>
      </c>
    </row>
    <row r="122" spans="1:24" s="1" customFormat="1" ht="15" hidden="1" customHeight="1" x14ac:dyDescent="0.25">
      <c r="A122" s="57"/>
      <c r="B122" s="261" t="s">
        <v>238</v>
      </c>
      <c r="C122" s="261"/>
      <c r="D122" s="261"/>
      <c r="E122" s="261"/>
      <c r="F122" s="48" t="s">
        <v>247</v>
      </c>
      <c r="G122" s="48" t="s">
        <v>320</v>
      </c>
      <c r="H122" s="48" t="s">
        <v>322</v>
      </c>
      <c r="I122" s="48" t="s">
        <v>239</v>
      </c>
      <c r="J122" s="49">
        <v>55000</v>
      </c>
      <c r="K122" s="49"/>
      <c r="L122" s="49">
        <f t="shared" si="123"/>
        <v>55000</v>
      </c>
      <c r="M122" s="49"/>
      <c r="N122" s="49">
        <f>L122+M122</f>
        <v>55000</v>
      </c>
      <c r="O122" s="49"/>
      <c r="P122" s="49">
        <f t="shared" ref="P122" si="180">N122+O122</f>
        <v>55000</v>
      </c>
      <c r="Q122" s="49"/>
      <c r="R122" s="49">
        <f t="shared" ref="R122" si="181">P122+Q122</f>
        <v>55000</v>
      </c>
      <c r="S122" s="49"/>
      <c r="T122" s="49">
        <f t="shared" ref="T122" si="182">R122+S122</f>
        <v>55000</v>
      </c>
      <c r="U122" s="49"/>
      <c r="V122" s="49">
        <f t="shared" ref="V122" si="183">T122+U122</f>
        <v>55000</v>
      </c>
      <c r="W122" s="49"/>
      <c r="X122" s="49">
        <f t="shared" ref="X122" si="184">V122+W122</f>
        <v>55000</v>
      </c>
    </row>
    <row r="123" spans="1:24" s="60" customFormat="1" ht="12.75" hidden="1" customHeight="1" x14ac:dyDescent="0.25">
      <c r="A123" s="309" t="s">
        <v>323</v>
      </c>
      <c r="B123" s="310"/>
      <c r="C123" s="239"/>
      <c r="D123" s="239"/>
      <c r="E123" s="17">
        <v>851</v>
      </c>
      <c r="F123" s="48" t="s">
        <v>247</v>
      </c>
      <c r="G123" s="48" t="s">
        <v>320</v>
      </c>
      <c r="H123" s="54" t="s">
        <v>324</v>
      </c>
      <c r="I123" s="58"/>
      <c r="J123" s="59">
        <f>J124</f>
        <v>650000</v>
      </c>
      <c r="K123" s="59">
        <f t="shared" ref="K123:X124" si="185">K124</f>
        <v>0</v>
      </c>
      <c r="L123" s="49">
        <f t="shared" si="123"/>
        <v>650000</v>
      </c>
      <c r="M123" s="59">
        <f t="shared" si="185"/>
        <v>699992</v>
      </c>
      <c r="N123" s="59">
        <f t="shared" si="185"/>
        <v>1349992</v>
      </c>
      <c r="O123" s="59">
        <f t="shared" si="185"/>
        <v>0</v>
      </c>
      <c r="P123" s="59">
        <f t="shared" si="185"/>
        <v>1349992</v>
      </c>
      <c r="Q123" s="59">
        <f t="shared" si="185"/>
        <v>0</v>
      </c>
      <c r="R123" s="59">
        <f t="shared" si="185"/>
        <v>1349992</v>
      </c>
      <c r="S123" s="59">
        <f t="shared" si="185"/>
        <v>0</v>
      </c>
      <c r="T123" s="59">
        <f t="shared" si="185"/>
        <v>1349992</v>
      </c>
      <c r="U123" s="59">
        <f t="shared" si="185"/>
        <v>0</v>
      </c>
      <c r="V123" s="59">
        <f t="shared" si="185"/>
        <v>1349992</v>
      </c>
      <c r="W123" s="59">
        <f t="shared" si="185"/>
        <v>0</v>
      </c>
      <c r="X123" s="59">
        <f t="shared" si="185"/>
        <v>1349992</v>
      </c>
    </row>
    <row r="124" spans="1:24" s="1" customFormat="1" ht="12.75" hidden="1" customHeight="1" x14ac:dyDescent="0.25">
      <c r="A124" s="261"/>
      <c r="B124" s="261" t="s">
        <v>240</v>
      </c>
      <c r="C124" s="261"/>
      <c r="D124" s="261"/>
      <c r="E124" s="17">
        <v>851</v>
      </c>
      <c r="F124" s="48" t="s">
        <v>247</v>
      </c>
      <c r="G124" s="48" t="s">
        <v>320</v>
      </c>
      <c r="H124" s="54" t="s">
        <v>324</v>
      </c>
      <c r="I124" s="48" t="s">
        <v>241</v>
      </c>
      <c r="J124" s="61">
        <f>J125</f>
        <v>650000</v>
      </c>
      <c r="K124" s="61">
        <f t="shared" si="185"/>
        <v>0</v>
      </c>
      <c r="L124" s="49">
        <f t="shared" si="123"/>
        <v>650000</v>
      </c>
      <c r="M124" s="61">
        <f t="shared" si="185"/>
        <v>699992</v>
      </c>
      <c r="N124" s="61">
        <f t="shared" si="185"/>
        <v>1349992</v>
      </c>
      <c r="O124" s="61">
        <f t="shared" si="185"/>
        <v>0</v>
      </c>
      <c r="P124" s="61">
        <f t="shared" si="185"/>
        <v>1349992</v>
      </c>
      <c r="Q124" s="61">
        <f t="shared" si="185"/>
        <v>0</v>
      </c>
      <c r="R124" s="61">
        <f t="shared" si="185"/>
        <v>1349992</v>
      </c>
      <c r="S124" s="61">
        <f t="shared" si="185"/>
        <v>0</v>
      </c>
      <c r="T124" s="61">
        <f t="shared" si="185"/>
        <v>1349992</v>
      </c>
      <c r="U124" s="61">
        <f t="shared" si="185"/>
        <v>0</v>
      </c>
      <c r="V124" s="61">
        <f t="shared" si="185"/>
        <v>1349992</v>
      </c>
      <c r="W124" s="61">
        <f t="shared" si="185"/>
        <v>0</v>
      </c>
      <c r="X124" s="61">
        <f t="shared" si="185"/>
        <v>1349992</v>
      </c>
    </row>
    <row r="125" spans="1:24" s="1" customFormat="1" ht="12.75" hidden="1" customHeight="1" x14ac:dyDescent="0.25">
      <c r="A125" s="261"/>
      <c r="B125" s="261" t="s">
        <v>325</v>
      </c>
      <c r="C125" s="261"/>
      <c r="D125" s="261"/>
      <c r="E125" s="17">
        <v>851</v>
      </c>
      <c r="F125" s="48" t="s">
        <v>247</v>
      </c>
      <c r="G125" s="48" t="s">
        <v>320</v>
      </c>
      <c r="H125" s="54" t="s">
        <v>324</v>
      </c>
      <c r="I125" s="48" t="s">
        <v>326</v>
      </c>
      <c r="J125" s="61">
        <v>650000</v>
      </c>
      <c r="K125" s="61">
        <v>0</v>
      </c>
      <c r="L125" s="49">
        <f t="shared" si="123"/>
        <v>650000</v>
      </c>
      <c r="M125" s="61">
        <v>699992</v>
      </c>
      <c r="N125" s="49">
        <f>L125+M125</f>
        <v>1349992</v>
      </c>
      <c r="O125" s="61"/>
      <c r="P125" s="49">
        <f t="shared" ref="P125" si="186">N125+O125</f>
        <v>1349992</v>
      </c>
      <c r="Q125" s="61"/>
      <c r="R125" s="49">
        <f t="shared" ref="R125" si="187">P125+Q125</f>
        <v>1349992</v>
      </c>
      <c r="S125" s="61"/>
      <c r="T125" s="49">
        <f t="shared" ref="T125" si="188">R125+S125</f>
        <v>1349992</v>
      </c>
      <c r="U125" s="61"/>
      <c r="V125" s="49">
        <f t="shared" ref="V125" si="189">T125+U125</f>
        <v>1349992</v>
      </c>
      <c r="W125" s="61"/>
      <c r="X125" s="49">
        <f t="shared" ref="X125" si="190">V125+W125</f>
        <v>1349992</v>
      </c>
    </row>
    <row r="126" spans="1:24" s="47" customFormat="1" ht="12.75" hidden="1" customHeight="1" x14ac:dyDescent="0.25">
      <c r="A126" s="301" t="s">
        <v>327</v>
      </c>
      <c r="B126" s="302"/>
      <c r="C126" s="237"/>
      <c r="D126" s="237"/>
      <c r="E126" s="237"/>
      <c r="F126" s="45" t="s">
        <v>247</v>
      </c>
      <c r="G126" s="45" t="s">
        <v>307</v>
      </c>
      <c r="H126" s="45"/>
      <c r="I126" s="45"/>
      <c r="J126" s="46">
        <f t="shared" ref="J126:X130" si="191">J127</f>
        <v>4433800</v>
      </c>
      <c r="K126" s="46">
        <f t="shared" si="191"/>
        <v>0</v>
      </c>
      <c r="L126" s="49">
        <f t="shared" si="123"/>
        <v>4433800</v>
      </c>
      <c r="M126" s="46">
        <f t="shared" si="191"/>
        <v>0</v>
      </c>
      <c r="N126" s="46">
        <f t="shared" si="191"/>
        <v>4433800</v>
      </c>
      <c r="O126" s="46">
        <f t="shared" si="191"/>
        <v>0</v>
      </c>
      <c r="P126" s="46">
        <f t="shared" si="191"/>
        <v>4433800</v>
      </c>
      <c r="Q126" s="46">
        <f t="shared" si="191"/>
        <v>0</v>
      </c>
      <c r="R126" s="46">
        <f t="shared" si="191"/>
        <v>4433800</v>
      </c>
      <c r="S126" s="46">
        <f t="shared" si="191"/>
        <v>0</v>
      </c>
      <c r="T126" s="46">
        <f t="shared" si="191"/>
        <v>4433800</v>
      </c>
      <c r="U126" s="46">
        <f t="shared" si="191"/>
        <v>0</v>
      </c>
      <c r="V126" s="46">
        <f t="shared" si="191"/>
        <v>4433800</v>
      </c>
      <c r="W126" s="46">
        <f t="shared" si="191"/>
        <v>0</v>
      </c>
      <c r="X126" s="46">
        <f t="shared" si="191"/>
        <v>4433800</v>
      </c>
    </row>
    <row r="127" spans="1:24" s="1" customFormat="1" ht="12.75" hidden="1" customHeight="1" x14ac:dyDescent="0.25">
      <c r="A127" s="295" t="s">
        <v>280</v>
      </c>
      <c r="B127" s="296"/>
      <c r="C127" s="261"/>
      <c r="D127" s="261"/>
      <c r="E127" s="261"/>
      <c r="F127" s="48" t="s">
        <v>247</v>
      </c>
      <c r="G127" s="48" t="s">
        <v>307</v>
      </c>
      <c r="H127" s="48" t="s">
        <v>281</v>
      </c>
      <c r="I127" s="48"/>
      <c r="J127" s="49">
        <f t="shared" si="191"/>
        <v>4433800</v>
      </c>
      <c r="K127" s="49">
        <f t="shared" si="191"/>
        <v>0</v>
      </c>
      <c r="L127" s="49">
        <f t="shared" si="123"/>
        <v>4433800</v>
      </c>
      <c r="M127" s="49">
        <f t="shared" si="191"/>
        <v>0</v>
      </c>
      <c r="N127" s="49">
        <f t="shared" si="191"/>
        <v>4433800</v>
      </c>
      <c r="O127" s="49">
        <f t="shared" si="191"/>
        <v>0</v>
      </c>
      <c r="P127" s="49">
        <f t="shared" si="191"/>
        <v>4433800</v>
      </c>
      <c r="Q127" s="49">
        <f t="shared" si="191"/>
        <v>0</v>
      </c>
      <c r="R127" s="49">
        <f t="shared" si="191"/>
        <v>4433800</v>
      </c>
      <c r="S127" s="49">
        <f t="shared" si="191"/>
        <v>0</v>
      </c>
      <c r="T127" s="49">
        <f t="shared" si="191"/>
        <v>4433800</v>
      </c>
      <c r="U127" s="49">
        <f t="shared" si="191"/>
        <v>0</v>
      </c>
      <c r="V127" s="49">
        <f t="shared" si="191"/>
        <v>4433800</v>
      </c>
      <c r="W127" s="49">
        <f t="shared" si="191"/>
        <v>0</v>
      </c>
      <c r="X127" s="49">
        <f t="shared" si="191"/>
        <v>4433800</v>
      </c>
    </row>
    <row r="128" spans="1:24" s="1" customFormat="1" ht="12.75" hidden="1" customHeight="1" x14ac:dyDescent="0.25">
      <c r="A128" s="295" t="s">
        <v>282</v>
      </c>
      <c r="B128" s="296"/>
      <c r="C128" s="261"/>
      <c r="D128" s="261"/>
      <c r="E128" s="261"/>
      <c r="F128" s="48" t="s">
        <v>247</v>
      </c>
      <c r="G128" s="48" t="s">
        <v>307</v>
      </c>
      <c r="H128" s="48" t="s">
        <v>283</v>
      </c>
      <c r="I128" s="48"/>
      <c r="J128" s="49">
        <f>J129</f>
        <v>4433800</v>
      </c>
      <c r="K128" s="49">
        <f t="shared" si="191"/>
        <v>0</v>
      </c>
      <c r="L128" s="49">
        <f t="shared" si="123"/>
        <v>4433800</v>
      </c>
      <c r="M128" s="49">
        <f t="shared" si="191"/>
        <v>0</v>
      </c>
      <c r="N128" s="49">
        <f t="shared" si="191"/>
        <v>4433800</v>
      </c>
      <c r="O128" s="49">
        <f t="shared" si="191"/>
        <v>0</v>
      </c>
      <c r="P128" s="49">
        <f t="shared" si="191"/>
        <v>4433800</v>
      </c>
      <c r="Q128" s="49">
        <f t="shared" si="191"/>
        <v>0</v>
      </c>
      <c r="R128" s="49">
        <f t="shared" si="191"/>
        <v>4433800</v>
      </c>
      <c r="S128" s="49">
        <f t="shared" si="191"/>
        <v>0</v>
      </c>
      <c r="T128" s="49">
        <f t="shared" si="191"/>
        <v>4433800</v>
      </c>
      <c r="U128" s="49">
        <f t="shared" si="191"/>
        <v>0</v>
      </c>
      <c r="V128" s="49">
        <f t="shared" si="191"/>
        <v>4433800</v>
      </c>
      <c r="W128" s="49">
        <f t="shared" si="191"/>
        <v>0</v>
      </c>
      <c r="X128" s="49">
        <f t="shared" si="191"/>
        <v>4433800</v>
      </c>
    </row>
    <row r="129" spans="1:24" s="1" customFormat="1" ht="12.75" hidden="1" customHeight="1" x14ac:dyDescent="0.25">
      <c r="A129" s="295" t="s">
        <v>328</v>
      </c>
      <c r="B129" s="296"/>
      <c r="C129" s="235"/>
      <c r="D129" s="235"/>
      <c r="E129" s="235"/>
      <c r="F129" s="48" t="s">
        <v>247</v>
      </c>
      <c r="G129" s="48" t="s">
        <v>307</v>
      </c>
      <c r="H129" s="48" t="s">
        <v>329</v>
      </c>
      <c r="I129" s="48"/>
      <c r="J129" s="49">
        <f>J130</f>
        <v>4433800</v>
      </c>
      <c r="K129" s="49">
        <f t="shared" si="191"/>
        <v>0</v>
      </c>
      <c r="L129" s="49">
        <f t="shared" si="123"/>
        <v>4433800</v>
      </c>
      <c r="M129" s="49">
        <f t="shared" si="191"/>
        <v>0</v>
      </c>
      <c r="N129" s="49">
        <f t="shared" si="191"/>
        <v>4433800</v>
      </c>
      <c r="O129" s="49">
        <f t="shared" si="191"/>
        <v>0</v>
      </c>
      <c r="P129" s="49">
        <f t="shared" si="191"/>
        <v>4433800</v>
      </c>
      <c r="Q129" s="49">
        <f t="shared" si="191"/>
        <v>0</v>
      </c>
      <c r="R129" s="49">
        <f t="shared" si="191"/>
        <v>4433800</v>
      </c>
      <c r="S129" s="49">
        <f t="shared" si="191"/>
        <v>0</v>
      </c>
      <c r="T129" s="49">
        <f t="shared" si="191"/>
        <v>4433800</v>
      </c>
      <c r="U129" s="49">
        <f t="shared" si="191"/>
        <v>0</v>
      </c>
      <c r="V129" s="49">
        <f t="shared" si="191"/>
        <v>4433800</v>
      </c>
      <c r="W129" s="49">
        <f t="shared" si="191"/>
        <v>0</v>
      </c>
      <c r="X129" s="49">
        <f t="shared" si="191"/>
        <v>4433800</v>
      </c>
    </row>
    <row r="130" spans="1:24" s="1" customFormat="1" ht="12.75" hidden="1" customHeight="1" x14ac:dyDescent="0.25">
      <c r="A130" s="261"/>
      <c r="B130" s="261" t="s">
        <v>280</v>
      </c>
      <c r="C130" s="261"/>
      <c r="D130" s="261"/>
      <c r="E130" s="261"/>
      <c r="F130" s="48" t="s">
        <v>247</v>
      </c>
      <c r="G130" s="48" t="s">
        <v>307</v>
      </c>
      <c r="H130" s="48" t="s">
        <v>329</v>
      </c>
      <c r="I130" s="48" t="s">
        <v>288</v>
      </c>
      <c r="J130" s="49">
        <f>J131</f>
        <v>4433800</v>
      </c>
      <c r="K130" s="49">
        <f t="shared" si="191"/>
        <v>0</v>
      </c>
      <c r="L130" s="49">
        <f t="shared" si="123"/>
        <v>4433800</v>
      </c>
      <c r="M130" s="49">
        <f t="shared" si="191"/>
        <v>0</v>
      </c>
      <c r="N130" s="49">
        <f t="shared" si="191"/>
        <v>4433800</v>
      </c>
      <c r="O130" s="49">
        <f t="shared" si="191"/>
        <v>0</v>
      </c>
      <c r="P130" s="49">
        <f t="shared" si="191"/>
        <v>4433800</v>
      </c>
      <c r="Q130" s="49">
        <f t="shared" si="191"/>
        <v>0</v>
      </c>
      <c r="R130" s="49">
        <f t="shared" si="191"/>
        <v>4433800</v>
      </c>
      <c r="S130" s="49">
        <f t="shared" si="191"/>
        <v>0</v>
      </c>
      <c r="T130" s="49">
        <f t="shared" si="191"/>
        <v>4433800</v>
      </c>
      <c r="U130" s="49">
        <f t="shared" si="191"/>
        <v>0</v>
      </c>
      <c r="V130" s="49">
        <f t="shared" si="191"/>
        <v>4433800</v>
      </c>
      <c r="W130" s="49">
        <f t="shared" si="191"/>
        <v>0</v>
      </c>
      <c r="X130" s="49">
        <f t="shared" si="191"/>
        <v>4433800</v>
      </c>
    </row>
    <row r="131" spans="1:24" s="1" customFormat="1" ht="12.75" hidden="1" customHeight="1" x14ac:dyDescent="0.25">
      <c r="A131" s="234"/>
      <c r="B131" s="235" t="s">
        <v>289</v>
      </c>
      <c r="C131" s="235"/>
      <c r="D131" s="235"/>
      <c r="E131" s="235"/>
      <c r="F131" s="48" t="s">
        <v>247</v>
      </c>
      <c r="G131" s="48" t="s">
        <v>307</v>
      </c>
      <c r="H131" s="48" t="s">
        <v>329</v>
      </c>
      <c r="I131" s="48" t="s">
        <v>290</v>
      </c>
      <c r="J131" s="49">
        <v>4433800</v>
      </c>
      <c r="K131" s="49"/>
      <c r="L131" s="49">
        <f t="shared" si="123"/>
        <v>4433800</v>
      </c>
      <c r="M131" s="49"/>
      <c r="N131" s="49">
        <f>L131+M131</f>
        <v>4433800</v>
      </c>
      <c r="O131" s="49"/>
      <c r="P131" s="49">
        <f t="shared" ref="P131" si="192">N131+O131</f>
        <v>4433800</v>
      </c>
      <c r="Q131" s="49"/>
      <c r="R131" s="49">
        <f t="shared" ref="R131" si="193">P131+Q131</f>
        <v>4433800</v>
      </c>
      <c r="S131" s="49"/>
      <c r="T131" s="49">
        <f t="shared" ref="T131" si="194">R131+S131</f>
        <v>4433800</v>
      </c>
      <c r="U131" s="49"/>
      <c r="V131" s="49">
        <f t="shared" ref="V131" si="195">T131+U131</f>
        <v>4433800</v>
      </c>
      <c r="W131" s="49"/>
      <c r="X131" s="49">
        <f t="shared" ref="X131" si="196">V131+W131</f>
        <v>4433800</v>
      </c>
    </row>
    <row r="132" spans="1:24" s="47" customFormat="1" ht="12.75" customHeight="1" x14ac:dyDescent="0.25">
      <c r="A132" s="301" t="s">
        <v>330</v>
      </c>
      <c r="B132" s="302"/>
      <c r="C132" s="263"/>
      <c r="D132" s="263"/>
      <c r="E132" s="263"/>
      <c r="F132" s="45" t="s">
        <v>247</v>
      </c>
      <c r="G132" s="45" t="s">
        <v>331</v>
      </c>
      <c r="H132" s="45"/>
      <c r="I132" s="45"/>
      <c r="J132" s="46">
        <f>J137+J144</f>
        <v>143500</v>
      </c>
      <c r="K132" s="46">
        <f t="shared" ref="K132:U132" si="197">K137+K144</f>
        <v>100000</v>
      </c>
      <c r="L132" s="49">
        <f t="shared" si="123"/>
        <v>243500</v>
      </c>
      <c r="M132" s="46">
        <f t="shared" si="197"/>
        <v>0</v>
      </c>
      <c r="N132" s="46">
        <f t="shared" si="197"/>
        <v>243500</v>
      </c>
      <c r="O132" s="46">
        <f t="shared" si="197"/>
        <v>0</v>
      </c>
      <c r="P132" s="46">
        <f t="shared" si="197"/>
        <v>243500</v>
      </c>
      <c r="Q132" s="46">
        <f t="shared" si="197"/>
        <v>0</v>
      </c>
      <c r="R132" s="46">
        <f t="shared" si="197"/>
        <v>243500</v>
      </c>
      <c r="S132" s="46">
        <f t="shared" si="197"/>
        <v>0</v>
      </c>
      <c r="T132" s="46">
        <f t="shared" si="197"/>
        <v>243500</v>
      </c>
      <c r="U132" s="46">
        <f t="shared" si="197"/>
        <v>0</v>
      </c>
      <c r="V132" s="46">
        <f>V133+V137+V144+V148</f>
        <v>243500</v>
      </c>
      <c r="W132" s="46">
        <f t="shared" ref="W132:X132" si="198">W133+W137+W144+W148</f>
        <v>1400000</v>
      </c>
      <c r="X132" s="46">
        <f t="shared" si="198"/>
        <v>1643500</v>
      </c>
    </row>
    <row r="133" spans="1:24" s="1" customFormat="1" ht="12.75" customHeight="1" x14ac:dyDescent="0.25">
      <c r="A133" s="295" t="s">
        <v>778</v>
      </c>
      <c r="B133" s="296"/>
      <c r="C133" s="261"/>
      <c r="D133" s="261"/>
      <c r="E133" s="261"/>
      <c r="F133" s="48" t="s">
        <v>247</v>
      </c>
      <c r="G133" s="48" t="s">
        <v>331</v>
      </c>
      <c r="H133" s="48" t="s">
        <v>779</v>
      </c>
      <c r="I133" s="48"/>
      <c r="J133" s="49"/>
      <c r="K133" s="49"/>
      <c r="L133" s="49"/>
      <c r="M133" s="49"/>
      <c r="N133" s="49"/>
      <c r="O133" s="49"/>
      <c r="P133" s="49"/>
      <c r="Q133" s="49"/>
      <c r="R133" s="49"/>
      <c r="S133" s="49"/>
      <c r="T133" s="49"/>
      <c r="U133" s="49"/>
      <c r="V133" s="49">
        <f>V134</f>
        <v>0</v>
      </c>
      <c r="W133" s="49">
        <f t="shared" ref="W133:X135" si="199">W134</f>
        <v>1120000</v>
      </c>
      <c r="X133" s="49">
        <f t="shared" si="199"/>
        <v>1120000</v>
      </c>
    </row>
    <row r="134" spans="1:24" s="1" customFormat="1" ht="26.25" customHeight="1" x14ac:dyDescent="0.25">
      <c r="A134" s="295" t="s">
        <v>780</v>
      </c>
      <c r="B134" s="296"/>
      <c r="C134" s="261"/>
      <c r="D134" s="261"/>
      <c r="E134" s="261"/>
      <c r="F134" s="29" t="s">
        <v>247</v>
      </c>
      <c r="G134" s="29" t="s">
        <v>331</v>
      </c>
      <c r="H134" s="48" t="s">
        <v>781</v>
      </c>
      <c r="I134" s="48"/>
      <c r="J134" s="49"/>
      <c r="K134" s="49"/>
      <c r="L134" s="49"/>
      <c r="M134" s="49"/>
      <c r="N134" s="49"/>
      <c r="O134" s="49"/>
      <c r="P134" s="49"/>
      <c r="Q134" s="49"/>
      <c r="R134" s="49"/>
      <c r="S134" s="49"/>
      <c r="T134" s="49"/>
      <c r="U134" s="49"/>
      <c r="V134" s="49">
        <f>V135</f>
        <v>0</v>
      </c>
      <c r="W134" s="49">
        <f t="shared" si="199"/>
        <v>1120000</v>
      </c>
      <c r="X134" s="49">
        <f t="shared" si="199"/>
        <v>1120000</v>
      </c>
    </row>
    <row r="135" spans="1:24" s="1" customFormat="1" ht="15" customHeight="1" x14ac:dyDescent="0.25">
      <c r="A135" s="234"/>
      <c r="B135" s="261" t="s">
        <v>240</v>
      </c>
      <c r="C135" s="261"/>
      <c r="D135" s="261"/>
      <c r="E135" s="261"/>
      <c r="F135" s="29" t="s">
        <v>247</v>
      </c>
      <c r="G135" s="29" t="s">
        <v>331</v>
      </c>
      <c r="H135" s="48" t="s">
        <v>781</v>
      </c>
      <c r="I135" s="48" t="s">
        <v>241</v>
      </c>
      <c r="J135" s="49"/>
      <c r="K135" s="49"/>
      <c r="L135" s="49"/>
      <c r="M135" s="49"/>
      <c r="N135" s="49"/>
      <c r="O135" s="49"/>
      <c r="P135" s="49"/>
      <c r="Q135" s="49"/>
      <c r="R135" s="49"/>
      <c r="S135" s="49"/>
      <c r="T135" s="49"/>
      <c r="U135" s="49"/>
      <c r="V135" s="49">
        <f>V136</f>
        <v>0</v>
      </c>
      <c r="W135" s="49">
        <f t="shared" si="199"/>
        <v>1120000</v>
      </c>
      <c r="X135" s="49">
        <f t="shared" si="199"/>
        <v>1120000</v>
      </c>
    </row>
    <row r="136" spans="1:24" s="1" customFormat="1" ht="26.25" customHeight="1" x14ac:dyDescent="0.25">
      <c r="A136" s="234"/>
      <c r="B136" s="261" t="s">
        <v>325</v>
      </c>
      <c r="C136" s="261"/>
      <c r="D136" s="261"/>
      <c r="E136" s="261"/>
      <c r="F136" s="29" t="s">
        <v>247</v>
      </c>
      <c r="G136" s="29" t="s">
        <v>331</v>
      </c>
      <c r="H136" s="48" t="s">
        <v>781</v>
      </c>
      <c r="I136" s="48" t="s">
        <v>326</v>
      </c>
      <c r="J136" s="49"/>
      <c r="K136" s="49"/>
      <c r="L136" s="49"/>
      <c r="M136" s="49"/>
      <c r="N136" s="49"/>
      <c r="O136" s="49"/>
      <c r="P136" s="49"/>
      <c r="Q136" s="49"/>
      <c r="R136" s="49"/>
      <c r="S136" s="49"/>
      <c r="T136" s="49"/>
      <c r="U136" s="49"/>
      <c r="V136" s="49"/>
      <c r="W136" s="49">
        <v>1120000</v>
      </c>
      <c r="X136" s="49">
        <f>V136+W136</f>
        <v>1120000</v>
      </c>
    </row>
    <row r="137" spans="1:24" s="52" customFormat="1" ht="16.5" hidden="1" customHeight="1" x14ac:dyDescent="0.25">
      <c r="A137" s="295" t="s">
        <v>280</v>
      </c>
      <c r="B137" s="296"/>
      <c r="C137" s="261"/>
      <c r="D137" s="261"/>
      <c r="E137" s="261"/>
      <c r="F137" s="48" t="s">
        <v>247</v>
      </c>
      <c r="G137" s="48" t="s">
        <v>331</v>
      </c>
      <c r="H137" s="48" t="s">
        <v>281</v>
      </c>
      <c r="I137" s="51"/>
      <c r="J137" s="49">
        <f t="shared" ref="J137:X138" si="200">J138</f>
        <v>143500</v>
      </c>
      <c r="K137" s="49">
        <f t="shared" si="200"/>
        <v>0</v>
      </c>
      <c r="L137" s="49">
        <f t="shared" si="123"/>
        <v>143500</v>
      </c>
      <c r="M137" s="49">
        <f t="shared" si="200"/>
        <v>0</v>
      </c>
      <c r="N137" s="49">
        <f t="shared" si="200"/>
        <v>143500</v>
      </c>
      <c r="O137" s="49">
        <f t="shared" si="200"/>
        <v>0</v>
      </c>
      <c r="P137" s="49">
        <f t="shared" si="200"/>
        <v>143500</v>
      </c>
      <c r="Q137" s="49">
        <f t="shared" si="200"/>
        <v>0</v>
      </c>
      <c r="R137" s="49">
        <f t="shared" si="200"/>
        <v>143500</v>
      </c>
      <c r="S137" s="49">
        <f t="shared" si="200"/>
        <v>0</v>
      </c>
      <c r="T137" s="49">
        <f t="shared" si="200"/>
        <v>143500</v>
      </c>
      <c r="U137" s="49">
        <f t="shared" si="200"/>
        <v>0</v>
      </c>
      <c r="V137" s="49">
        <f t="shared" si="200"/>
        <v>143500</v>
      </c>
      <c r="W137" s="49">
        <f t="shared" si="200"/>
        <v>0</v>
      </c>
      <c r="X137" s="49">
        <f t="shared" si="200"/>
        <v>143500</v>
      </c>
    </row>
    <row r="138" spans="1:24" s="1" customFormat="1" ht="12.75" hidden="1" customHeight="1" x14ac:dyDescent="0.25">
      <c r="A138" s="295" t="s">
        <v>282</v>
      </c>
      <c r="B138" s="296"/>
      <c r="C138" s="261"/>
      <c r="D138" s="261"/>
      <c r="E138" s="261"/>
      <c r="F138" s="29" t="s">
        <v>247</v>
      </c>
      <c r="G138" s="29" t="s">
        <v>331</v>
      </c>
      <c r="H138" s="29" t="s">
        <v>283</v>
      </c>
      <c r="I138" s="53"/>
      <c r="J138" s="49">
        <f t="shared" si="200"/>
        <v>143500</v>
      </c>
      <c r="K138" s="49">
        <f t="shared" si="200"/>
        <v>0</v>
      </c>
      <c r="L138" s="49">
        <f t="shared" si="123"/>
        <v>143500</v>
      </c>
      <c r="M138" s="49">
        <f t="shared" si="200"/>
        <v>0</v>
      </c>
      <c r="N138" s="49">
        <f t="shared" si="200"/>
        <v>143500</v>
      </c>
      <c r="O138" s="49">
        <f t="shared" si="200"/>
        <v>0</v>
      </c>
      <c r="P138" s="49">
        <f t="shared" si="200"/>
        <v>143500</v>
      </c>
      <c r="Q138" s="49">
        <f t="shared" si="200"/>
        <v>0</v>
      </c>
      <c r="R138" s="49">
        <f t="shared" si="200"/>
        <v>143500</v>
      </c>
      <c r="S138" s="49">
        <f t="shared" si="200"/>
        <v>0</v>
      </c>
      <c r="T138" s="49">
        <f t="shared" si="200"/>
        <v>143500</v>
      </c>
      <c r="U138" s="49">
        <f t="shared" si="200"/>
        <v>0</v>
      </c>
      <c r="V138" s="49">
        <f t="shared" si="200"/>
        <v>143500</v>
      </c>
      <c r="W138" s="49">
        <f t="shared" si="200"/>
        <v>0</v>
      </c>
      <c r="X138" s="49">
        <f t="shared" si="200"/>
        <v>143500</v>
      </c>
    </row>
    <row r="139" spans="1:24" s="1" customFormat="1" ht="12.75" hidden="1" customHeight="1" x14ac:dyDescent="0.25">
      <c r="A139" s="295" t="s">
        <v>332</v>
      </c>
      <c r="B139" s="296"/>
      <c r="C139" s="261"/>
      <c r="D139" s="261"/>
      <c r="E139" s="261"/>
      <c r="F139" s="29" t="s">
        <v>247</v>
      </c>
      <c r="G139" s="29" t="s">
        <v>331</v>
      </c>
      <c r="H139" s="29" t="s">
        <v>333</v>
      </c>
      <c r="I139" s="29"/>
      <c r="J139" s="49">
        <f>J140+J142</f>
        <v>143500</v>
      </c>
      <c r="K139" s="49">
        <f t="shared" ref="K139:X139" si="201">K140+K142</f>
        <v>0</v>
      </c>
      <c r="L139" s="49">
        <f t="shared" si="123"/>
        <v>143500</v>
      </c>
      <c r="M139" s="49">
        <f t="shared" si="201"/>
        <v>0</v>
      </c>
      <c r="N139" s="49">
        <f t="shared" si="201"/>
        <v>143500</v>
      </c>
      <c r="O139" s="49">
        <f t="shared" si="201"/>
        <v>0</v>
      </c>
      <c r="P139" s="49">
        <f t="shared" si="201"/>
        <v>143500</v>
      </c>
      <c r="Q139" s="49">
        <f t="shared" si="201"/>
        <v>0</v>
      </c>
      <c r="R139" s="49">
        <f t="shared" si="201"/>
        <v>143500</v>
      </c>
      <c r="S139" s="49">
        <f t="shared" si="201"/>
        <v>0</v>
      </c>
      <c r="T139" s="49">
        <f t="shared" si="201"/>
        <v>143500</v>
      </c>
      <c r="U139" s="49">
        <f t="shared" si="201"/>
        <v>0</v>
      </c>
      <c r="V139" s="49">
        <f t="shared" si="201"/>
        <v>143500</v>
      </c>
      <c r="W139" s="49">
        <f t="shared" si="201"/>
        <v>0</v>
      </c>
      <c r="X139" s="49">
        <f t="shared" si="201"/>
        <v>143500</v>
      </c>
    </row>
    <row r="140" spans="1:24" s="1" customFormat="1" ht="27.75" customHeight="1" x14ac:dyDescent="0.25">
      <c r="A140" s="261"/>
      <c r="B140" s="261" t="s">
        <v>231</v>
      </c>
      <c r="C140" s="261"/>
      <c r="D140" s="261"/>
      <c r="E140" s="261"/>
      <c r="F140" s="29" t="s">
        <v>247</v>
      </c>
      <c r="G140" s="29" t="s">
        <v>331</v>
      </c>
      <c r="H140" s="29" t="s">
        <v>333</v>
      </c>
      <c r="I140" s="48" t="s">
        <v>233</v>
      </c>
      <c r="J140" s="49">
        <f>J141</f>
        <v>73900</v>
      </c>
      <c r="K140" s="49">
        <f t="shared" ref="K140:X140" si="202">K141</f>
        <v>0</v>
      </c>
      <c r="L140" s="49">
        <f t="shared" si="123"/>
        <v>73900</v>
      </c>
      <c r="M140" s="49">
        <f t="shared" si="202"/>
        <v>0</v>
      </c>
      <c r="N140" s="49">
        <f t="shared" si="202"/>
        <v>73900</v>
      </c>
      <c r="O140" s="49">
        <f t="shared" si="202"/>
        <v>0</v>
      </c>
      <c r="P140" s="49">
        <f t="shared" si="202"/>
        <v>73900</v>
      </c>
      <c r="Q140" s="49">
        <f t="shared" si="202"/>
        <v>0</v>
      </c>
      <c r="R140" s="49">
        <f t="shared" si="202"/>
        <v>73900</v>
      </c>
      <c r="S140" s="49">
        <f t="shared" si="202"/>
        <v>0</v>
      </c>
      <c r="T140" s="49">
        <f t="shared" si="202"/>
        <v>73900</v>
      </c>
      <c r="U140" s="49">
        <f t="shared" si="202"/>
        <v>13406</v>
      </c>
      <c r="V140" s="49">
        <f t="shared" si="202"/>
        <v>87306</v>
      </c>
      <c r="W140" s="49">
        <f t="shared" si="202"/>
        <v>-1714.39</v>
      </c>
      <c r="X140" s="49">
        <f t="shared" si="202"/>
        <v>85591.61</v>
      </c>
    </row>
    <row r="141" spans="1:24" s="1" customFormat="1" ht="12.75" customHeight="1" x14ac:dyDescent="0.25">
      <c r="A141" s="50"/>
      <c r="B141" s="268" t="s">
        <v>234</v>
      </c>
      <c r="C141" s="268"/>
      <c r="D141" s="268"/>
      <c r="E141" s="268"/>
      <c r="F141" s="29" t="s">
        <v>247</v>
      </c>
      <c r="G141" s="29" t="s">
        <v>331</v>
      </c>
      <c r="H141" s="29" t="s">
        <v>333</v>
      </c>
      <c r="I141" s="48" t="s">
        <v>235</v>
      </c>
      <c r="J141" s="49">
        <f>73883+17</f>
        <v>73900</v>
      </c>
      <c r="K141" s="49"/>
      <c r="L141" s="49">
        <f t="shared" si="123"/>
        <v>73900</v>
      </c>
      <c r="M141" s="49"/>
      <c r="N141" s="49">
        <f>L141+M141</f>
        <v>73900</v>
      </c>
      <c r="O141" s="49"/>
      <c r="P141" s="49">
        <f t="shared" ref="P141" si="203">N141+O141</f>
        <v>73900</v>
      </c>
      <c r="Q141" s="49"/>
      <c r="R141" s="49">
        <f t="shared" ref="R141" si="204">P141+Q141</f>
        <v>73900</v>
      </c>
      <c r="S141" s="49"/>
      <c r="T141" s="49">
        <f t="shared" ref="T141" si="205">R141+S141</f>
        <v>73900</v>
      </c>
      <c r="U141" s="49">
        <v>13406</v>
      </c>
      <c r="V141" s="49">
        <f t="shared" ref="V141" si="206">T141+U141</f>
        <v>87306</v>
      </c>
      <c r="W141" s="49">
        <f>-1714.39</f>
        <v>-1714.39</v>
      </c>
      <c r="X141" s="49">
        <f t="shared" ref="X141" si="207">V141+W141</f>
        <v>85591.61</v>
      </c>
    </row>
    <row r="142" spans="1:24" s="1" customFormat="1" ht="16.5" customHeight="1" x14ac:dyDescent="0.25">
      <c r="A142" s="50"/>
      <c r="B142" s="268" t="s">
        <v>236</v>
      </c>
      <c r="C142" s="268"/>
      <c r="D142" s="268"/>
      <c r="E142" s="268"/>
      <c r="F142" s="29" t="s">
        <v>247</v>
      </c>
      <c r="G142" s="29" t="s">
        <v>331</v>
      </c>
      <c r="H142" s="29" t="s">
        <v>333</v>
      </c>
      <c r="I142" s="48" t="s">
        <v>237</v>
      </c>
      <c r="J142" s="49">
        <f>J143</f>
        <v>69600</v>
      </c>
      <c r="K142" s="49">
        <f t="shared" ref="K142:X142" si="208">K143</f>
        <v>0</v>
      </c>
      <c r="L142" s="49">
        <f t="shared" si="123"/>
        <v>69600</v>
      </c>
      <c r="M142" s="49">
        <f t="shared" si="208"/>
        <v>0</v>
      </c>
      <c r="N142" s="49">
        <f t="shared" si="208"/>
        <v>69600</v>
      </c>
      <c r="O142" s="49">
        <f t="shared" si="208"/>
        <v>0</v>
      </c>
      <c r="P142" s="49">
        <f t="shared" si="208"/>
        <v>69600</v>
      </c>
      <c r="Q142" s="49">
        <f t="shared" si="208"/>
        <v>0</v>
      </c>
      <c r="R142" s="49">
        <f t="shared" si="208"/>
        <v>69600</v>
      </c>
      <c r="S142" s="49">
        <f t="shared" si="208"/>
        <v>0</v>
      </c>
      <c r="T142" s="49">
        <f t="shared" si="208"/>
        <v>69600</v>
      </c>
      <c r="U142" s="49">
        <f t="shared" si="208"/>
        <v>-13406</v>
      </c>
      <c r="V142" s="49">
        <f t="shared" si="208"/>
        <v>56194</v>
      </c>
      <c r="W142" s="49">
        <f t="shared" si="208"/>
        <v>1714.39</v>
      </c>
      <c r="X142" s="49">
        <f t="shared" si="208"/>
        <v>57908.39</v>
      </c>
    </row>
    <row r="143" spans="1:24" s="1" customFormat="1" ht="12.75" customHeight="1" x14ac:dyDescent="0.25">
      <c r="A143" s="50"/>
      <c r="B143" s="261" t="s">
        <v>238</v>
      </c>
      <c r="C143" s="261"/>
      <c r="D143" s="261"/>
      <c r="E143" s="261"/>
      <c r="F143" s="29" t="s">
        <v>247</v>
      </c>
      <c r="G143" s="29" t="s">
        <v>331</v>
      </c>
      <c r="H143" s="29" t="s">
        <v>333</v>
      </c>
      <c r="I143" s="48" t="s">
        <v>239</v>
      </c>
      <c r="J143" s="49">
        <f>69617-17</f>
        <v>69600</v>
      </c>
      <c r="K143" s="49"/>
      <c r="L143" s="49">
        <f t="shared" si="123"/>
        <v>69600</v>
      </c>
      <c r="M143" s="49"/>
      <c r="N143" s="49">
        <f>L143+M143</f>
        <v>69600</v>
      </c>
      <c r="O143" s="49"/>
      <c r="P143" s="49">
        <f t="shared" ref="P143" si="209">N143+O143</f>
        <v>69600</v>
      </c>
      <c r="Q143" s="49"/>
      <c r="R143" s="49">
        <f t="shared" ref="R143" si="210">P143+Q143</f>
        <v>69600</v>
      </c>
      <c r="S143" s="49"/>
      <c r="T143" s="49">
        <f t="shared" ref="T143" si="211">R143+S143</f>
        <v>69600</v>
      </c>
      <c r="U143" s="49">
        <v>-13406</v>
      </c>
      <c r="V143" s="49">
        <f t="shared" ref="V143" si="212">T143+U143</f>
        <v>56194</v>
      </c>
      <c r="W143" s="49">
        <v>1714.39</v>
      </c>
      <c r="X143" s="49">
        <f t="shared" ref="X143" si="213">V143+W143</f>
        <v>57908.39</v>
      </c>
    </row>
    <row r="144" spans="1:24" s="1" customFormat="1" ht="18" hidden="1" customHeight="1" x14ac:dyDescent="0.25">
      <c r="A144" s="311" t="s">
        <v>334</v>
      </c>
      <c r="B144" s="312"/>
      <c r="C144" s="261"/>
      <c r="D144" s="62"/>
      <c r="E144" s="62"/>
      <c r="F144" s="29" t="s">
        <v>247</v>
      </c>
      <c r="G144" s="29" t="s">
        <v>331</v>
      </c>
      <c r="H144" s="29" t="s">
        <v>335</v>
      </c>
      <c r="I144" s="48"/>
      <c r="J144" s="49">
        <f>J145</f>
        <v>0</v>
      </c>
      <c r="K144" s="49">
        <f t="shared" ref="K144:X146" si="214">K145</f>
        <v>100000</v>
      </c>
      <c r="L144" s="49">
        <f t="shared" si="123"/>
        <v>100000</v>
      </c>
      <c r="M144" s="49">
        <f t="shared" si="214"/>
        <v>0</v>
      </c>
      <c r="N144" s="49">
        <f t="shared" si="214"/>
        <v>100000</v>
      </c>
      <c r="O144" s="49">
        <f t="shared" si="214"/>
        <v>0</v>
      </c>
      <c r="P144" s="49">
        <f t="shared" si="214"/>
        <v>100000</v>
      </c>
      <c r="Q144" s="49">
        <f t="shared" si="214"/>
        <v>0</v>
      </c>
      <c r="R144" s="49">
        <f t="shared" si="214"/>
        <v>100000</v>
      </c>
      <c r="S144" s="49">
        <f t="shared" si="214"/>
        <v>0</v>
      </c>
      <c r="T144" s="49">
        <f t="shared" si="214"/>
        <v>100000</v>
      </c>
      <c r="U144" s="49">
        <f t="shared" si="214"/>
        <v>0</v>
      </c>
      <c r="V144" s="49">
        <f t="shared" si="214"/>
        <v>100000</v>
      </c>
      <c r="W144" s="49">
        <f t="shared" si="214"/>
        <v>0</v>
      </c>
      <c r="X144" s="49">
        <f t="shared" si="214"/>
        <v>100000</v>
      </c>
    </row>
    <row r="145" spans="1:24" s="1" customFormat="1" ht="29.25" hidden="1" customHeight="1" x14ac:dyDescent="0.25">
      <c r="A145" s="321" t="s">
        <v>336</v>
      </c>
      <c r="B145" s="322"/>
      <c r="C145" s="261"/>
      <c r="D145" s="62"/>
      <c r="E145" s="62"/>
      <c r="F145" s="29" t="s">
        <v>247</v>
      </c>
      <c r="G145" s="29" t="s">
        <v>331</v>
      </c>
      <c r="H145" s="29" t="s">
        <v>337</v>
      </c>
      <c r="I145" s="48"/>
      <c r="J145" s="49">
        <f>J146</f>
        <v>0</v>
      </c>
      <c r="K145" s="49">
        <f t="shared" si="214"/>
        <v>100000</v>
      </c>
      <c r="L145" s="49">
        <f t="shared" si="123"/>
        <v>100000</v>
      </c>
      <c r="M145" s="49">
        <f t="shared" si="214"/>
        <v>0</v>
      </c>
      <c r="N145" s="49">
        <f t="shared" si="214"/>
        <v>100000</v>
      </c>
      <c r="O145" s="49">
        <f t="shared" si="214"/>
        <v>0</v>
      </c>
      <c r="P145" s="49">
        <f t="shared" si="214"/>
        <v>100000</v>
      </c>
      <c r="Q145" s="49">
        <f t="shared" si="214"/>
        <v>0</v>
      </c>
      <c r="R145" s="49">
        <f t="shared" si="214"/>
        <v>100000</v>
      </c>
      <c r="S145" s="49">
        <f t="shared" si="214"/>
        <v>0</v>
      </c>
      <c r="T145" s="49">
        <f t="shared" si="214"/>
        <v>100000</v>
      </c>
      <c r="U145" s="49">
        <f t="shared" si="214"/>
        <v>0</v>
      </c>
      <c r="V145" s="49">
        <f t="shared" si="214"/>
        <v>100000</v>
      </c>
      <c r="W145" s="49">
        <f t="shared" si="214"/>
        <v>0</v>
      </c>
      <c r="X145" s="49">
        <f t="shared" si="214"/>
        <v>100000</v>
      </c>
    </row>
    <row r="146" spans="1:24" s="1" customFormat="1" ht="12.75" hidden="1" customHeight="1" x14ac:dyDescent="0.25">
      <c r="A146" s="50"/>
      <c r="B146" s="261" t="s">
        <v>240</v>
      </c>
      <c r="C146" s="261"/>
      <c r="D146" s="62"/>
      <c r="E146" s="62"/>
      <c r="F146" s="29" t="s">
        <v>247</v>
      </c>
      <c r="G146" s="29" t="s">
        <v>331</v>
      </c>
      <c r="H146" s="29" t="s">
        <v>337</v>
      </c>
      <c r="I146" s="48" t="s">
        <v>241</v>
      </c>
      <c r="J146" s="49">
        <f>J147</f>
        <v>0</v>
      </c>
      <c r="K146" s="49">
        <f t="shared" si="214"/>
        <v>100000</v>
      </c>
      <c r="L146" s="49">
        <f t="shared" si="123"/>
        <v>100000</v>
      </c>
      <c r="M146" s="49">
        <f t="shared" si="214"/>
        <v>0</v>
      </c>
      <c r="N146" s="49">
        <f t="shared" si="214"/>
        <v>100000</v>
      </c>
      <c r="O146" s="49">
        <f t="shared" si="214"/>
        <v>0</v>
      </c>
      <c r="P146" s="49">
        <f t="shared" si="214"/>
        <v>100000</v>
      </c>
      <c r="Q146" s="49">
        <f t="shared" si="214"/>
        <v>0</v>
      </c>
      <c r="R146" s="49">
        <f t="shared" si="214"/>
        <v>100000</v>
      </c>
      <c r="S146" s="49">
        <f t="shared" si="214"/>
        <v>0</v>
      </c>
      <c r="T146" s="49">
        <f t="shared" si="214"/>
        <v>100000</v>
      </c>
      <c r="U146" s="49">
        <f t="shared" si="214"/>
        <v>0</v>
      </c>
      <c r="V146" s="49">
        <f t="shared" si="214"/>
        <v>100000</v>
      </c>
      <c r="W146" s="49">
        <f t="shared" si="214"/>
        <v>0</v>
      </c>
      <c r="X146" s="49">
        <f t="shared" si="214"/>
        <v>100000</v>
      </c>
    </row>
    <row r="147" spans="1:24" s="1" customFormat="1" ht="39" hidden="1" customHeight="1" x14ac:dyDescent="0.25">
      <c r="A147" s="50"/>
      <c r="B147" s="261" t="s">
        <v>325</v>
      </c>
      <c r="C147" s="261"/>
      <c r="D147" s="62"/>
      <c r="E147" s="62"/>
      <c r="F147" s="29" t="s">
        <v>247</v>
      </c>
      <c r="G147" s="29" t="s">
        <v>331</v>
      </c>
      <c r="H147" s="29" t="s">
        <v>337</v>
      </c>
      <c r="I147" s="48" t="s">
        <v>326</v>
      </c>
      <c r="J147" s="49"/>
      <c r="K147" s="49">
        <v>100000</v>
      </c>
      <c r="L147" s="49">
        <f t="shared" si="123"/>
        <v>100000</v>
      </c>
      <c r="M147" s="49"/>
      <c r="N147" s="49">
        <f>L147+M147</f>
        <v>100000</v>
      </c>
      <c r="O147" s="49"/>
      <c r="P147" s="49">
        <f t="shared" ref="P147" si="215">N147+O147</f>
        <v>100000</v>
      </c>
      <c r="Q147" s="49"/>
      <c r="R147" s="49">
        <f t="shared" ref="R147" si="216">P147+Q147</f>
        <v>100000</v>
      </c>
      <c r="S147" s="49"/>
      <c r="T147" s="49">
        <f t="shared" ref="T147" si="217">R147+S147</f>
        <v>100000</v>
      </c>
      <c r="U147" s="49"/>
      <c r="V147" s="49">
        <f t="shared" ref="V147" si="218">T147+U147</f>
        <v>100000</v>
      </c>
      <c r="W147" s="49"/>
      <c r="X147" s="49">
        <f t="shared" ref="X147:X151" si="219">V147+W147</f>
        <v>100000</v>
      </c>
    </row>
    <row r="148" spans="1:24" s="1" customFormat="1" ht="15.75" customHeight="1" x14ac:dyDescent="0.25">
      <c r="A148" s="317" t="s">
        <v>782</v>
      </c>
      <c r="B148" s="318"/>
      <c r="C148" s="261"/>
      <c r="D148" s="62"/>
      <c r="E148" s="62"/>
      <c r="F148" s="29" t="s">
        <v>247</v>
      </c>
      <c r="G148" s="29" t="s">
        <v>331</v>
      </c>
      <c r="H148" s="29" t="s">
        <v>783</v>
      </c>
      <c r="I148" s="48"/>
      <c r="J148" s="49"/>
      <c r="K148" s="49"/>
      <c r="L148" s="49"/>
      <c r="M148" s="49"/>
      <c r="N148" s="49"/>
      <c r="O148" s="49"/>
      <c r="P148" s="49"/>
      <c r="Q148" s="49"/>
      <c r="R148" s="49"/>
      <c r="S148" s="49"/>
      <c r="T148" s="49"/>
      <c r="U148" s="49"/>
      <c r="V148" s="49">
        <f>V149</f>
        <v>0</v>
      </c>
      <c r="W148" s="49">
        <f t="shared" ref="W148:X150" si="220">W149</f>
        <v>280000</v>
      </c>
      <c r="X148" s="49">
        <f t="shared" si="220"/>
        <v>280000</v>
      </c>
    </row>
    <row r="149" spans="1:24" s="2" customFormat="1" ht="27.75" customHeight="1" x14ac:dyDescent="0.25">
      <c r="A149" s="319" t="s">
        <v>784</v>
      </c>
      <c r="B149" s="320"/>
      <c r="C149" s="261"/>
      <c r="D149" s="62"/>
      <c r="E149" s="62"/>
      <c r="F149" s="29" t="s">
        <v>247</v>
      </c>
      <c r="G149" s="29" t="s">
        <v>331</v>
      </c>
      <c r="H149" s="29" t="s">
        <v>785</v>
      </c>
      <c r="I149" s="29"/>
      <c r="J149" s="25"/>
      <c r="K149" s="25"/>
      <c r="L149" s="25"/>
      <c r="M149" s="25"/>
      <c r="N149" s="25"/>
      <c r="O149" s="25"/>
      <c r="P149" s="25"/>
      <c r="Q149" s="25"/>
      <c r="R149" s="25"/>
      <c r="S149" s="25"/>
      <c r="T149" s="25"/>
      <c r="U149" s="25"/>
      <c r="V149" s="25">
        <f>V150</f>
        <v>0</v>
      </c>
      <c r="W149" s="25">
        <f t="shared" si="220"/>
        <v>280000</v>
      </c>
      <c r="X149" s="25">
        <f t="shared" si="220"/>
        <v>280000</v>
      </c>
    </row>
    <row r="150" spans="1:24" s="2" customFormat="1" ht="15" customHeight="1" x14ac:dyDescent="0.25">
      <c r="A150" s="268"/>
      <c r="B150" s="261" t="s">
        <v>240</v>
      </c>
      <c r="C150" s="261"/>
      <c r="D150" s="62"/>
      <c r="E150" s="62"/>
      <c r="F150" s="29" t="s">
        <v>247</v>
      </c>
      <c r="G150" s="29" t="s">
        <v>331</v>
      </c>
      <c r="H150" s="29" t="s">
        <v>785</v>
      </c>
      <c r="I150" s="48" t="s">
        <v>241</v>
      </c>
      <c r="J150" s="25"/>
      <c r="K150" s="25"/>
      <c r="L150" s="25"/>
      <c r="M150" s="25"/>
      <c r="N150" s="25"/>
      <c r="O150" s="25"/>
      <c r="P150" s="25"/>
      <c r="Q150" s="25"/>
      <c r="R150" s="25"/>
      <c r="S150" s="25"/>
      <c r="T150" s="25"/>
      <c r="U150" s="25"/>
      <c r="V150" s="25">
        <f>V151</f>
        <v>0</v>
      </c>
      <c r="W150" s="25">
        <f t="shared" si="220"/>
        <v>280000</v>
      </c>
      <c r="X150" s="25">
        <f t="shared" si="220"/>
        <v>280000</v>
      </c>
    </row>
    <row r="151" spans="1:24" s="2" customFormat="1" ht="28.5" customHeight="1" x14ac:dyDescent="0.25">
      <c r="A151" s="268"/>
      <c r="B151" s="261" t="s">
        <v>325</v>
      </c>
      <c r="C151" s="261"/>
      <c r="D151" s="62"/>
      <c r="E151" s="62"/>
      <c r="F151" s="29" t="s">
        <v>247</v>
      </c>
      <c r="G151" s="29" t="s">
        <v>331</v>
      </c>
      <c r="H151" s="29" t="s">
        <v>785</v>
      </c>
      <c r="I151" s="48" t="s">
        <v>326</v>
      </c>
      <c r="J151" s="25"/>
      <c r="K151" s="25"/>
      <c r="L151" s="25"/>
      <c r="M151" s="25"/>
      <c r="N151" s="25"/>
      <c r="O151" s="25"/>
      <c r="P151" s="25"/>
      <c r="Q151" s="25"/>
      <c r="R151" s="25"/>
      <c r="S151" s="25"/>
      <c r="T151" s="25"/>
      <c r="U151" s="25"/>
      <c r="V151" s="25"/>
      <c r="W151" s="25">
        <v>280000</v>
      </c>
      <c r="X151" s="49">
        <f t="shared" si="219"/>
        <v>280000</v>
      </c>
    </row>
    <row r="152" spans="1:24" s="47" customFormat="1" ht="15" customHeight="1" x14ac:dyDescent="0.25">
      <c r="A152" s="267" t="s">
        <v>338</v>
      </c>
      <c r="B152" s="263"/>
      <c r="C152" s="263"/>
      <c r="F152" s="63" t="s">
        <v>320</v>
      </c>
      <c r="G152" s="63"/>
      <c r="H152" s="63"/>
      <c r="I152" s="45"/>
      <c r="J152" s="64">
        <f>J161</f>
        <v>0</v>
      </c>
      <c r="K152" s="64">
        <f t="shared" ref="K152:S152" si="221">K161</f>
        <v>320000</v>
      </c>
      <c r="L152" s="49">
        <f t="shared" si="123"/>
        <v>320000</v>
      </c>
      <c r="M152" s="64">
        <f t="shared" si="221"/>
        <v>0</v>
      </c>
      <c r="N152" s="64">
        <f t="shared" si="221"/>
        <v>320000</v>
      </c>
      <c r="O152" s="64">
        <f t="shared" si="221"/>
        <v>0</v>
      </c>
      <c r="P152" s="64">
        <f t="shared" si="221"/>
        <v>320000</v>
      </c>
      <c r="Q152" s="64">
        <f t="shared" si="221"/>
        <v>0</v>
      </c>
      <c r="R152" s="64">
        <f t="shared" si="221"/>
        <v>320000</v>
      </c>
      <c r="S152" s="64">
        <f t="shared" si="221"/>
        <v>500000</v>
      </c>
      <c r="T152" s="64">
        <f>T153+T161</f>
        <v>820000</v>
      </c>
      <c r="U152" s="64">
        <f t="shared" ref="U152:X152" si="222">U153+U161</f>
        <v>393750</v>
      </c>
      <c r="V152" s="64">
        <f t="shared" si="222"/>
        <v>1213750</v>
      </c>
      <c r="W152" s="64">
        <f t="shared" si="222"/>
        <v>-196250</v>
      </c>
      <c r="X152" s="64">
        <f t="shared" si="222"/>
        <v>1017500</v>
      </c>
    </row>
    <row r="153" spans="1:24" s="47" customFormat="1" ht="15" customHeight="1" x14ac:dyDescent="0.25">
      <c r="A153" s="307" t="s">
        <v>665</v>
      </c>
      <c r="B153" s="308"/>
      <c r="C153" s="263"/>
      <c r="F153" s="63" t="s">
        <v>320</v>
      </c>
      <c r="G153" s="63" t="s">
        <v>224</v>
      </c>
      <c r="H153" s="63"/>
      <c r="I153" s="45"/>
      <c r="J153" s="64"/>
      <c r="K153" s="64"/>
      <c r="L153" s="49"/>
      <c r="M153" s="64"/>
      <c r="N153" s="64"/>
      <c r="O153" s="64"/>
      <c r="P153" s="64"/>
      <c r="Q153" s="64"/>
      <c r="R153" s="64"/>
      <c r="S153" s="64"/>
      <c r="T153" s="64"/>
      <c r="U153" s="64">
        <f>U154+U158</f>
        <v>393750</v>
      </c>
      <c r="V153" s="64">
        <f>V154+V158</f>
        <v>393750</v>
      </c>
      <c r="W153" s="64">
        <f>W154+W158</f>
        <v>-18750</v>
      </c>
      <c r="X153" s="64">
        <f>X154+X158</f>
        <v>375000</v>
      </c>
    </row>
    <row r="154" spans="1:24" s="1" customFormat="1" ht="15" hidden="1" customHeight="1" x14ac:dyDescent="0.25">
      <c r="A154" s="295" t="s">
        <v>666</v>
      </c>
      <c r="B154" s="296"/>
      <c r="C154" s="261"/>
      <c r="F154" s="29" t="s">
        <v>320</v>
      </c>
      <c r="G154" s="29" t="s">
        <v>224</v>
      </c>
      <c r="H154" s="29" t="s">
        <v>667</v>
      </c>
      <c r="I154" s="48"/>
      <c r="J154" s="61"/>
      <c r="K154" s="61"/>
      <c r="L154" s="49"/>
      <c r="M154" s="61"/>
      <c r="N154" s="61"/>
      <c r="O154" s="61"/>
      <c r="P154" s="61"/>
      <c r="Q154" s="61"/>
      <c r="R154" s="61"/>
      <c r="S154" s="61"/>
      <c r="T154" s="61"/>
      <c r="U154" s="61">
        <f t="shared" ref="U154:X155" si="223">U155</f>
        <v>375000</v>
      </c>
      <c r="V154" s="61">
        <f t="shared" si="223"/>
        <v>375000</v>
      </c>
      <c r="W154" s="61">
        <f t="shared" si="223"/>
        <v>0</v>
      </c>
      <c r="X154" s="61">
        <f t="shared" si="223"/>
        <v>375000</v>
      </c>
    </row>
    <row r="155" spans="1:24" s="1" customFormat="1" ht="27" hidden="1" customHeight="1" x14ac:dyDescent="0.25">
      <c r="A155" s="295" t="s">
        <v>668</v>
      </c>
      <c r="B155" s="296"/>
      <c r="C155" s="261"/>
      <c r="F155" s="29" t="s">
        <v>320</v>
      </c>
      <c r="G155" s="29" t="s">
        <v>224</v>
      </c>
      <c r="H155" s="29" t="s">
        <v>669</v>
      </c>
      <c r="I155" s="48"/>
      <c r="J155" s="61"/>
      <c r="K155" s="61"/>
      <c r="L155" s="49"/>
      <c r="M155" s="61"/>
      <c r="N155" s="61"/>
      <c r="O155" s="61"/>
      <c r="P155" s="61"/>
      <c r="Q155" s="61"/>
      <c r="R155" s="61"/>
      <c r="S155" s="61"/>
      <c r="T155" s="61"/>
      <c r="U155" s="61">
        <f t="shared" si="223"/>
        <v>375000</v>
      </c>
      <c r="V155" s="61">
        <f t="shared" si="223"/>
        <v>375000</v>
      </c>
      <c r="W155" s="61">
        <f t="shared" si="223"/>
        <v>0</v>
      </c>
      <c r="X155" s="61">
        <f t="shared" si="223"/>
        <v>375000</v>
      </c>
    </row>
    <row r="156" spans="1:24" s="1" customFormat="1" ht="12.75" hidden="1" customHeight="1" x14ac:dyDescent="0.25">
      <c r="A156" s="234"/>
      <c r="B156" s="261" t="s">
        <v>346</v>
      </c>
      <c r="C156" s="261"/>
      <c r="D156" s="261"/>
      <c r="E156" s="261"/>
      <c r="F156" s="29" t="s">
        <v>320</v>
      </c>
      <c r="G156" s="29" t="s">
        <v>224</v>
      </c>
      <c r="H156" s="29" t="s">
        <v>669</v>
      </c>
      <c r="I156" s="48" t="s">
        <v>347</v>
      </c>
      <c r="J156" s="49">
        <f>J157</f>
        <v>0</v>
      </c>
      <c r="K156" s="49">
        <f t="shared" ref="K156:X156" si="224">K157</f>
        <v>200000</v>
      </c>
      <c r="L156" s="49">
        <f t="shared" ref="L156:L157" si="225">J156+K156</f>
        <v>200000</v>
      </c>
      <c r="M156" s="49">
        <f t="shared" si="224"/>
        <v>0</v>
      </c>
      <c r="N156" s="49">
        <f t="shared" si="224"/>
        <v>200000</v>
      </c>
      <c r="O156" s="49">
        <f t="shared" si="224"/>
        <v>0</v>
      </c>
      <c r="P156" s="49">
        <f t="shared" si="224"/>
        <v>200000</v>
      </c>
      <c r="Q156" s="49">
        <f t="shared" si="224"/>
        <v>0</v>
      </c>
      <c r="R156" s="49">
        <f t="shared" si="224"/>
        <v>200000</v>
      </c>
      <c r="S156" s="49">
        <f t="shared" si="224"/>
        <v>0</v>
      </c>
      <c r="T156" s="49">
        <f t="shared" si="224"/>
        <v>0</v>
      </c>
      <c r="U156" s="49">
        <f t="shared" si="224"/>
        <v>375000</v>
      </c>
      <c r="V156" s="49">
        <f t="shared" si="224"/>
        <v>375000</v>
      </c>
      <c r="W156" s="49">
        <f t="shared" si="224"/>
        <v>0</v>
      </c>
      <c r="X156" s="49">
        <f t="shared" si="224"/>
        <v>375000</v>
      </c>
    </row>
    <row r="157" spans="1:24" s="1" customFormat="1" ht="25.5" hidden="1" customHeight="1" x14ac:dyDescent="0.25">
      <c r="A157" s="234"/>
      <c r="B157" s="261" t="s">
        <v>348</v>
      </c>
      <c r="C157" s="261"/>
      <c r="D157" s="261"/>
      <c r="E157" s="261"/>
      <c r="F157" s="29" t="s">
        <v>320</v>
      </c>
      <c r="G157" s="29" t="s">
        <v>224</v>
      </c>
      <c r="H157" s="29" t="s">
        <v>669</v>
      </c>
      <c r="I157" s="48" t="s">
        <v>349</v>
      </c>
      <c r="J157" s="49"/>
      <c r="K157" s="49">
        <v>200000</v>
      </c>
      <c r="L157" s="49">
        <f t="shared" si="225"/>
        <v>200000</v>
      </c>
      <c r="M157" s="49"/>
      <c r="N157" s="49">
        <f>L157+M157</f>
        <v>200000</v>
      </c>
      <c r="O157" s="49"/>
      <c r="P157" s="49">
        <f>N157+O157</f>
        <v>200000</v>
      </c>
      <c r="Q157" s="49"/>
      <c r="R157" s="49">
        <f>P157+Q157</f>
        <v>200000</v>
      </c>
      <c r="S157" s="49"/>
      <c r="T157" s="49"/>
      <c r="U157" s="49">
        <v>375000</v>
      </c>
      <c r="V157" s="49">
        <f>T157+U157</f>
        <v>375000</v>
      </c>
      <c r="W157" s="49"/>
      <c r="X157" s="49">
        <f>V157+W157</f>
        <v>375000</v>
      </c>
    </row>
    <row r="158" spans="1:24" s="1" customFormat="1" ht="14.25" customHeight="1" x14ac:dyDescent="0.25">
      <c r="A158" s="268"/>
      <c r="B158" s="261" t="s">
        <v>670</v>
      </c>
      <c r="C158" s="261"/>
      <c r="F158" s="29" t="s">
        <v>320</v>
      </c>
      <c r="G158" s="29" t="s">
        <v>224</v>
      </c>
      <c r="H158" s="29" t="s">
        <v>671</v>
      </c>
      <c r="I158" s="48"/>
      <c r="J158" s="61"/>
      <c r="K158" s="61"/>
      <c r="L158" s="49"/>
      <c r="M158" s="61"/>
      <c r="N158" s="61"/>
      <c r="O158" s="61"/>
      <c r="P158" s="61"/>
      <c r="Q158" s="61"/>
      <c r="R158" s="61"/>
      <c r="S158" s="61"/>
      <c r="T158" s="61"/>
      <c r="U158" s="49">
        <f>U159</f>
        <v>18750</v>
      </c>
      <c r="V158" s="49">
        <f>V159</f>
        <v>18750</v>
      </c>
      <c r="W158" s="49">
        <f>W159</f>
        <v>-18750</v>
      </c>
      <c r="X158" s="49">
        <f>X159</f>
        <v>0</v>
      </c>
    </row>
    <row r="159" spans="1:24" s="1" customFormat="1" ht="12.75" customHeight="1" x14ac:dyDescent="0.25">
      <c r="A159" s="234"/>
      <c r="B159" s="261" t="s">
        <v>346</v>
      </c>
      <c r="C159" s="261"/>
      <c r="D159" s="261"/>
      <c r="E159" s="261"/>
      <c r="F159" s="29" t="s">
        <v>320</v>
      </c>
      <c r="G159" s="29" t="s">
        <v>224</v>
      </c>
      <c r="H159" s="29" t="s">
        <v>671</v>
      </c>
      <c r="I159" s="48" t="s">
        <v>347</v>
      </c>
      <c r="J159" s="49">
        <f>J160</f>
        <v>0</v>
      </c>
      <c r="K159" s="49">
        <f t="shared" ref="K159:X159" si="226">K160</f>
        <v>200000</v>
      </c>
      <c r="L159" s="49">
        <f t="shared" ref="L159:L160" si="227">J159+K159</f>
        <v>200000</v>
      </c>
      <c r="M159" s="49">
        <f t="shared" si="226"/>
        <v>0</v>
      </c>
      <c r="N159" s="49">
        <f t="shared" si="226"/>
        <v>200000</v>
      </c>
      <c r="O159" s="49">
        <f t="shared" si="226"/>
        <v>0</v>
      </c>
      <c r="P159" s="49">
        <f t="shared" si="226"/>
        <v>200000</v>
      </c>
      <c r="Q159" s="49">
        <f t="shared" si="226"/>
        <v>0</v>
      </c>
      <c r="R159" s="49">
        <f t="shared" si="226"/>
        <v>200000</v>
      </c>
      <c r="S159" s="49">
        <f t="shared" si="226"/>
        <v>0</v>
      </c>
      <c r="T159" s="49">
        <f t="shared" si="226"/>
        <v>0</v>
      </c>
      <c r="U159" s="49">
        <f>U160</f>
        <v>18750</v>
      </c>
      <c r="V159" s="49">
        <f t="shared" si="226"/>
        <v>18750</v>
      </c>
      <c r="W159" s="49">
        <f>W160</f>
        <v>-18750</v>
      </c>
      <c r="X159" s="49">
        <f t="shared" si="226"/>
        <v>0</v>
      </c>
    </row>
    <row r="160" spans="1:24" s="1" customFormat="1" ht="25.5" customHeight="1" x14ac:dyDescent="0.25">
      <c r="A160" s="234"/>
      <c r="B160" s="261" t="s">
        <v>348</v>
      </c>
      <c r="C160" s="261"/>
      <c r="D160" s="261"/>
      <c r="E160" s="261"/>
      <c r="F160" s="29" t="s">
        <v>320</v>
      </c>
      <c r="G160" s="29" t="s">
        <v>224</v>
      </c>
      <c r="H160" s="29" t="s">
        <v>671</v>
      </c>
      <c r="I160" s="48" t="s">
        <v>349</v>
      </c>
      <c r="J160" s="49"/>
      <c r="K160" s="49">
        <v>200000</v>
      </c>
      <c r="L160" s="49">
        <f t="shared" si="227"/>
        <v>200000</v>
      </c>
      <c r="M160" s="49"/>
      <c r="N160" s="49">
        <f>L160+M160</f>
        <v>200000</v>
      </c>
      <c r="O160" s="49"/>
      <c r="P160" s="49">
        <f>N160+O160</f>
        <v>200000</v>
      </c>
      <c r="Q160" s="49"/>
      <c r="R160" s="49">
        <f>P160+Q160</f>
        <v>200000</v>
      </c>
      <c r="S160" s="49"/>
      <c r="T160" s="49"/>
      <c r="U160" s="49">
        <v>18750</v>
      </c>
      <c r="V160" s="49">
        <f>T160+U160</f>
        <v>18750</v>
      </c>
      <c r="W160" s="49">
        <v>-18750</v>
      </c>
      <c r="X160" s="49">
        <f>V160+W160</f>
        <v>0</v>
      </c>
    </row>
    <row r="161" spans="1:24" s="47" customFormat="1" ht="15" customHeight="1" x14ac:dyDescent="0.25">
      <c r="A161" s="267" t="s">
        <v>339</v>
      </c>
      <c r="B161" s="263"/>
      <c r="C161" s="263"/>
      <c r="F161" s="63" t="s">
        <v>320</v>
      </c>
      <c r="G161" s="63" t="s">
        <v>296</v>
      </c>
      <c r="H161" s="63"/>
      <c r="I161" s="45"/>
      <c r="J161" s="64">
        <f>J170</f>
        <v>0</v>
      </c>
      <c r="K161" s="64">
        <f>K170</f>
        <v>320000</v>
      </c>
      <c r="L161" s="49">
        <f t="shared" si="123"/>
        <v>320000</v>
      </c>
      <c r="M161" s="64">
        <f>M170</f>
        <v>0</v>
      </c>
      <c r="N161" s="64">
        <f>N170</f>
        <v>320000</v>
      </c>
      <c r="O161" s="64">
        <f>O170</f>
        <v>0</v>
      </c>
      <c r="P161" s="64">
        <f>P170</f>
        <v>320000</v>
      </c>
      <c r="Q161" s="64">
        <f>Q170</f>
        <v>0</v>
      </c>
      <c r="R161" s="64">
        <f>R162+R170</f>
        <v>320000</v>
      </c>
      <c r="S161" s="64">
        <f>S162+S170</f>
        <v>500000</v>
      </c>
      <c r="T161" s="64">
        <f>T162+T170</f>
        <v>820000</v>
      </c>
      <c r="U161" s="46">
        <f>U162+U170</f>
        <v>0</v>
      </c>
      <c r="V161" s="46">
        <f>V162+V167+V170</f>
        <v>820000</v>
      </c>
      <c r="W161" s="46">
        <f t="shared" ref="W161:X161" si="228">W162+W167+W170</f>
        <v>-177500</v>
      </c>
      <c r="X161" s="46">
        <f t="shared" si="228"/>
        <v>642500</v>
      </c>
    </row>
    <row r="162" spans="1:24" s="1" customFormat="1" ht="17.25" hidden="1" customHeight="1" x14ac:dyDescent="0.25">
      <c r="A162" s="311" t="s">
        <v>623</v>
      </c>
      <c r="B162" s="312"/>
      <c r="C162" s="261"/>
      <c r="F162" s="29" t="s">
        <v>320</v>
      </c>
      <c r="G162" s="29" t="s">
        <v>296</v>
      </c>
      <c r="H162" s="29" t="s">
        <v>624</v>
      </c>
      <c r="I162" s="48"/>
      <c r="J162" s="61"/>
      <c r="K162" s="61"/>
      <c r="L162" s="49"/>
      <c r="M162" s="61"/>
      <c r="N162" s="61"/>
      <c r="O162" s="61"/>
      <c r="P162" s="61"/>
      <c r="Q162" s="61"/>
      <c r="R162" s="61">
        <f>R163</f>
        <v>0</v>
      </c>
      <c r="S162" s="61">
        <f t="shared" ref="S162:X164" si="229">S163</f>
        <v>500000</v>
      </c>
      <c r="T162" s="61">
        <f t="shared" si="229"/>
        <v>500000</v>
      </c>
      <c r="U162" s="49">
        <f t="shared" si="229"/>
        <v>0</v>
      </c>
      <c r="V162" s="49">
        <f t="shared" si="229"/>
        <v>500000</v>
      </c>
      <c r="W162" s="49">
        <f t="shared" si="229"/>
        <v>0</v>
      </c>
      <c r="X162" s="49">
        <f t="shared" si="229"/>
        <v>500000</v>
      </c>
    </row>
    <row r="163" spans="1:24" s="2" customFormat="1" ht="27.75" hidden="1" customHeight="1" x14ac:dyDescent="0.25">
      <c r="A163" s="295" t="s">
        <v>625</v>
      </c>
      <c r="B163" s="296"/>
      <c r="C163" s="261"/>
      <c r="F163" s="29" t="s">
        <v>320</v>
      </c>
      <c r="G163" s="29" t="s">
        <v>296</v>
      </c>
      <c r="H163" s="29" t="s">
        <v>626</v>
      </c>
      <c r="I163" s="29"/>
      <c r="J163" s="36"/>
      <c r="K163" s="36"/>
      <c r="L163" s="25"/>
      <c r="M163" s="36"/>
      <c r="N163" s="36"/>
      <c r="O163" s="36"/>
      <c r="P163" s="36"/>
      <c r="Q163" s="36"/>
      <c r="R163" s="36">
        <f>R164</f>
        <v>0</v>
      </c>
      <c r="S163" s="36">
        <f t="shared" si="229"/>
        <v>500000</v>
      </c>
      <c r="T163" s="36">
        <f t="shared" si="229"/>
        <v>500000</v>
      </c>
      <c r="U163" s="25">
        <f t="shared" si="229"/>
        <v>0</v>
      </c>
      <c r="V163" s="25">
        <f t="shared" si="229"/>
        <v>500000</v>
      </c>
      <c r="W163" s="25">
        <f t="shared" si="229"/>
        <v>0</v>
      </c>
      <c r="X163" s="25">
        <f t="shared" si="229"/>
        <v>500000</v>
      </c>
    </row>
    <row r="164" spans="1:24" s="1" customFormat="1" ht="28.5" hidden="1" customHeight="1" x14ac:dyDescent="0.25">
      <c r="A164" s="86"/>
      <c r="B164" s="235" t="s">
        <v>627</v>
      </c>
      <c r="C164" s="261"/>
      <c r="F164" s="29" t="s">
        <v>320</v>
      </c>
      <c r="G164" s="29" t="s">
        <v>296</v>
      </c>
      <c r="H164" s="29" t="s">
        <v>628</v>
      </c>
      <c r="I164" s="48"/>
      <c r="J164" s="61"/>
      <c r="K164" s="61"/>
      <c r="L164" s="49"/>
      <c r="M164" s="61"/>
      <c r="N164" s="61"/>
      <c r="O164" s="61"/>
      <c r="P164" s="61"/>
      <c r="Q164" s="61"/>
      <c r="R164" s="61">
        <f>R165</f>
        <v>0</v>
      </c>
      <c r="S164" s="61">
        <f t="shared" si="229"/>
        <v>500000</v>
      </c>
      <c r="T164" s="61">
        <f t="shared" si="229"/>
        <v>500000</v>
      </c>
      <c r="U164" s="49">
        <f t="shared" si="229"/>
        <v>0</v>
      </c>
      <c r="V164" s="49">
        <f t="shared" si="229"/>
        <v>500000</v>
      </c>
      <c r="W164" s="49">
        <f t="shared" si="229"/>
        <v>0</v>
      </c>
      <c r="X164" s="49">
        <f t="shared" si="229"/>
        <v>500000</v>
      </c>
    </row>
    <row r="165" spans="1:24" s="1" customFormat="1" ht="12.75" hidden="1" customHeight="1" x14ac:dyDescent="0.25">
      <c r="A165" s="234"/>
      <c r="B165" s="261" t="s">
        <v>346</v>
      </c>
      <c r="C165" s="261"/>
      <c r="D165" s="261"/>
      <c r="E165" s="261"/>
      <c r="F165" s="29" t="s">
        <v>320</v>
      </c>
      <c r="G165" s="29" t="s">
        <v>296</v>
      </c>
      <c r="H165" s="29" t="s">
        <v>628</v>
      </c>
      <c r="I165" s="48" t="s">
        <v>347</v>
      </c>
      <c r="J165" s="49">
        <f>J166</f>
        <v>0</v>
      </c>
      <c r="K165" s="49">
        <f t="shared" ref="K165:X165" si="230">K166</f>
        <v>200000</v>
      </c>
      <c r="L165" s="49">
        <f t="shared" ref="L165:L166" si="231">J165+K165</f>
        <v>200000</v>
      </c>
      <c r="M165" s="49">
        <f t="shared" si="230"/>
        <v>0</v>
      </c>
      <c r="N165" s="49">
        <f t="shared" si="230"/>
        <v>200000</v>
      </c>
      <c r="O165" s="49">
        <f t="shared" si="230"/>
        <v>0</v>
      </c>
      <c r="P165" s="49">
        <f t="shared" si="230"/>
        <v>200000</v>
      </c>
      <c r="Q165" s="49">
        <f t="shared" si="230"/>
        <v>0</v>
      </c>
      <c r="R165" s="49">
        <f t="shared" si="230"/>
        <v>0</v>
      </c>
      <c r="S165" s="49">
        <f t="shared" si="230"/>
        <v>500000</v>
      </c>
      <c r="T165" s="49">
        <f t="shared" si="230"/>
        <v>500000</v>
      </c>
      <c r="U165" s="49">
        <f t="shared" si="230"/>
        <v>0</v>
      </c>
      <c r="V165" s="49">
        <f t="shared" si="230"/>
        <v>500000</v>
      </c>
      <c r="W165" s="49">
        <f t="shared" si="230"/>
        <v>0</v>
      </c>
      <c r="X165" s="49">
        <f t="shared" si="230"/>
        <v>500000</v>
      </c>
    </row>
    <row r="166" spans="1:24" s="1" customFormat="1" ht="25.5" hidden="1" customHeight="1" x14ac:dyDescent="0.25">
      <c r="A166" s="234"/>
      <c r="B166" s="261" t="s">
        <v>348</v>
      </c>
      <c r="C166" s="261"/>
      <c r="D166" s="261"/>
      <c r="E166" s="261"/>
      <c r="F166" s="29" t="s">
        <v>320</v>
      </c>
      <c r="G166" s="29" t="s">
        <v>296</v>
      </c>
      <c r="H166" s="29" t="s">
        <v>628</v>
      </c>
      <c r="I166" s="48" t="s">
        <v>349</v>
      </c>
      <c r="J166" s="49"/>
      <c r="K166" s="49">
        <v>200000</v>
      </c>
      <c r="L166" s="49">
        <f t="shared" si="231"/>
        <v>200000</v>
      </c>
      <c r="M166" s="49"/>
      <c r="N166" s="49">
        <f>L166+M166</f>
        <v>200000</v>
      </c>
      <c r="O166" s="49"/>
      <c r="P166" s="49">
        <f>N166+O166</f>
        <v>200000</v>
      </c>
      <c r="Q166" s="49"/>
      <c r="R166" s="49"/>
      <c r="S166" s="49">
        <v>500000</v>
      </c>
      <c r="T166" s="49">
        <f>R166+S166</f>
        <v>500000</v>
      </c>
      <c r="U166" s="49"/>
      <c r="V166" s="49">
        <f>T166+U166</f>
        <v>500000</v>
      </c>
      <c r="W166" s="49"/>
      <c r="X166" s="49">
        <f>V166+W166</f>
        <v>500000</v>
      </c>
    </row>
    <row r="167" spans="1:24" s="145" customFormat="1" ht="15" customHeight="1" x14ac:dyDescent="0.25">
      <c r="A167" s="313" t="s">
        <v>690</v>
      </c>
      <c r="B167" s="314"/>
      <c r="C167" s="240"/>
      <c r="D167" s="240"/>
      <c r="E167" s="251">
        <v>851</v>
      </c>
      <c r="F167" s="158" t="s">
        <v>320</v>
      </c>
      <c r="G167" s="158" t="s">
        <v>296</v>
      </c>
      <c r="H167" s="158" t="s">
        <v>691</v>
      </c>
      <c r="I167" s="143"/>
      <c r="J167" s="154"/>
      <c r="K167" s="154"/>
      <c r="L167" s="154"/>
      <c r="M167" s="154"/>
      <c r="N167" s="154"/>
      <c r="O167" s="154"/>
      <c r="P167" s="154"/>
      <c r="Q167" s="154"/>
      <c r="R167" s="154"/>
      <c r="S167" s="154"/>
      <c r="T167" s="154"/>
      <c r="U167" s="154"/>
      <c r="V167" s="154"/>
      <c r="W167" s="154">
        <f>W168</f>
        <v>22500</v>
      </c>
      <c r="X167" s="154">
        <f>X168</f>
        <v>22500</v>
      </c>
    </row>
    <row r="168" spans="1:24" s="145" customFormat="1" ht="14.25" customHeight="1" x14ac:dyDescent="0.25">
      <c r="A168" s="240"/>
      <c r="B168" s="258" t="s">
        <v>236</v>
      </c>
      <c r="C168" s="240"/>
      <c r="D168" s="240"/>
      <c r="E168" s="251">
        <v>851</v>
      </c>
      <c r="F168" s="158" t="s">
        <v>320</v>
      </c>
      <c r="G168" s="158" t="s">
        <v>296</v>
      </c>
      <c r="H168" s="158" t="s">
        <v>691</v>
      </c>
      <c r="I168" s="143" t="s">
        <v>237</v>
      </c>
      <c r="J168" s="154"/>
      <c r="K168" s="154"/>
      <c r="L168" s="154"/>
      <c r="M168" s="154"/>
      <c r="N168" s="154"/>
      <c r="O168" s="154"/>
      <c r="P168" s="154"/>
      <c r="Q168" s="154"/>
      <c r="R168" s="154"/>
      <c r="S168" s="154"/>
      <c r="T168" s="154"/>
      <c r="U168" s="154"/>
      <c r="V168" s="154"/>
      <c r="W168" s="154">
        <f>W169</f>
        <v>22500</v>
      </c>
      <c r="X168" s="154">
        <f>X169</f>
        <v>22500</v>
      </c>
    </row>
    <row r="169" spans="1:24" s="145" customFormat="1" ht="14.25" customHeight="1" x14ac:dyDescent="0.25">
      <c r="A169" s="240"/>
      <c r="B169" s="240" t="s">
        <v>238</v>
      </c>
      <c r="C169" s="240"/>
      <c r="D169" s="240"/>
      <c r="E169" s="251">
        <v>851</v>
      </c>
      <c r="F169" s="158" t="s">
        <v>320</v>
      </c>
      <c r="G169" s="158" t="s">
        <v>296</v>
      </c>
      <c r="H169" s="158" t="s">
        <v>691</v>
      </c>
      <c r="I169" s="143" t="s">
        <v>239</v>
      </c>
      <c r="J169" s="154"/>
      <c r="K169" s="154"/>
      <c r="L169" s="154"/>
      <c r="M169" s="154"/>
      <c r="N169" s="154"/>
      <c r="O169" s="154"/>
      <c r="P169" s="154"/>
      <c r="Q169" s="154"/>
      <c r="R169" s="154"/>
      <c r="S169" s="154"/>
      <c r="T169" s="154"/>
      <c r="U169" s="154"/>
      <c r="V169" s="154"/>
      <c r="W169" s="154">
        <v>22500</v>
      </c>
      <c r="X169" s="154">
        <f>V169+W169</f>
        <v>22500</v>
      </c>
    </row>
    <row r="170" spans="1:24" s="1" customFormat="1" ht="26.25" customHeight="1" x14ac:dyDescent="0.25">
      <c r="A170" s="295" t="s">
        <v>340</v>
      </c>
      <c r="B170" s="296"/>
      <c r="C170" s="261"/>
      <c r="D170" s="261"/>
      <c r="E170" s="261"/>
      <c r="F170" s="29" t="s">
        <v>320</v>
      </c>
      <c r="G170" s="29" t="s">
        <v>296</v>
      </c>
      <c r="H170" s="29" t="s">
        <v>341</v>
      </c>
      <c r="I170" s="48"/>
      <c r="J170" s="49">
        <f t="shared" ref="J170:X170" si="232">J171+J175</f>
        <v>0</v>
      </c>
      <c r="K170" s="49">
        <f t="shared" si="232"/>
        <v>320000</v>
      </c>
      <c r="L170" s="49">
        <f t="shared" si="123"/>
        <v>320000</v>
      </c>
      <c r="M170" s="49">
        <f t="shared" si="232"/>
        <v>0</v>
      </c>
      <c r="N170" s="49">
        <f t="shared" si="232"/>
        <v>320000</v>
      </c>
      <c r="O170" s="49">
        <f t="shared" si="232"/>
        <v>0</v>
      </c>
      <c r="P170" s="49">
        <f t="shared" si="232"/>
        <v>320000</v>
      </c>
      <c r="Q170" s="49">
        <f t="shared" si="232"/>
        <v>0</v>
      </c>
      <c r="R170" s="49">
        <f t="shared" si="232"/>
        <v>320000</v>
      </c>
      <c r="S170" s="49">
        <f t="shared" si="232"/>
        <v>0</v>
      </c>
      <c r="T170" s="49">
        <f t="shared" si="232"/>
        <v>320000</v>
      </c>
      <c r="U170" s="49">
        <f t="shared" si="232"/>
        <v>0</v>
      </c>
      <c r="V170" s="49">
        <f t="shared" si="232"/>
        <v>320000</v>
      </c>
      <c r="W170" s="49">
        <f t="shared" si="232"/>
        <v>-200000</v>
      </c>
      <c r="X170" s="49">
        <f t="shared" si="232"/>
        <v>120000</v>
      </c>
    </row>
    <row r="171" spans="1:24" s="1" customFormat="1" ht="26.25" customHeight="1" x14ac:dyDescent="0.25">
      <c r="A171" s="295" t="s">
        <v>342</v>
      </c>
      <c r="B171" s="296"/>
      <c r="C171" s="261"/>
      <c r="D171" s="261"/>
      <c r="E171" s="261"/>
      <c r="F171" s="29" t="s">
        <v>320</v>
      </c>
      <c r="G171" s="29" t="s">
        <v>296</v>
      </c>
      <c r="H171" s="29" t="s">
        <v>343</v>
      </c>
      <c r="I171" s="48"/>
      <c r="J171" s="49">
        <f>J172</f>
        <v>0</v>
      </c>
      <c r="K171" s="49">
        <f t="shared" ref="K171:X173" si="233">K172</f>
        <v>200000</v>
      </c>
      <c r="L171" s="49">
        <f t="shared" si="123"/>
        <v>200000</v>
      </c>
      <c r="M171" s="49">
        <f t="shared" si="233"/>
        <v>0</v>
      </c>
      <c r="N171" s="49">
        <f t="shared" si="233"/>
        <v>200000</v>
      </c>
      <c r="O171" s="49">
        <f t="shared" si="233"/>
        <v>0</v>
      </c>
      <c r="P171" s="49">
        <f t="shared" si="233"/>
        <v>200000</v>
      </c>
      <c r="Q171" s="49">
        <f t="shared" si="233"/>
        <v>0</v>
      </c>
      <c r="R171" s="49">
        <f t="shared" si="233"/>
        <v>200000</v>
      </c>
      <c r="S171" s="49">
        <f t="shared" si="233"/>
        <v>0</v>
      </c>
      <c r="T171" s="49">
        <f t="shared" si="233"/>
        <v>200000</v>
      </c>
      <c r="U171" s="49">
        <f t="shared" si="233"/>
        <v>0</v>
      </c>
      <c r="V171" s="49">
        <f t="shared" si="233"/>
        <v>200000</v>
      </c>
      <c r="W171" s="49">
        <f t="shared" si="233"/>
        <v>-200000</v>
      </c>
      <c r="X171" s="49">
        <f t="shared" si="233"/>
        <v>0</v>
      </c>
    </row>
    <row r="172" spans="1:24" s="1" customFormat="1" ht="27" customHeight="1" x14ac:dyDescent="0.25">
      <c r="A172" s="234"/>
      <c r="B172" s="268" t="s">
        <v>344</v>
      </c>
      <c r="C172" s="261"/>
      <c r="D172" s="261"/>
      <c r="E172" s="261"/>
      <c r="F172" s="29" t="s">
        <v>320</v>
      </c>
      <c r="G172" s="29" t="s">
        <v>296</v>
      </c>
      <c r="H172" s="29" t="s">
        <v>345</v>
      </c>
      <c r="I172" s="48"/>
      <c r="J172" s="49">
        <f>J173</f>
        <v>0</v>
      </c>
      <c r="K172" s="49">
        <f t="shared" si="233"/>
        <v>200000</v>
      </c>
      <c r="L172" s="49">
        <f t="shared" si="123"/>
        <v>200000</v>
      </c>
      <c r="M172" s="49">
        <f t="shared" si="233"/>
        <v>0</v>
      </c>
      <c r="N172" s="49">
        <f t="shared" si="233"/>
        <v>200000</v>
      </c>
      <c r="O172" s="49">
        <f t="shared" si="233"/>
        <v>0</v>
      </c>
      <c r="P172" s="49">
        <f t="shared" si="233"/>
        <v>200000</v>
      </c>
      <c r="Q172" s="49">
        <f t="shared" si="233"/>
        <v>0</v>
      </c>
      <c r="R172" s="49">
        <f t="shared" si="233"/>
        <v>200000</v>
      </c>
      <c r="S172" s="49">
        <f t="shared" si="233"/>
        <v>0</v>
      </c>
      <c r="T172" s="49">
        <f t="shared" si="233"/>
        <v>200000</v>
      </c>
      <c r="U172" s="49">
        <f t="shared" si="233"/>
        <v>0</v>
      </c>
      <c r="V172" s="49">
        <f t="shared" si="233"/>
        <v>200000</v>
      </c>
      <c r="W172" s="49">
        <f t="shared" si="233"/>
        <v>-200000</v>
      </c>
      <c r="X172" s="49">
        <f t="shared" si="233"/>
        <v>0</v>
      </c>
    </row>
    <row r="173" spans="1:24" s="1" customFormat="1" ht="12.75" customHeight="1" x14ac:dyDescent="0.25">
      <c r="A173" s="234"/>
      <c r="B173" s="261" t="s">
        <v>346</v>
      </c>
      <c r="C173" s="261"/>
      <c r="D173" s="261"/>
      <c r="E173" s="261"/>
      <c r="F173" s="29" t="s">
        <v>320</v>
      </c>
      <c r="G173" s="29" t="s">
        <v>296</v>
      </c>
      <c r="H173" s="29" t="s">
        <v>345</v>
      </c>
      <c r="I173" s="48" t="s">
        <v>347</v>
      </c>
      <c r="J173" s="49">
        <f>J174</f>
        <v>0</v>
      </c>
      <c r="K173" s="49">
        <f t="shared" si="233"/>
        <v>200000</v>
      </c>
      <c r="L173" s="49">
        <f t="shared" si="123"/>
        <v>200000</v>
      </c>
      <c r="M173" s="49">
        <f t="shared" si="233"/>
        <v>0</v>
      </c>
      <c r="N173" s="49">
        <f t="shared" si="233"/>
        <v>200000</v>
      </c>
      <c r="O173" s="49">
        <f t="shared" si="233"/>
        <v>0</v>
      </c>
      <c r="P173" s="49">
        <f t="shared" si="233"/>
        <v>200000</v>
      </c>
      <c r="Q173" s="49">
        <f t="shared" si="233"/>
        <v>0</v>
      </c>
      <c r="R173" s="49">
        <f t="shared" si="233"/>
        <v>200000</v>
      </c>
      <c r="S173" s="49">
        <f t="shared" si="233"/>
        <v>0</v>
      </c>
      <c r="T173" s="49">
        <f t="shared" si="233"/>
        <v>200000</v>
      </c>
      <c r="U173" s="49">
        <f t="shared" si="233"/>
        <v>0</v>
      </c>
      <c r="V173" s="49">
        <f t="shared" si="233"/>
        <v>200000</v>
      </c>
      <c r="W173" s="49">
        <f t="shared" si="233"/>
        <v>-200000</v>
      </c>
      <c r="X173" s="49">
        <f t="shared" si="233"/>
        <v>0</v>
      </c>
    </row>
    <row r="174" spans="1:24" s="1" customFormat="1" ht="27.75" customHeight="1" x14ac:dyDescent="0.25">
      <c r="A174" s="234"/>
      <c r="B174" s="261" t="s">
        <v>348</v>
      </c>
      <c r="C174" s="261"/>
      <c r="D174" s="261"/>
      <c r="E174" s="261"/>
      <c r="F174" s="29" t="s">
        <v>320</v>
      </c>
      <c r="G174" s="29" t="s">
        <v>296</v>
      </c>
      <c r="H174" s="29" t="s">
        <v>345</v>
      </c>
      <c r="I174" s="48" t="s">
        <v>349</v>
      </c>
      <c r="J174" s="49"/>
      <c r="K174" s="49">
        <v>200000</v>
      </c>
      <c r="L174" s="49">
        <f t="shared" si="123"/>
        <v>200000</v>
      </c>
      <c r="M174" s="49"/>
      <c r="N174" s="49">
        <f>L174+M174</f>
        <v>200000</v>
      </c>
      <c r="O174" s="49"/>
      <c r="P174" s="49">
        <f>N174+O174</f>
        <v>200000</v>
      </c>
      <c r="Q174" s="49"/>
      <c r="R174" s="49">
        <f>P174+Q174</f>
        <v>200000</v>
      </c>
      <c r="S174" s="49"/>
      <c r="T174" s="49">
        <f>R174+S174</f>
        <v>200000</v>
      </c>
      <c r="U174" s="49"/>
      <c r="V174" s="49">
        <f>T174+U174</f>
        <v>200000</v>
      </c>
      <c r="W174" s="49">
        <v>-200000</v>
      </c>
      <c r="X174" s="49">
        <f>V174+W174</f>
        <v>0</v>
      </c>
    </row>
    <row r="175" spans="1:24" s="1" customFormat="1" ht="12.75" hidden="1" customHeight="1" x14ac:dyDescent="0.25">
      <c r="A175" s="295" t="s">
        <v>350</v>
      </c>
      <c r="B175" s="296"/>
      <c r="C175" s="261"/>
      <c r="D175" s="261"/>
      <c r="E175" s="261"/>
      <c r="F175" s="29" t="s">
        <v>320</v>
      </c>
      <c r="G175" s="29" t="s">
        <v>296</v>
      </c>
      <c r="H175" s="29" t="s">
        <v>351</v>
      </c>
      <c r="I175" s="48"/>
      <c r="J175" s="49">
        <f t="shared" ref="J175:X175" si="234">J177</f>
        <v>0</v>
      </c>
      <c r="K175" s="49">
        <f t="shared" si="234"/>
        <v>120000</v>
      </c>
      <c r="L175" s="49">
        <f t="shared" ref="L175:L245" si="235">J175+K175</f>
        <v>120000</v>
      </c>
      <c r="M175" s="49">
        <f t="shared" si="234"/>
        <v>0</v>
      </c>
      <c r="N175" s="49">
        <f t="shared" si="234"/>
        <v>120000</v>
      </c>
      <c r="O175" s="49">
        <f t="shared" si="234"/>
        <v>0</v>
      </c>
      <c r="P175" s="49">
        <f t="shared" si="234"/>
        <v>120000</v>
      </c>
      <c r="Q175" s="49">
        <f t="shared" si="234"/>
        <v>0</v>
      </c>
      <c r="R175" s="49">
        <f t="shared" si="234"/>
        <v>120000</v>
      </c>
      <c r="S175" s="49">
        <f t="shared" si="234"/>
        <v>0</v>
      </c>
      <c r="T175" s="49">
        <f t="shared" si="234"/>
        <v>120000</v>
      </c>
      <c r="U175" s="49">
        <f t="shared" si="234"/>
        <v>0</v>
      </c>
      <c r="V175" s="49">
        <f t="shared" si="234"/>
        <v>120000</v>
      </c>
      <c r="W175" s="49">
        <f t="shared" si="234"/>
        <v>0</v>
      </c>
      <c r="X175" s="49">
        <f t="shared" si="234"/>
        <v>120000</v>
      </c>
    </row>
    <row r="176" spans="1:24" s="1" customFormat="1" ht="12.75" hidden="1" customHeight="1" x14ac:dyDescent="0.25">
      <c r="A176" s="234"/>
      <c r="B176" s="261" t="s">
        <v>346</v>
      </c>
      <c r="C176" s="261"/>
      <c r="D176" s="261"/>
      <c r="E176" s="261"/>
      <c r="F176" s="29" t="s">
        <v>320</v>
      </c>
      <c r="G176" s="29" t="s">
        <v>296</v>
      </c>
      <c r="H176" s="29" t="s">
        <v>351</v>
      </c>
      <c r="I176" s="48" t="s">
        <v>347</v>
      </c>
      <c r="J176" s="49">
        <f>J177</f>
        <v>0</v>
      </c>
      <c r="K176" s="49">
        <f t="shared" ref="K176:X176" si="236">K177</f>
        <v>120000</v>
      </c>
      <c r="L176" s="49">
        <f t="shared" si="235"/>
        <v>120000</v>
      </c>
      <c r="M176" s="49">
        <f t="shared" si="236"/>
        <v>0</v>
      </c>
      <c r="N176" s="49">
        <f t="shared" si="236"/>
        <v>120000</v>
      </c>
      <c r="O176" s="49">
        <f t="shared" si="236"/>
        <v>0</v>
      </c>
      <c r="P176" s="49">
        <f t="shared" si="236"/>
        <v>120000</v>
      </c>
      <c r="Q176" s="49">
        <f t="shared" si="236"/>
        <v>0</v>
      </c>
      <c r="R176" s="49">
        <f t="shared" si="236"/>
        <v>120000</v>
      </c>
      <c r="S176" s="49">
        <f t="shared" si="236"/>
        <v>0</v>
      </c>
      <c r="T176" s="49">
        <f t="shared" si="236"/>
        <v>120000</v>
      </c>
      <c r="U176" s="49">
        <f t="shared" si="236"/>
        <v>0</v>
      </c>
      <c r="V176" s="49">
        <f t="shared" si="236"/>
        <v>120000</v>
      </c>
      <c r="W176" s="49">
        <f t="shared" si="236"/>
        <v>0</v>
      </c>
      <c r="X176" s="49">
        <f t="shared" si="236"/>
        <v>120000</v>
      </c>
    </row>
    <row r="177" spans="1:24" s="1" customFormat="1" ht="12.75" hidden="1" customHeight="1" x14ac:dyDescent="0.25">
      <c r="A177" s="50"/>
      <c r="B177" s="261" t="s">
        <v>348</v>
      </c>
      <c r="C177" s="261"/>
      <c r="D177" s="261"/>
      <c r="E177" s="261"/>
      <c r="F177" s="29" t="s">
        <v>320</v>
      </c>
      <c r="G177" s="29" t="s">
        <v>296</v>
      </c>
      <c r="H177" s="29" t="s">
        <v>351</v>
      </c>
      <c r="I177" s="48" t="s">
        <v>349</v>
      </c>
      <c r="J177" s="49"/>
      <c r="K177" s="49">
        <v>120000</v>
      </c>
      <c r="L177" s="49">
        <f t="shared" si="235"/>
        <v>120000</v>
      </c>
      <c r="M177" s="49"/>
      <c r="N177" s="49">
        <f>L177+M177</f>
        <v>120000</v>
      </c>
      <c r="O177" s="49"/>
      <c r="P177" s="49">
        <f t="shared" ref="P177" si="237">N177+O177</f>
        <v>120000</v>
      </c>
      <c r="Q177" s="49"/>
      <c r="R177" s="49">
        <f t="shared" ref="R177" si="238">P177+Q177</f>
        <v>120000</v>
      </c>
      <c r="S177" s="49"/>
      <c r="T177" s="49">
        <f t="shared" ref="T177" si="239">R177+S177</f>
        <v>120000</v>
      </c>
      <c r="U177" s="49"/>
      <c r="V177" s="49">
        <f t="shared" ref="V177" si="240">T177+U177</f>
        <v>120000</v>
      </c>
      <c r="W177" s="49"/>
      <c r="X177" s="49">
        <f t="shared" ref="X177" si="241">V177+W177</f>
        <v>120000</v>
      </c>
    </row>
    <row r="178" spans="1:24" s="44" customFormat="1" ht="12.75" customHeight="1" x14ac:dyDescent="0.25">
      <c r="A178" s="299" t="s">
        <v>352</v>
      </c>
      <c r="B178" s="300"/>
      <c r="C178" s="265"/>
      <c r="D178" s="265"/>
      <c r="E178" s="265"/>
      <c r="F178" s="42" t="s">
        <v>353</v>
      </c>
      <c r="G178" s="42"/>
      <c r="H178" s="42"/>
      <c r="I178" s="42"/>
      <c r="J178" s="43">
        <f t="shared" ref="J178:X178" si="242">J179+J219+J314+J318</f>
        <v>121161349.22999999</v>
      </c>
      <c r="K178" s="43">
        <f t="shared" si="242"/>
        <v>9008361</v>
      </c>
      <c r="L178" s="43">
        <f t="shared" si="242"/>
        <v>130169710.22999999</v>
      </c>
      <c r="M178" s="43">
        <f t="shared" si="242"/>
        <v>-699992</v>
      </c>
      <c r="N178" s="43">
        <f t="shared" si="242"/>
        <v>129469718.22999999</v>
      </c>
      <c r="O178" s="43">
        <f t="shared" si="242"/>
        <v>0</v>
      </c>
      <c r="P178" s="43">
        <f t="shared" si="242"/>
        <v>129469718.22999999</v>
      </c>
      <c r="Q178" s="43">
        <f t="shared" si="242"/>
        <v>11012900</v>
      </c>
      <c r="R178" s="43">
        <f t="shared" si="242"/>
        <v>140482618.22999999</v>
      </c>
      <c r="S178" s="43">
        <f t="shared" si="242"/>
        <v>-1651300</v>
      </c>
      <c r="T178" s="43">
        <f t="shared" si="242"/>
        <v>138831318.22999999</v>
      </c>
      <c r="U178" s="43">
        <f t="shared" si="242"/>
        <v>51593696</v>
      </c>
      <c r="V178" s="43">
        <f t="shared" si="242"/>
        <v>190425014.22999999</v>
      </c>
      <c r="W178" s="43">
        <f t="shared" si="242"/>
        <v>2519573.85</v>
      </c>
      <c r="X178" s="43">
        <f t="shared" si="242"/>
        <v>192944588.07999998</v>
      </c>
    </row>
    <row r="179" spans="1:24" s="47" customFormat="1" ht="12.75" customHeight="1" x14ac:dyDescent="0.25">
      <c r="A179" s="301" t="s">
        <v>354</v>
      </c>
      <c r="B179" s="302"/>
      <c r="C179" s="263"/>
      <c r="D179" s="263"/>
      <c r="E179" s="263"/>
      <c r="F179" s="45" t="s">
        <v>353</v>
      </c>
      <c r="G179" s="45" t="s">
        <v>224</v>
      </c>
      <c r="H179" s="45"/>
      <c r="I179" s="45"/>
      <c r="J179" s="46">
        <f>J180+J195+J207+J210</f>
        <v>20048220</v>
      </c>
      <c r="K179" s="46">
        <f t="shared" ref="K179:S179" si="243">K180+K195+K207+K210+K216</f>
        <v>700000</v>
      </c>
      <c r="L179" s="46">
        <f t="shared" si="243"/>
        <v>20748220</v>
      </c>
      <c r="M179" s="46">
        <f t="shared" si="243"/>
        <v>300000</v>
      </c>
      <c r="N179" s="46">
        <f t="shared" si="243"/>
        <v>21048220</v>
      </c>
      <c r="O179" s="46">
        <f t="shared" si="243"/>
        <v>560366</v>
      </c>
      <c r="P179" s="46">
        <f t="shared" si="243"/>
        <v>21608586</v>
      </c>
      <c r="Q179" s="46">
        <f t="shared" si="243"/>
        <v>10000000</v>
      </c>
      <c r="R179" s="46">
        <f t="shared" si="243"/>
        <v>31608586</v>
      </c>
      <c r="S179" s="46">
        <f t="shared" si="243"/>
        <v>0</v>
      </c>
      <c r="T179" s="46">
        <f>T180+T191+T195+T207+T210+T216</f>
        <v>31608586</v>
      </c>
      <c r="U179" s="46">
        <f t="shared" ref="U179:X179" si="244">U180+U191+U195+U207+U210+U216</f>
        <v>44577616</v>
      </c>
      <c r="V179" s="46">
        <f t="shared" si="244"/>
        <v>76186202</v>
      </c>
      <c r="W179" s="46">
        <f t="shared" si="244"/>
        <v>1997311.48</v>
      </c>
      <c r="X179" s="46">
        <f t="shared" si="244"/>
        <v>78183513.479999989</v>
      </c>
    </row>
    <row r="180" spans="1:24" s="1" customFormat="1" ht="14.25" customHeight="1" x14ac:dyDescent="0.25">
      <c r="A180" s="295" t="s">
        <v>355</v>
      </c>
      <c r="B180" s="296"/>
      <c r="C180" s="261"/>
      <c r="D180" s="261"/>
      <c r="E180" s="261"/>
      <c r="F180" s="48" t="s">
        <v>353</v>
      </c>
      <c r="G180" s="48" t="s">
        <v>224</v>
      </c>
      <c r="H180" s="48" t="s">
        <v>356</v>
      </c>
      <c r="I180" s="48"/>
      <c r="J180" s="49">
        <f>J181</f>
        <v>18669300</v>
      </c>
      <c r="K180" s="49">
        <f t="shared" ref="K180:X180" si="245">K181</f>
        <v>0</v>
      </c>
      <c r="L180" s="49">
        <f t="shared" si="235"/>
        <v>18669300</v>
      </c>
      <c r="M180" s="49">
        <f t="shared" si="245"/>
        <v>0</v>
      </c>
      <c r="N180" s="49">
        <f t="shared" si="245"/>
        <v>18669300</v>
      </c>
      <c r="O180" s="49">
        <f t="shared" si="245"/>
        <v>0</v>
      </c>
      <c r="P180" s="49">
        <f t="shared" si="245"/>
        <v>18669300</v>
      </c>
      <c r="Q180" s="49">
        <f t="shared" si="245"/>
        <v>0</v>
      </c>
      <c r="R180" s="49">
        <f t="shared" si="245"/>
        <v>18669300</v>
      </c>
      <c r="S180" s="49">
        <f t="shared" si="245"/>
        <v>0</v>
      </c>
      <c r="T180" s="49">
        <f>T181</f>
        <v>18669300</v>
      </c>
      <c r="U180" s="49">
        <f t="shared" si="245"/>
        <v>850000</v>
      </c>
      <c r="V180" s="49">
        <f t="shared" si="245"/>
        <v>19519300</v>
      </c>
      <c r="W180" s="49">
        <f t="shared" si="245"/>
        <v>1635332</v>
      </c>
      <c r="X180" s="49">
        <f t="shared" si="245"/>
        <v>21154632</v>
      </c>
    </row>
    <row r="181" spans="1:24" s="1" customFormat="1" ht="13.5" customHeight="1" x14ac:dyDescent="0.25">
      <c r="A181" s="295" t="s">
        <v>357</v>
      </c>
      <c r="B181" s="296"/>
      <c r="C181" s="261"/>
      <c r="D181" s="261"/>
      <c r="E181" s="261"/>
      <c r="F181" s="48" t="s">
        <v>353</v>
      </c>
      <c r="G181" s="48" t="s">
        <v>224</v>
      </c>
      <c r="H181" s="48" t="s">
        <v>358</v>
      </c>
      <c r="I181" s="48"/>
      <c r="J181" s="49">
        <f>J182+J185</f>
        <v>18669300</v>
      </c>
      <c r="K181" s="49">
        <f t="shared" ref="K181:S181" si="246">K182+K185</f>
        <v>0</v>
      </c>
      <c r="L181" s="49">
        <f t="shared" si="235"/>
        <v>18669300</v>
      </c>
      <c r="M181" s="49">
        <f t="shared" si="246"/>
        <v>0</v>
      </c>
      <c r="N181" s="49">
        <f t="shared" si="246"/>
        <v>18669300</v>
      </c>
      <c r="O181" s="49">
        <f t="shared" si="246"/>
        <v>0</v>
      </c>
      <c r="P181" s="49">
        <f t="shared" si="246"/>
        <v>18669300</v>
      </c>
      <c r="Q181" s="49">
        <f t="shared" si="246"/>
        <v>0</v>
      </c>
      <c r="R181" s="49">
        <f t="shared" si="246"/>
        <v>18669300</v>
      </c>
      <c r="S181" s="49">
        <f t="shared" si="246"/>
        <v>0</v>
      </c>
      <c r="T181" s="49">
        <f>T182+T185+T188</f>
        <v>18669300</v>
      </c>
      <c r="U181" s="49">
        <f t="shared" ref="U181:X181" si="247">U182+U185+U188</f>
        <v>850000</v>
      </c>
      <c r="V181" s="49">
        <f t="shared" si="247"/>
        <v>19519300</v>
      </c>
      <c r="W181" s="49">
        <f t="shared" si="247"/>
        <v>1635332</v>
      </c>
      <c r="X181" s="49">
        <f t="shared" si="247"/>
        <v>21154632</v>
      </c>
    </row>
    <row r="182" spans="1:24" s="1" customFormat="1" ht="12.75" customHeight="1" x14ac:dyDescent="0.25">
      <c r="A182" s="295" t="s">
        <v>359</v>
      </c>
      <c r="B182" s="296"/>
      <c r="C182" s="261"/>
      <c r="D182" s="261"/>
      <c r="E182" s="261"/>
      <c r="F182" s="48" t="s">
        <v>353</v>
      </c>
      <c r="G182" s="48" t="s">
        <v>224</v>
      </c>
      <c r="H182" s="48" t="s">
        <v>360</v>
      </c>
      <c r="I182" s="48"/>
      <c r="J182" s="49">
        <f t="shared" ref="J182:X183" si="248">J183</f>
        <v>6225700</v>
      </c>
      <c r="K182" s="49">
        <f t="shared" si="248"/>
        <v>0</v>
      </c>
      <c r="L182" s="49">
        <f t="shared" si="235"/>
        <v>6225700</v>
      </c>
      <c r="M182" s="49">
        <f t="shared" si="248"/>
        <v>0</v>
      </c>
      <c r="N182" s="49">
        <f t="shared" si="248"/>
        <v>6225700</v>
      </c>
      <c r="O182" s="49">
        <f t="shared" si="248"/>
        <v>0</v>
      </c>
      <c r="P182" s="49">
        <f t="shared" si="248"/>
        <v>6225700</v>
      </c>
      <c r="Q182" s="49">
        <f t="shared" si="248"/>
        <v>0</v>
      </c>
      <c r="R182" s="49">
        <f t="shared" si="248"/>
        <v>6225700</v>
      </c>
      <c r="S182" s="49">
        <f t="shared" si="248"/>
        <v>0</v>
      </c>
      <c r="T182" s="49">
        <f t="shared" si="248"/>
        <v>6225700</v>
      </c>
      <c r="U182" s="49">
        <f t="shared" si="248"/>
        <v>0</v>
      </c>
      <c r="V182" s="49">
        <f t="shared" si="248"/>
        <v>6225700</v>
      </c>
      <c r="W182" s="49">
        <f t="shared" si="248"/>
        <v>-119453</v>
      </c>
      <c r="X182" s="49">
        <f t="shared" si="248"/>
        <v>6106247</v>
      </c>
    </row>
    <row r="183" spans="1:24" s="1" customFormat="1" ht="25.5" customHeight="1" x14ac:dyDescent="0.25">
      <c r="A183" s="261"/>
      <c r="B183" s="261" t="s">
        <v>361</v>
      </c>
      <c r="C183" s="261"/>
      <c r="D183" s="261"/>
      <c r="E183" s="261"/>
      <c r="F183" s="48" t="s">
        <v>353</v>
      </c>
      <c r="G183" s="48" t="s">
        <v>224</v>
      </c>
      <c r="H183" s="48" t="s">
        <v>360</v>
      </c>
      <c r="I183" s="48" t="s">
        <v>362</v>
      </c>
      <c r="J183" s="49">
        <f t="shared" si="248"/>
        <v>6225700</v>
      </c>
      <c r="K183" s="49">
        <f t="shared" si="248"/>
        <v>0</v>
      </c>
      <c r="L183" s="49">
        <f t="shared" si="235"/>
        <v>6225700</v>
      </c>
      <c r="M183" s="49">
        <f t="shared" si="248"/>
        <v>0</v>
      </c>
      <c r="N183" s="49">
        <f t="shared" si="248"/>
        <v>6225700</v>
      </c>
      <c r="O183" s="49">
        <f t="shared" si="248"/>
        <v>0</v>
      </c>
      <c r="P183" s="49">
        <f t="shared" si="248"/>
        <v>6225700</v>
      </c>
      <c r="Q183" s="49">
        <f t="shared" si="248"/>
        <v>0</v>
      </c>
      <c r="R183" s="49">
        <f t="shared" si="248"/>
        <v>6225700</v>
      </c>
      <c r="S183" s="49">
        <f t="shared" si="248"/>
        <v>0</v>
      </c>
      <c r="T183" s="49">
        <f t="shared" si="248"/>
        <v>6225700</v>
      </c>
      <c r="U183" s="49">
        <f t="shared" si="248"/>
        <v>0</v>
      </c>
      <c r="V183" s="49">
        <f t="shared" si="248"/>
        <v>6225700</v>
      </c>
      <c r="W183" s="49">
        <f t="shared" si="248"/>
        <v>-119453</v>
      </c>
      <c r="X183" s="49">
        <f t="shared" si="248"/>
        <v>6106247</v>
      </c>
    </row>
    <row r="184" spans="1:24" s="1" customFormat="1" ht="26.25" customHeight="1" x14ac:dyDescent="0.25">
      <c r="A184" s="261"/>
      <c r="B184" s="261" t="s">
        <v>363</v>
      </c>
      <c r="C184" s="261"/>
      <c r="D184" s="261"/>
      <c r="E184" s="261"/>
      <c r="F184" s="48" t="s">
        <v>353</v>
      </c>
      <c r="G184" s="48" t="s">
        <v>224</v>
      </c>
      <c r="H184" s="48" t="s">
        <v>360</v>
      </c>
      <c r="I184" s="48" t="s">
        <v>364</v>
      </c>
      <c r="J184" s="49">
        <f>6225757-57</f>
        <v>6225700</v>
      </c>
      <c r="K184" s="49"/>
      <c r="L184" s="49">
        <f t="shared" si="235"/>
        <v>6225700</v>
      </c>
      <c r="M184" s="49"/>
      <c r="N184" s="49">
        <f>L184+M184</f>
        <v>6225700</v>
      </c>
      <c r="O184" s="49"/>
      <c r="P184" s="49">
        <f t="shared" ref="P184" si="249">N184+O184</f>
        <v>6225700</v>
      </c>
      <c r="Q184" s="49"/>
      <c r="R184" s="49">
        <f t="shared" ref="R184" si="250">P184+Q184</f>
        <v>6225700</v>
      </c>
      <c r="S184" s="49"/>
      <c r="T184" s="49">
        <f t="shared" ref="T184" si="251">R184+S184</f>
        <v>6225700</v>
      </c>
      <c r="U184" s="49"/>
      <c r="V184" s="49">
        <f t="shared" ref="V184" si="252">T184+U184</f>
        <v>6225700</v>
      </c>
      <c r="W184" s="49">
        <v>-119453</v>
      </c>
      <c r="X184" s="49">
        <f t="shared" ref="X184" si="253">V184+W184</f>
        <v>6106247</v>
      </c>
    </row>
    <row r="185" spans="1:24" s="1" customFormat="1" ht="12.75" customHeight="1" x14ac:dyDescent="0.25">
      <c r="A185" s="295" t="s">
        <v>365</v>
      </c>
      <c r="B185" s="296"/>
      <c r="C185" s="261"/>
      <c r="D185" s="261"/>
      <c r="E185" s="261"/>
      <c r="F185" s="48" t="s">
        <v>353</v>
      </c>
      <c r="G185" s="48" t="s">
        <v>224</v>
      </c>
      <c r="H185" s="48" t="s">
        <v>366</v>
      </c>
      <c r="I185" s="48"/>
      <c r="J185" s="49">
        <f>J187</f>
        <v>12443600</v>
      </c>
      <c r="K185" s="49">
        <f t="shared" ref="K185:X185" si="254">K187</f>
        <v>0</v>
      </c>
      <c r="L185" s="49">
        <f t="shared" si="235"/>
        <v>12443600</v>
      </c>
      <c r="M185" s="49">
        <f t="shared" si="254"/>
        <v>0</v>
      </c>
      <c r="N185" s="49">
        <f t="shared" si="254"/>
        <v>12443600</v>
      </c>
      <c r="O185" s="49">
        <f t="shared" si="254"/>
        <v>0</v>
      </c>
      <c r="P185" s="49">
        <f t="shared" si="254"/>
        <v>12443600</v>
      </c>
      <c r="Q185" s="49">
        <f t="shared" si="254"/>
        <v>0</v>
      </c>
      <c r="R185" s="49">
        <f t="shared" si="254"/>
        <v>12443600</v>
      </c>
      <c r="S185" s="49">
        <f t="shared" si="254"/>
        <v>0</v>
      </c>
      <c r="T185" s="49">
        <f t="shared" si="254"/>
        <v>12443600</v>
      </c>
      <c r="U185" s="49">
        <f t="shared" si="254"/>
        <v>0</v>
      </c>
      <c r="V185" s="49">
        <f t="shared" si="254"/>
        <v>12443600</v>
      </c>
      <c r="W185" s="49">
        <f t="shared" si="254"/>
        <v>-467543</v>
      </c>
      <c r="X185" s="49">
        <f t="shared" si="254"/>
        <v>11976057</v>
      </c>
    </row>
    <row r="186" spans="1:24" s="1" customFormat="1" ht="27.75" customHeight="1" x14ac:dyDescent="0.25">
      <c r="A186" s="261"/>
      <c r="B186" s="261" t="s">
        <v>361</v>
      </c>
      <c r="C186" s="261"/>
      <c r="D186" s="261"/>
      <c r="E186" s="261"/>
      <c r="F186" s="48" t="s">
        <v>353</v>
      </c>
      <c r="G186" s="48" t="s">
        <v>224</v>
      </c>
      <c r="H186" s="48" t="s">
        <v>366</v>
      </c>
      <c r="I186" s="48" t="s">
        <v>362</v>
      </c>
      <c r="J186" s="49">
        <f>J187</f>
        <v>12443600</v>
      </c>
      <c r="K186" s="49">
        <f t="shared" ref="K186:X186" si="255">K187</f>
        <v>0</v>
      </c>
      <c r="L186" s="49">
        <f t="shared" si="235"/>
        <v>12443600</v>
      </c>
      <c r="M186" s="49">
        <f t="shared" si="255"/>
        <v>0</v>
      </c>
      <c r="N186" s="49">
        <f t="shared" si="255"/>
        <v>12443600</v>
      </c>
      <c r="O186" s="49">
        <f t="shared" si="255"/>
        <v>0</v>
      </c>
      <c r="P186" s="49">
        <f t="shared" si="255"/>
        <v>12443600</v>
      </c>
      <c r="Q186" s="49">
        <f t="shared" si="255"/>
        <v>0</v>
      </c>
      <c r="R186" s="49">
        <f t="shared" si="255"/>
        <v>12443600</v>
      </c>
      <c r="S186" s="49">
        <f t="shared" si="255"/>
        <v>0</v>
      </c>
      <c r="T186" s="49">
        <f t="shared" si="255"/>
        <v>12443600</v>
      </c>
      <c r="U186" s="49">
        <f t="shared" si="255"/>
        <v>0</v>
      </c>
      <c r="V186" s="49">
        <f t="shared" si="255"/>
        <v>12443600</v>
      </c>
      <c r="W186" s="49">
        <f t="shared" si="255"/>
        <v>-467543</v>
      </c>
      <c r="X186" s="49">
        <f t="shared" si="255"/>
        <v>11976057</v>
      </c>
    </row>
    <row r="187" spans="1:24" s="1" customFormat="1" ht="27.75" customHeight="1" x14ac:dyDescent="0.25">
      <c r="A187" s="261"/>
      <c r="B187" s="261" t="s">
        <v>363</v>
      </c>
      <c r="C187" s="261"/>
      <c r="D187" s="261"/>
      <c r="E187" s="261"/>
      <c r="F187" s="48" t="s">
        <v>353</v>
      </c>
      <c r="G187" s="48" t="s">
        <v>224</v>
      </c>
      <c r="H187" s="48" t="s">
        <v>366</v>
      </c>
      <c r="I187" s="48" t="s">
        <v>364</v>
      </c>
      <c r="J187" s="49">
        <f>12443632-32</f>
        <v>12443600</v>
      </c>
      <c r="K187" s="49"/>
      <c r="L187" s="49">
        <f t="shared" si="235"/>
        <v>12443600</v>
      </c>
      <c r="M187" s="49"/>
      <c r="N187" s="49">
        <f>L187+M187</f>
        <v>12443600</v>
      </c>
      <c r="O187" s="49"/>
      <c r="P187" s="49">
        <f t="shared" ref="P187" si="256">N187+O187</f>
        <v>12443600</v>
      </c>
      <c r="Q187" s="49"/>
      <c r="R187" s="49">
        <f t="shared" ref="R187" si="257">P187+Q187</f>
        <v>12443600</v>
      </c>
      <c r="S187" s="49"/>
      <c r="T187" s="49">
        <f t="shared" ref="T187" si="258">R187+S187</f>
        <v>12443600</v>
      </c>
      <c r="U187" s="49"/>
      <c r="V187" s="49">
        <f t="shared" ref="V187" si="259">T187+U187</f>
        <v>12443600</v>
      </c>
      <c r="W187" s="49">
        <f>-377543-90000</f>
        <v>-467543</v>
      </c>
      <c r="X187" s="49">
        <f t="shared" ref="X187" si="260">V187+W187</f>
        <v>11976057</v>
      </c>
    </row>
    <row r="188" spans="1:24" s="1" customFormat="1" ht="27" customHeight="1" x14ac:dyDescent="0.25">
      <c r="A188" s="295" t="s">
        <v>672</v>
      </c>
      <c r="B188" s="296"/>
      <c r="C188" s="261"/>
      <c r="D188" s="261"/>
      <c r="E188" s="261"/>
      <c r="F188" s="29" t="s">
        <v>353</v>
      </c>
      <c r="G188" s="29" t="s">
        <v>224</v>
      </c>
      <c r="H188" s="29" t="s">
        <v>673</v>
      </c>
      <c r="I188" s="48"/>
      <c r="J188" s="49"/>
      <c r="K188" s="49"/>
      <c r="L188" s="49"/>
      <c r="M188" s="49"/>
      <c r="N188" s="49"/>
      <c r="O188" s="49"/>
      <c r="P188" s="49"/>
      <c r="Q188" s="49"/>
      <c r="R188" s="49"/>
      <c r="S188" s="49"/>
      <c r="T188" s="49">
        <f>T189</f>
        <v>0</v>
      </c>
      <c r="U188" s="125">
        <f t="shared" ref="U188:X189" si="261">U189</f>
        <v>850000</v>
      </c>
      <c r="V188" s="49">
        <f t="shared" si="261"/>
        <v>850000</v>
      </c>
      <c r="W188" s="125">
        <f t="shared" si="261"/>
        <v>2222328</v>
      </c>
      <c r="X188" s="49">
        <f t="shared" si="261"/>
        <v>3072328</v>
      </c>
    </row>
    <row r="189" spans="1:24" s="1" customFormat="1" ht="27.75" customHeight="1" x14ac:dyDescent="0.25">
      <c r="A189" s="234"/>
      <c r="B189" s="261" t="s">
        <v>361</v>
      </c>
      <c r="C189" s="261"/>
      <c r="D189" s="261"/>
      <c r="E189" s="261"/>
      <c r="F189" s="48" t="s">
        <v>353</v>
      </c>
      <c r="G189" s="29" t="s">
        <v>224</v>
      </c>
      <c r="H189" s="29" t="s">
        <v>673</v>
      </c>
      <c r="I189" s="48" t="s">
        <v>362</v>
      </c>
      <c r="J189" s="49"/>
      <c r="K189" s="49"/>
      <c r="L189" s="49"/>
      <c r="M189" s="49"/>
      <c r="N189" s="49"/>
      <c r="O189" s="49"/>
      <c r="P189" s="49"/>
      <c r="Q189" s="49"/>
      <c r="R189" s="49"/>
      <c r="S189" s="49"/>
      <c r="T189" s="49">
        <f>T190</f>
        <v>0</v>
      </c>
      <c r="U189" s="125">
        <f t="shared" si="261"/>
        <v>850000</v>
      </c>
      <c r="V189" s="49">
        <f t="shared" si="261"/>
        <v>850000</v>
      </c>
      <c r="W189" s="125">
        <f t="shared" si="261"/>
        <v>2222328</v>
      </c>
      <c r="X189" s="49">
        <f t="shared" si="261"/>
        <v>3072328</v>
      </c>
    </row>
    <row r="190" spans="1:24" s="1" customFormat="1" ht="27.75" customHeight="1" x14ac:dyDescent="0.25">
      <c r="A190" s="234"/>
      <c r="B190" s="261" t="s">
        <v>363</v>
      </c>
      <c r="C190" s="261"/>
      <c r="D190" s="261"/>
      <c r="E190" s="261"/>
      <c r="F190" s="48" t="s">
        <v>353</v>
      </c>
      <c r="G190" s="29" t="s">
        <v>224</v>
      </c>
      <c r="H190" s="29" t="s">
        <v>673</v>
      </c>
      <c r="I190" s="48" t="s">
        <v>364</v>
      </c>
      <c r="J190" s="49"/>
      <c r="K190" s="49"/>
      <c r="L190" s="49"/>
      <c r="M190" s="49"/>
      <c r="N190" s="49"/>
      <c r="O190" s="49"/>
      <c r="P190" s="49"/>
      <c r="Q190" s="49"/>
      <c r="R190" s="49"/>
      <c r="S190" s="49"/>
      <c r="T190" s="49"/>
      <c r="U190" s="125">
        <v>850000</v>
      </c>
      <c r="V190" s="49">
        <f t="shared" ref="V190" si="262">T190+U190</f>
        <v>850000</v>
      </c>
      <c r="W190" s="49">
        <f>793785+1428543</f>
        <v>2222328</v>
      </c>
      <c r="X190" s="49">
        <f t="shared" ref="X190" si="263">V190+W190</f>
        <v>3072328</v>
      </c>
    </row>
    <row r="191" spans="1:24" s="1" customFormat="1" ht="12.75" hidden="1" customHeight="1" x14ac:dyDescent="0.25">
      <c r="A191" s="295" t="s">
        <v>417</v>
      </c>
      <c r="B191" s="296"/>
      <c r="C191" s="261"/>
      <c r="D191" s="261"/>
      <c r="E191" s="261"/>
      <c r="F191" s="48" t="s">
        <v>353</v>
      </c>
      <c r="G191" s="48" t="s">
        <v>224</v>
      </c>
      <c r="H191" s="48" t="s">
        <v>418</v>
      </c>
      <c r="I191" s="48"/>
      <c r="J191" s="49"/>
      <c r="K191" s="49"/>
      <c r="L191" s="49"/>
      <c r="M191" s="49"/>
      <c r="N191" s="49"/>
      <c r="O191" s="49"/>
      <c r="P191" s="49"/>
      <c r="Q191" s="49"/>
      <c r="R191" s="49"/>
      <c r="S191" s="49"/>
      <c r="T191" s="49">
        <f t="shared" ref="T191:X192" si="264">T192</f>
        <v>0</v>
      </c>
      <c r="U191" s="49">
        <f t="shared" si="264"/>
        <v>42000000</v>
      </c>
      <c r="V191" s="49">
        <f t="shared" si="264"/>
        <v>42000000</v>
      </c>
      <c r="W191" s="49">
        <f t="shared" si="264"/>
        <v>0</v>
      </c>
      <c r="X191" s="49">
        <f t="shared" si="264"/>
        <v>42000000</v>
      </c>
    </row>
    <row r="192" spans="1:24" s="1" customFormat="1" ht="12.75" hidden="1" customHeight="1" x14ac:dyDescent="0.25">
      <c r="A192" s="295" t="s">
        <v>674</v>
      </c>
      <c r="B192" s="296"/>
      <c r="C192" s="261"/>
      <c r="D192" s="261"/>
      <c r="E192" s="261"/>
      <c r="F192" s="48" t="s">
        <v>353</v>
      </c>
      <c r="G192" s="48" t="s">
        <v>224</v>
      </c>
      <c r="H192" s="48" t="s">
        <v>675</v>
      </c>
      <c r="I192" s="48"/>
      <c r="J192" s="49"/>
      <c r="K192" s="49"/>
      <c r="L192" s="49"/>
      <c r="M192" s="49"/>
      <c r="N192" s="49"/>
      <c r="O192" s="49"/>
      <c r="P192" s="49"/>
      <c r="Q192" s="49"/>
      <c r="R192" s="49"/>
      <c r="S192" s="49"/>
      <c r="T192" s="49">
        <f t="shared" si="264"/>
        <v>0</v>
      </c>
      <c r="U192" s="49">
        <f t="shared" si="264"/>
        <v>42000000</v>
      </c>
      <c r="V192" s="49">
        <f t="shared" si="264"/>
        <v>42000000</v>
      </c>
      <c r="W192" s="49">
        <f t="shared" si="264"/>
        <v>0</v>
      </c>
      <c r="X192" s="49">
        <f t="shared" si="264"/>
        <v>42000000</v>
      </c>
    </row>
    <row r="193" spans="1:24" s="1" customFormat="1" ht="12.75" hidden="1" customHeight="1" x14ac:dyDescent="0.25">
      <c r="A193" s="261"/>
      <c r="B193" s="261" t="s">
        <v>346</v>
      </c>
      <c r="C193" s="261"/>
      <c r="D193" s="261"/>
      <c r="E193" s="261"/>
      <c r="F193" s="48" t="s">
        <v>353</v>
      </c>
      <c r="G193" s="48" t="s">
        <v>224</v>
      </c>
      <c r="H193" s="48" t="s">
        <v>675</v>
      </c>
      <c r="I193" s="48" t="s">
        <v>347</v>
      </c>
      <c r="J193" s="49">
        <f>J194</f>
        <v>0</v>
      </c>
      <c r="K193" s="49">
        <f t="shared" ref="K193:X193" si="265">K194</f>
        <v>1000000</v>
      </c>
      <c r="L193" s="49">
        <f t="shared" ref="L193:L194" si="266">J193+K193</f>
        <v>1000000</v>
      </c>
      <c r="M193" s="49">
        <f t="shared" si="265"/>
        <v>0</v>
      </c>
      <c r="N193" s="49">
        <f t="shared" si="265"/>
        <v>1000000</v>
      </c>
      <c r="O193" s="49">
        <f t="shared" si="265"/>
        <v>0</v>
      </c>
      <c r="P193" s="49">
        <f t="shared" si="265"/>
        <v>1000000</v>
      </c>
      <c r="Q193" s="49">
        <f t="shared" si="265"/>
        <v>10000000</v>
      </c>
      <c r="R193" s="49">
        <f t="shared" si="265"/>
        <v>11000000</v>
      </c>
      <c r="S193" s="49">
        <f t="shared" si="265"/>
        <v>0</v>
      </c>
      <c r="T193" s="49">
        <f t="shared" si="265"/>
        <v>0</v>
      </c>
      <c r="U193" s="49">
        <f t="shared" si="265"/>
        <v>42000000</v>
      </c>
      <c r="V193" s="49">
        <f t="shared" si="265"/>
        <v>42000000</v>
      </c>
      <c r="W193" s="49">
        <f t="shared" si="265"/>
        <v>0</v>
      </c>
      <c r="X193" s="49">
        <f t="shared" si="265"/>
        <v>42000000</v>
      </c>
    </row>
    <row r="194" spans="1:24" s="1" customFormat="1" ht="25.5" hidden="1" customHeight="1" x14ac:dyDescent="0.25">
      <c r="A194" s="50"/>
      <c r="B194" s="261" t="s">
        <v>348</v>
      </c>
      <c r="C194" s="261"/>
      <c r="D194" s="261"/>
      <c r="E194" s="261"/>
      <c r="F194" s="48" t="s">
        <v>353</v>
      </c>
      <c r="G194" s="48" t="s">
        <v>224</v>
      </c>
      <c r="H194" s="48" t="s">
        <v>675</v>
      </c>
      <c r="I194" s="48" t="s">
        <v>349</v>
      </c>
      <c r="J194" s="49">
        <v>0</v>
      </c>
      <c r="K194" s="49">
        <v>1000000</v>
      </c>
      <c r="L194" s="49">
        <f t="shared" si="266"/>
        <v>1000000</v>
      </c>
      <c r="M194" s="49"/>
      <c r="N194" s="49">
        <f>L194+M194</f>
        <v>1000000</v>
      </c>
      <c r="O194" s="49"/>
      <c r="P194" s="49">
        <f t="shared" ref="P194" si="267">N194+O194</f>
        <v>1000000</v>
      </c>
      <c r="Q194" s="49">
        <v>10000000</v>
      </c>
      <c r="R194" s="49">
        <f t="shared" ref="R194" si="268">P194+Q194</f>
        <v>11000000</v>
      </c>
      <c r="S194" s="49"/>
      <c r="T194" s="49"/>
      <c r="U194" s="49">
        <v>42000000</v>
      </c>
      <c r="V194" s="49">
        <f t="shared" ref="V194" si="269">T194+U194</f>
        <v>42000000</v>
      </c>
      <c r="W194" s="49"/>
      <c r="X194" s="49">
        <f t="shared" ref="X194" si="270">V194+W194</f>
        <v>42000000</v>
      </c>
    </row>
    <row r="195" spans="1:24" s="2" customFormat="1" ht="12.75" customHeight="1" x14ac:dyDescent="0.25">
      <c r="A195" s="295" t="s">
        <v>280</v>
      </c>
      <c r="B195" s="296"/>
      <c r="C195" s="261"/>
      <c r="D195" s="261"/>
      <c r="E195" s="261"/>
      <c r="F195" s="29" t="s">
        <v>353</v>
      </c>
      <c r="G195" s="29" t="s">
        <v>224</v>
      </c>
      <c r="H195" s="29" t="s">
        <v>367</v>
      </c>
      <c r="I195" s="29"/>
      <c r="J195" s="25">
        <f>J196</f>
        <v>878920</v>
      </c>
      <c r="K195" s="25">
        <f t="shared" ref="K195:X195" si="271">K196</f>
        <v>-300000</v>
      </c>
      <c r="L195" s="49">
        <f t="shared" si="235"/>
        <v>578920</v>
      </c>
      <c r="M195" s="25">
        <f t="shared" si="271"/>
        <v>0</v>
      </c>
      <c r="N195" s="25">
        <f t="shared" si="271"/>
        <v>578920</v>
      </c>
      <c r="O195" s="25">
        <f t="shared" si="271"/>
        <v>0</v>
      </c>
      <c r="P195" s="25">
        <f t="shared" si="271"/>
        <v>578920</v>
      </c>
      <c r="Q195" s="25">
        <f t="shared" si="271"/>
        <v>0</v>
      </c>
      <c r="R195" s="25">
        <f t="shared" si="271"/>
        <v>578920</v>
      </c>
      <c r="S195" s="25">
        <f t="shared" si="271"/>
        <v>0</v>
      </c>
      <c r="T195" s="25">
        <f t="shared" si="271"/>
        <v>578920</v>
      </c>
      <c r="U195" s="25">
        <f t="shared" si="271"/>
        <v>0</v>
      </c>
      <c r="V195" s="25">
        <f t="shared" si="271"/>
        <v>578920</v>
      </c>
      <c r="W195" s="25">
        <f t="shared" si="271"/>
        <v>174431.48</v>
      </c>
      <c r="X195" s="25">
        <f t="shared" si="271"/>
        <v>753351.48</v>
      </c>
    </row>
    <row r="196" spans="1:24" s="1" customFormat="1" ht="52.5" customHeight="1" x14ac:dyDescent="0.25">
      <c r="A196" s="295" t="s">
        <v>282</v>
      </c>
      <c r="B196" s="296"/>
      <c r="C196" s="261"/>
      <c r="D196" s="261"/>
      <c r="E196" s="261"/>
      <c r="F196" s="48" t="s">
        <v>353</v>
      </c>
      <c r="G196" s="48" t="s">
        <v>224</v>
      </c>
      <c r="H196" s="48" t="s">
        <v>283</v>
      </c>
      <c r="I196" s="48"/>
      <c r="J196" s="49">
        <f>J202+J197</f>
        <v>878920</v>
      </c>
      <c r="K196" s="49">
        <f t="shared" ref="K196:X196" si="272">K202+K197</f>
        <v>-300000</v>
      </c>
      <c r="L196" s="49">
        <f t="shared" si="235"/>
        <v>578920</v>
      </c>
      <c r="M196" s="49">
        <f t="shared" si="272"/>
        <v>0</v>
      </c>
      <c r="N196" s="49">
        <f t="shared" si="272"/>
        <v>578920</v>
      </c>
      <c r="O196" s="49">
        <f t="shared" si="272"/>
        <v>0</v>
      </c>
      <c r="P196" s="49">
        <f t="shared" si="272"/>
        <v>578920</v>
      </c>
      <c r="Q196" s="49">
        <f t="shared" si="272"/>
        <v>0</v>
      </c>
      <c r="R196" s="49">
        <f t="shared" si="272"/>
        <v>578920</v>
      </c>
      <c r="S196" s="49">
        <f t="shared" si="272"/>
        <v>0</v>
      </c>
      <c r="T196" s="49">
        <f t="shared" si="272"/>
        <v>578920</v>
      </c>
      <c r="U196" s="49">
        <f t="shared" si="272"/>
        <v>0</v>
      </c>
      <c r="V196" s="49">
        <f t="shared" si="272"/>
        <v>578920</v>
      </c>
      <c r="W196" s="49">
        <f t="shared" si="272"/>
        <v>174431.48</v>
      </c>
      <c r="X196" s="49">
        <f t="shared" si="272"/>
        <v>753351.48</v>
      </c>
    </row>
    <row r="197" spans="1:24" s="1" customFormat="1" ht="64.5" customHeight="1" x14ac:dyDescent="0.25">
      <c r="A197" s="295" t="s">
        <v>368</v>
      </c>
      <c r="B197" s="296"/>
      <c r="C197" s="261"/>
      <c r="D197" s="261"/>
      <c r="E197" s="261"/>
      <c r="F197" s="48" t="s">
        <v>353</v>
      </c>
      <c r="G197" s="48" t="s">
        <v>224</v>
      </c>
      <c r="H197" s="48" t="s">
        <v>369</v>
      </c>
      <c r="I197" s="48"/>
      <c r="J197" s="49">
        <f>J198+J200</f>
        <v>863000</v>
      </c>
      <c r="K197" s="49">
        <f t="shared" ref="K197:X197" si="273">K198+K200</f>
        <v>-300000</v>
      </c>
      <c r="L197" s="49">
        <f t="shared" si="235"/>
        <v>563000</v>
      </c>
      <c r="M197" s="49">
        <f t="shared" si="273"/>
        <v>0</v>
      </c>
      <c r="N197" s="49">
        <f t="shared" si="273"/>
        <v>563000</v>
      </c>
      <c r="O197" s="49">
        <f t="shared" si="273"/>
        <v>0</v>
      </c>
      <c r="P197" s="49">
        <f t="shared" si="273"/>
        <v>563000</v>
      </c>
      <c r="Q197" s="49">
        <f t="shared" si="273"/>
        <v>0</v>
      </c>
      <c r="R197" s="49">
        <f t="shared" si="273"/>
        <v>563000</v>
      </c>
      <c r="S197" s="49">
        <f t="shared" si="273"/>
        <v>0</v>
      </c>
      <c r="T197" s="49">
        <f t="shared" si="273"/>
        <v>563000</v>
      </c>
      <c r="U197" s="49">
        <f t="shared" si="273"/>
        <v>0</v>
      </c>
      <c r="V197" s="49">
        <f t="shared" si="273"/>
        <v>563000</v>
      </c>
      <c r="W197" s="49">
        <f t="shared" si="273"/>
        <v>174431.48</v>
      </c>
      <c r="X197" s="49">
        <f t="shared" si="273"/>
        <v>737431.48</v>
      </c>
    </row>
    <row r="198" spans="1:24" s="1" customFormat="1" ht="14.25" hidden="1" customHeight="1" x14ac:dyDescent="0.25">
      <c r="A198" s="261"/>
      <c r="B198" s="261" t="s">
        <v>370</v>
      </c>
      <c r="C198" s="261"/>
      <c r="D198" s="261"/>
      <c r="E198" s="261"/>
      <c r="F198" s="48" t="s">
        <v>353</v>
      </c>
      <c r="G198" s="48" t="s">
        <v>224</v>
      </c>
      <c r="H198" s="48" t="s">
        <v>369</v>
      </c>
      <c r="I198" s="48" t="s">
        <v>371</v>
      </c>
      <c r="J198" s="49">
        <f t="shared" ref="J198:X198" si="274">J199</f>
        <v>863000</v>
      </c>
      <c r="K198" s="49">
        <f t="shared" si="274"/>
        <v>-863000</v>
      </c>
      <c r="L198" s="49">
        <f t="shared" si="235"/>
        <v>0</v>
      </c>
      <c r="M198" s="49">
        <f t="shared" si="274"/>
        <v>0</v>
      </c>
      <c r="N198" s="49">
        <f t="shared" si="274"/>
        <v>0</v>
      </c>
      <c r="O198" s="49">
        <f t="shared" si="274"/>
        <v>0</v>
      </c>
      <c r="P198" s="49">
        <f t="shared" si="274"/>
        <v>0</v>
      </c>
      <c r="Q198" s="49">
        <f t="shared" si="274"/>
        <v>0</v>
      </c>
      <c r="R198" s="49">
        <f t="shared" si="274"/>
        <v>0</v>
      </c>
      <c r="S198" s="49">
        <f t="shared" si="274"/>
        <v>0</v>
      </c>
      <c r="T198" s="49">
        <f t="shared" si="274"/>
        <v>0</v>
      </c>
      <c r="U198" s="49">
        <f t="shared" si="274"/>
        <v>0</v>
      </c>
      <c r="V198" s="49">
        <f t="shared" si="274"/>
        <v>0</v>
      </c>
      <c r="W198" s="49">
        <f t="shared" si="274"/>
        <v>0</v>
      </c>
      <c r="X198" s="49">
        <f t="shared" si="274"/>
        <v>0</v>
      </c>
    </row>
    <row r="199" spans="1:24" s="1" customFormat="1" ht="12.75" hidden="1" customHeight="1" x14ac:dyDescent="0.25">
      <c r="A199" s="50"/>
      <c r="B199" s="261" t="s">
        <v>372</v>
      </c>
      <c r="C199" s="261"/>
      <c r="D199" s="261"/>
      <c r="E199" s="261"/>
      <c r="F199" s="48" t="s">
        <v>353</v>
      </c>
      <c r="G199" s="48" t="s">
        <v>224</v>
      </c>
      <c r="H199" s="48" t="s">
        <v>369</v>
      </c>
      <c r="I199" s="48" t="s">
        <v>373</v>
      </c>
      <c r="J199" s="49">
        <v>863000</v>
      </c>
      <c r="K199" s="49">
        <v>-863000</v>
      </c>
      <c r="L199" s="49">
        <f t="shared" si="235"/>
        <v>0</v>
      </c>
      <c r="M199" s="49"/>
      <c r="N199" s="49">
        <f>L199+M199</f>
        <v>0</v>
      </c>
      <c r="O199" s="49"/>
      <c r="P199" s="49">
        <f t="shared" ref="P199" si="275">N199+O199</f>
        <v>0</v>
      </c>
      <c r="Q199" s="49"/>
      <c r="R199" s="49">
        <f t="shared" ref="R199" si="276">P199+Q199</f>
        <v>0</v>
      </c>
      <c r="S199" s="49"/>
      <c r="T199" s="49">
        <f t="shared" ref="T199" si="277">R199+S199</f>
        <v>0</v>
      </c>
      <c r="U199" s="49"/>
      <c r="V199" s="49">
        <f t="shared" ref="V199" si="278">T199+U199</f>
        <v>0</v>
      </c>
      <c r="W199" s="49"/>
      <c r="X199" s="49">
        <f t="shared" ref="X199" si="279">V199+W199</f>
        <v>0</v>
      </c>
    </row>
    <row r="200" spans="1:24" s="1" customFormat="1" ht="25.5" customHeight="1" x14ac:dyDescent="0.25">
      <c r="A200" s="50"/>
      <c r="B200" s="261" t="s">
        <v>361</v>
      </c>
      <c r="C200" s="261"/>
      <c r="D200" s="261"/>
      <c r="E200" s="261"/>
      <c r="F200" s="48" t="s">
        <v>353</v>
      </c>
      <c r="G200" s="48" t="s">
        <v>224</v>
      </c>
      <c r="H200" s="48" t="s">
        <v>369</v>
      </c>
      <c r="I200" s="48" t="s">
        <v>362</v>
      </c>
      <c r="J200" s="49">
        <f>J201</f>
        <v>0</v>
      </c>
      <c r="K200" s="49">
        <f t="shared" ref="K200:X200" si="280">K201</f>
        <v>563000</v>
      </c>
      <c r="L200" s="49">
        <f t="shared" si="235"/>
        <v>563000</v>
      </c>
      <c r="M200" s="49">
        <f t="shared" si="280"/>
        <v>0</v>
      </c>
      <c r="N200" s="49">
        <f t="shared" si="280"/>
        <v>563000</v>
      </c>
      <c r="O200" s="49">
        <f t="shared" si="280"/>
        <v>0</v>
      </c>
      <c r="P200" s="49">
        <f t="shared" si="280"/>
        <v>563000</v>
      </c>
      <c r="Q200" s="49">
        <f t="shared" si="280"/>
        <v>0</v>
      </c>
      <c r="R200" s="49">
        <f t="shared" si="280"/>
        <v>563000</v>
      </c>
      <c r="S200" s="49">
        <f t="shared" si="280"/>
        <v>0</v>
      </c>
      <c r="T200" s="49">
        <f t="shared" si="280"/>
        <v>563000</v>
      </c>
      <c r="U200" s="49">
        <f t="shared" si="280"/>
        <v>0</v>
      </c>
      <c r="V200" s="49">
        <f t="shared" si="280"/>
        <v>563000</v>
      </c>
      <c r="W200" s="49">
        <f t="shared" si="280"/>
        <v>174431.48</v>
      </c>
      <c r="X200" s="49">
        <f t="shared" si="280"/>
        <v>737431.48</v>
      </c>
    </row>
    <row r="201" spans="1:24" s="1" customFormat="1" ht="25.5" customHeight="1" x14ac:dyDescent="0.25">
      <c r="A201" s="50"/>
      <c r="B201" s="261" t="s">
        <v>363</v>
      </c>
      <c r="C201" s="261"/>
      <c r="D201" s="261"/>
      <c r="E201" s="261"/>
      <c r="F201" s="48" t="s">
        <v>353</v>
      </c>
      <c r="G201" s="48" t="s">
        <v>224</v>
      </c>
      <c r="H201" s="48" t="s">
        <v>369</v>
      </c>
      <c r="I201" s="48" t="s">
        <v>364</v>
      </c>
      <c r="J201" s="49"/>
      <c r="K201" s="49">
        <f>863000-300000</f>
        <v>563000</v>
      </c>
      <c r="L201" s="49">
        <f t="shared" si="235"/>
        <v>563000</v>
      </c>
      <c r="M201" s="49"/>
      <c r="N201" s="49">
        <f>L201+M201</f>
        <v>563000</v>
      </c>
      <c r="O201" s="49"/>
      <c r="P201" s="49">
        <f t="shared" ref="P201" si="281">N201+O201</f>
        <v>563000</v>
      </c>
      <c r="Q201" s="49"/>
      <c r="R201" s="49">
        <f t="shared" ref="R201" si="282">P201+Q201</f>
        <v>563000</v>
      </c>
      <c r="S201" s="49"/>
      <c r="T201" s="49">
        <f t="shared" ref="T201" si="283">R201+S201</f>
        <v>563000</v>
      </c>
      <c r="U201" s="49"/>
      <c r="V201" s="49">
        <f t="shared" ref="V201" si="284">T201+U201</f>
        <v>563000</v>
      </c>
      <c r="W201" s="49">
        <v>174431.48</v>
      </c>
      <c r="X201" s="49">
        <f t="shared" ref="X201" si="285">V201+W201</f>
        <v>737431.48</v>
      </c>
    </row>
    <row r="202" spans="1:24" s="1" customFormat="1" ht="25.5" hidden="1" customHeight="1" x14ac:dyDescent="0.25">
      <c r="A202" s="295" t="s">
        <v>374</v>
      </c>
      <c r="B202" s="296"/>
      <c r="C202" s="261"/>
      <c r="D202" s="261"/>
      <c r="E202" s="261"/>
      <c r="F202" s="48" t="s">
        <v>353</v>
      </c>
      <c r="G202" s="48" t="s">
        <v>224</v>
      </c>
      <c r="H202" s="48" t="s">
        <v>375</v>
      </c>
      <c r="I202" s="48"/>
      <c r="J202" s="49">
        <f>J203+J205</f>
        <v>15920</v>
      </c>
      <c r="K202" s="49">
        <f t="shared" ref="K202:X202" si="286">K203+K205</f>
        <v>0</v>
      </c>
      <c r="L202" s="49">
        <f t="shared" si="235"/>
        <v>15920</v>
      </c>
      <c r="M202" s="49">
        <f t="shared" si="286"/>
        <v>0</v>
      </c>
      <c r="N202" s="49">
        <f t="shared" si="286"/>
        <v>15920</v>
      </c>
      <c r="O202" s="49">
        <f t="shared" si="286"/>
        <v>0</v>
      </c>
      <c r="P202" s="49">
        <f t="shared" si="286"/>
        <v>15920</v>
      </c>
      <c r="Q202" s="49">
        <f t="shared" si="286"/>
        <v>0</v>
      </c>
      <c r="R202" s="49">
        <f t="shared" si="286"/>
        <v>15920</v>
      </c>
      <c r="S202" s="49">
        <f t="shared" si="286"/>
        <v>0</v>
      </c>
      <c r="T202" s="49">
        <f t="shared" si="286"/>
        <v>15920</v>
      </c>
      <c r="U202" s="49">
        <f t="shared" si="286"/>
        <v>0</v>
      </c>
      <c r="V202" s="49">
        <f t="shared" si="286"/>
        <v>15920</v>
      </c>
      <c r="W202" s="49">
        <f t="shared" si="286"/>
        <v>0</v>
      </c>
      <c r="X202" s="49">
        <f t="shared" si="286"/>
        <v>15920</v>
      </c>
    </row>
    <row r="203" spans="1:24" s="1" customFormat="1" ht="16.5" hidden="1" customHeight="1" x14ac:dyDescent="0.25">
      <c r="A203" s="50"/>
      <c r="B203" s="261" t="s">
        <v>370</v>
      </c>
      <c r="C203" s="261"/>
      <c r="D203" s="261"/>
      <c r="E203" s="261"/>
      <c r="F203" s="48" t="s">
        <v>353</v>
      </c>
      <c r="G203" s="48" t="s">
        <v>224</v>
      </c>
      <c r="H203" s="48" t="s">
        <v>375</v>
      </c>
      <c r="I203" s="48" t="s">
        <v>371</v>
      </c>
      <c r="J203" s="49">
        <f t="shared" ref="J203:X203" si="287">J204</f>
        <v>15920</v>
      </c>
      <c r="K203" s="49">
        <f t="shared" si="287"/>
        <v>-15920</v>
      </c>
      <c r="L203" s="49">
        <f t="shared" si="235"/>
        <v>0</v>
      </c>
      <c r="M203" s="49">
        <f t="shared" si="287"/>
        <v>0</v>
      </c>
      <c r="N203" s="49">
        <f t="shared" si="287"/>
        <v>0</v>
      </c>
      <c r="O203" s="49">
        <f t="shared" si="287"/>
        <v>0</v>
      </c>
      <c r="P203" s="49">
        <f t="shared" si="287"/>
        <v>0</v>
      </c>
      <c r="Q203" s="49">
        <f t="shared" si="287"/>
        <v>0</v>
      </c>
      <c r="R203" s="49">
        <f t="shared" si="287"/>
        <v>0</v>
      </c>
      <c r="S203" s="49">
        <f t="shared" si="287"/>
        <v>0</v>
      </c>
      <c r="T203" s="49">
        <f t="shared" si="287"/>
        <v>0</v>
      </c>
      <c r="U203" s="49">
        <f t="shared" si="287"/>
        <v>0</v>
      </c>
      <c r="V203" s="49">
        <f t="shared" si="287"/>
        <v>0</v>
      </c>
      <c r="W203" s="49">
        <f t="shared" si="287"/>
        <v>0</v>
      </c>
      <c r="X203" s="49">
        <f t="shared" si="287"/>
        <v>0</v>
      </c>
    </row>
    <row r="204" spans="1:24" s="1" customFormat="1" ht="16.5" hidden="1" customHeight="1" x14ac:dyDescent="0.25">
      <c r="A204" s="50"/>
      <c r="B204" s="261" t="s">
        <v>376</v>
      </c>
      <c r="C204" s="261"/>
      <c r="D204" s="261"/>
      <c r="E204" s="261"/>
      <c r="F204" s="48" t="s">
        <v>353</v>
      </c>
      <c r="G204" s="48" t="s">
        <v>224</v>
      </c>
      <c r="H204" s="48" t="s">
        <v>375</v>
      </c>
      <c r="I204" s="48" t="s">
        <v>377</v>
      </c>
      <c r="J204" s="49">
        <v>15920</v>
      </c>
      <c r="K204" s="49">
        <v>-15920</v>
      </c>
      <c r="L204" s="49">
        <f t="shared" si="235"/>
        <v>0</v>
      </c>
      <c r="M204" s="49"/>
      <c r="N204" s="49">
        <f>L204+M204</f>
        <v>0</v>
      </c>
      <c r="O204" s="49"/>
      <c r="P204" s="49">
        <f t="shared" ref="P204" si="288">N204+O204</f>
        <v>0</v>
      </c>
      <c r="Q204" s="49"/>
      <c r="R204" s="49">
        <f t="shared" ref="R204" si="289">P204+Q204</f>
        <v>0</v>
      </c>
      <c r="S204" s="49"/>
      <c r="T204" s="49">
        <f t="shared" ref="T204" si="290">R204+S204</f>
        <v>0</v>
      </c>
      <c r="U204" s="49"/>
      <c r="V204" s="49">
        <f t="shared" ref="V204" si="291">T204+U204</f>
        <v>0</v>
      </c>
      <c r="W204" s="49"/>
      <c r="X204" s="49">
        <f t="shared" ref="X204" si="292">V204+W204</f>
        <v>0</v>
      </c>
    </row>
    <row r="205" spans="1:24" s="1" customFormat="1" ht="25.5" hidden="1" x14ac:dyDescent="0.25">
      <c r="A205" s="50"/>
      <c r="B205" s="261" t="s">
        <v>361</v>
      </c>
      <c r="C205" s="261"/>
      <c r="D205" s="261"/>
      <c r="E205" s="261"/>
      <c r="F205" s="48" t="s">
        <v>353</v>
      </c>
      <c r="G205" s="48" t="s">
        <v>224</v>
      </c>
      <c r="H205" s="48" t="s">
        <v>375</v>
      </c>
      <c r="I205" s="48" t="s">
        <v>362</v>
      </c>
      <c r="J205" s="49">
        <f>J206</f>
        <v>0</v>
      </c>
      <c r="K205" s="49">
        <f t="shared" ref="K205:X205" si="293">K206</f>
        <v>15920</v>
      </c>
      <c r="L205" s="49">
        <f t="shared" si="235"/>
        <v>15920</v>
      </c>
      <c r="M205" s="49">
        <f t="shared" si="293"/>
        <v>0</v>
      </c>
      <c r="N205" s="49">
        <f t="shared" si="293"/>
        <v>15920</v>
      </c>
      <c r="O205" s="49">
        <f t="shared" si="293"/>
        <v>0</v>
      </c>
      <c r="P205" s="49">
        <f t="shared" si="293"/>
        <v>15920</v>
      </c>
      <c r="Q205" s="49">
        <f t="shared" si="293"/>
        <v>0</v>
      </c>
      <c r="R205" s="49">
        <f t="shared" si="293"/>
        <v>15920</v>
      </c>
      <c r="S205" s="49">
        <f t="shared" si="293"/>
        <v>0</v>
      </c>
      <c r="T205" s="49">
        <f t="shared" si="293"/>
        <v>15920</v>
      </c>
      <c r="U205" s="49">
        <f t="shared" si="293"/>
        <v>0</v>
      </c>
      <c r="V205" s="49">
        <f t="shared" si="293"/>
        <v>15920</v>
      </c>
      <c r="W205" s="49">
        <f t="shared" si="293"/>
        <v>0</v>
      </c>
      <c r="X205" s="49">
        <f t="shared" si="293"/>
        <v>15920</v>
      </c>
    </row>
    <row r="206" spans="1:24" s="1" customFormat="1" ht="27.75" hidden="1" customHeight="1" x14ac:dyDescent="0.25">
      <c r="A206" s="50"/>
      <c r="B206" s="261" t="s">
        <v>363</v>
      </c>
      <c r="C206" s="261"/>
      <c r="D206" s="261"/>
      <c r="E206" s="261"/>
      <c r="F206" s="48" t="s">
        <v>353</v>
      </c>
      <c r="G206" s="48" t="s">
        <v>224</v>
      </c>
      <c r="H206" s="48" t="s">
        <v>375</v>
      </c>
      <c r="I206" s="48" t="s">
        <v>364</v>
      </c>
      <c r="J206" s="49"/>
      <c r="K206" s="49">
        <f>15920</f>
        <v>15920</v>
      </c>
      <c r="L206" s="49">
        <f t="shared" si="235"/>
        <v>15920</v>
      </c>
      <c r="M206" s="49"/>
      <c r="N206" s="49">
        <f>L206+M206</f>
        <v>15920</v>
      </c>
      <c r="O206" s="49"/>
      <c r="P206" s="49">
        <f t="shared" ref="P206" si="294">N206+O206</f>
        <v>15920</v>
      </c>
      <c r="Q206" s="49"/>
      <c r="R206" s="49">
        <f t="shared" ref="R206" si="295">P206+Q206</f>
        <v>15920</v>
      </c>
      <c r="S206" s="49"/>
      <c r="T206" s="49">
        <f t="shared" ref="T206" si="296">R206+S206</f>
        <v>15920</v>
      </c>
      <c r="U206" s="49"/>
      <c r="V206" s="49">
        <f t="shared" ref="V206" si="297">T206+U206</f>
        <v>15920</v>
      </c>
      <c r="W206" s="49"/>
      <c r="X206" s="49">
        <f t="shared" ref="X206" si="298">V206+W206</f>
        <v>15920</v>
      </c>
    </row>
    <row r="207" spans="1:24" s="1" customFormat="1" ht="12.75" hidden="1" customHeight="1" x14ac:dyDescent="0.25">
      <c r="A207" s="295" t="s">
        <v>378</v>
      </c>
      <c r="B207" s="296"/>
      <c r="C207" s="261"/>
      <c r="D207" s="261"/>
      <c r="E207" s="261"/>
      <c r="F207" s="48" t="s">
        <v>353</v>
      </c>
      <c r="G207" s="48" t="s">
        <v>224</v>
      </c>
      <c r="H207" s="48" t="s">
        <v>379</v>
      </c>
      <c r="I207" s="48"/>
      <c r="J207" s="49">
        <f>J208</f>
        <v>0</v>
      </c>
      <c r="K207" s="49">
        <f t="shared" ref="K207:X208" si="299">K208</f>
        <v>1000000</v>
      </c>
      <c r="L207" s="49">
        <f t="shared" si="235"/>
        <v>1000000</v>
      </c>
      <c r="M207" s="49">
        <f t="shared" si="299"/>
        <v>0</v>
      </c>
      <c r="N207" s="49">
        <f t="shared" si="299"/>
        <v>1000000</v>
      </c>
      <c r="O207" s="49">
        <f t="shared" si="299"/>
        <v>0</v>
      </c>
      <c r="P207" s="49">
        <f t="shared" si="299"/>
        <v>1000000</v>
      </c>
      <c r="Q207" s="49">
        <f t="shared" si="299"/>
        <v>10000000</v>
      </c>
      <c r="R207" s="49">
        <f t="shared" si="299"/>
        <v>11000000</v>
      </c>
      <c r="S207" s="49">
        <f t="shared" si="299"/>
        <v>0</v>
      </c>
      <c r="T207" s="49">
        <f t="shared" si="299"/>
        <v>11000000</v>
      </c>
      <c r="U207" s="49">
        <f t="shared" si="299"/>
        <v>0</v>
      </c>
      <c r="V207" s="49">
        <f t="shared" si="299"/>
        <v>11000000</v>
      </c>
      <c r="W207" s="49">
        <f t="shared" si="299"/>
        <v>0</v>
      </c>
      <c r="X207" s="49">
        <f t="shared" si="299"/>
        <v>11000000</v>
      </c>
    </row>
    <row r="208" spans="1:24" s="1" customFormat="1" ht="12.75" hidden="1" customHeight="1" x14ac:dyDescent="0.25">
      <c r="A208" s="261"/>
      <c r="B208" s="261" t="s">
        <v>346</v>
      </c>
      <c r="C208" s="261"/>
      <c r="D208" s="261"/>
      <c r="E208" s="261"/>
      <c r="F208" s="48" t="s">
        <v>353</v>
      </c>
      <c r="G208" s="48" t="s">
        <v>224</v>
      </c>
      <c r="H208" s="48" t="s">
        <v>379</v>
      </c>
      <c r="I208" s="48" t="s">
        <v>347</v>
      </c>
      <c r="J208" s="49">
        <f>J209</f>
        <v>0</v>
      </c>
      <c r="K208" s="49">
        <f t="shared" si="299"/>
        <v>1000000</v>
      </c>
      <c r="L208" s="49">
        <f t="shared" si="235"/>
        <v>1000000</v>
      </c>
      <c r="M208" s="49">
        <f t="shared" si="299"/>
        <v>0</v>
      </c>
      <c r="N208" s="49">
        <f t="shared" si="299"/>
        <v>1000000</v>
      </c>
      <c r="O208" s="49">
        <f t="shared" si="299"/>
        <v>0</v>
      </c>
      <c r="P208" s="49">
        <f t="shared" si="299"/>
        <v>1000000</v>
      </c>
      <c r="Q208" s="49">
        <f t="shared" si="299"/>
        <v>10000000</v>
      </c>
      <c r="R208" s="49">
        <f t="shared" si="299"/>
        <v>11000000</v>
      </c>
      <c r="S208" s="49">
        <f t="shared" si="299"/>
        <v>0</v>
      </c>
      <c r="T208" s="49">
        <f t="shared" si="299"/>
        <v>11000000</v>
      </c>
      <c r="U208" s="49">
        <f t="shared" si="299"/>
        <v>0</v>
      </c>
      <c r="V208" s="49">
        <f t="shared" si="299"/>
        <v>11000000</v>
      </c>
      <c r="W208" s="49">
        <f t="shared" si="299"/>
        <v>0</v>
      </c>
      <c r="X208" s="49">
        <f t="shared" si="299"/>
        <v>11000000</v>
      </c>
    </row>
    <row r="209" spans="1:24" s="1" customFormat="1" ht="25.5" hidden="1" customHeight="1" x14ac:dyDescent="0.25">
      <c r="A209" s="50"/>
      <c r="B209" s="261" t="s">
        <v>348</v>
      </c>
      <c r="C209" s="261"/>
      <c r="D209" s="261"/>
      <c r="E209" s="261"/>
      <c r="F209" s="48" t="s">
        <v>353</v>
      </c>
      <c r="G209" s="48" t="s">
        <v>224</v>
      </c>
      <c r="H209" s="48" t="s">
        <v>379</v>
      </c>
      <c r="I209" s="48" t="s">
        <v>349</v>
      </c>
      <c r="J209" s="49">
        <v>0</v>
      </c>
      <c r="K209" s="49">
        <v>1000000</v>
      </c>
      <c r="L209" s="49">
        <f t="shared" si="235"/>
        <v>1000000</v>
      </c>
      <c r="M209" s="49"/>
      <c r="N209" s="49">
        <f>L209+M209</f>
        <v>1000000</v>
      </c>
      <c r="O209" s="49"/>
      <c r="P209" s="49">
        <f t="shared" ref="P209" si="300">N209+O209</f>
        <v>1000000</v>
      </c>
      <c r="Q209" s="49">
        <v>10000000</v>
      </c>
      <c r="R209" s="49">
        <f t="shared" ref="R209" si="301">P209+Q209</f>
        <v>11000000</v>
      </c>
      <c r="S209" s="49"/>
      <c r="T209" s="49">
        <f t="shared" ref="T209" si="302">R209+S209</f>
        <v>11000000</v>
      </c>
      <c r="U209" s="49"/>
      <c r="V209" s="49">
        <f t="shared" ref="V209" si="303">T209+U209</f>
        <v>11000000</v>
      </c>
      <c r="W209" s="49"/>
      <c r="X209" s="49">
        <f t="shared" ref="X209" si="304">V209+W209</f>
        <v>11000000</v>
      </c>
    </row>
    <row r="210" spans="1:24" s="47" customFormat="1" ht="13.5" customHeight="1" x14ac:dyDescent="0.25">
      <c r="A210" s="295" t="s">
        <v>380</v>
      </c>
      <c r="B210" s="296"/>
      <c r="C210" s="261"/>
      <c r="D210" s="261"/>
      <c r="E210" s="261"/>
      <c r="F210" s="48" t="s">
        <v>353</v>
      </c>
      <c r="G210" s="48" t="s">
        <v>224</v>
      </c>
      <c r="H210" s="48" t="s">
        <v>381</v>
      </c>
      <c r="I210" s="48"/>
      <c r="J210" s="49">
        <f t="shared" ref="J210:K210" si="305">J211</f>
        <v>500000</v>
      </c>
      <c r="K210" s="49">
        <f t="shared" si="305"/>
        <v>0</v>
      </c>
      <c r="L210" s="49">
        <f t="shared" si="235"/>
        <v>500000</v>
      </c>
      <c r="M210" s="49">
        <f t="shared" ref="M210:X210" si="306">M211+M214</f>
        <v>200000</v>
      </c>
      <c r="N210" s="49">
        <f t="shared" si="306"/>
        <v>700000</v>
      </c>
      <c r="O210" s="49">
        <f t="shared" si="306"/>
        <v>560366</v>
      </c>
      <c r="P210" s="49">
        <f t="shared" si="306"/>
        <v>1260366</v>
      </c>
      <c r="Q210" s="49">
        <f t="shared" si="306"/>
        <v>0</v>
      </c>
      <c r="R210" s="49">
        <f t="shared" si="306"/>
        <v>1260366</v>
      </c>
      <c r="S210" s="49">
        <f t="shared" si="306"/>
        <v>0</v>
      </c>
      <c r="T210" s="49">
        <f t="shared" si="306"/>
        <v>1260366</v>
      </c>
      <c r="U210" s="49">
        <f t="shared" si="306"/>
        <v>1767616</v>
      </c>
      <c r="V210" s="49">
        <f t="shared" si="306"/>
        <v>3027982</v>
      </c>
      <c r="W210" s="49">
        <f t="shared" si="306"/>
        <v>187548</v>
      </c>
      <c r="X210" s="49">
        <f t="shared" si="306"/>
        <v>3215530</v>
      </c>
    </row>
    <row r="211" spans="1:24" s="1" customFormat="1" ht="12.75" hidden="1" customHeight="1" x14ac:dyDescent="0.25">
      <c r="A211" s="261"/>
      <c r="B211" s="261" t="s">
        <v>346</v>
      </c>
      <c r="C211" s="261"/>
      <c r="D211" s="261"/>
      <c r="E211" s="261"/>
      <c r="F211" s="29" t="s">
        <v>353</v>
      </c>
      <c r="G211" s="48" t="s">
        <v>224</v>
      </c>
      <c r="H211" s="29" t="s">
        <v>381</v>
      </c>
      <c r="I211" s="29" t="s">
        <v>347</v>
      </c>
      <c r="J211" s="49">
        <f>J213+J212</f>
        <v>500000</v>
      </c>
      <c r="K211" s="49">
        <f t="shared" ref="K211:X211" si="307">K213+K212</f>
        <v>0</v>
      </c>
      <c r="L211" s="49">
        <f t="shared" si="235"/>
        <v>500000</v>
      </c>
      <c r="M211" s="49">
        <f t="shared" si="307"/>
        <v>0</v>
      </c>
      <c r="N211" s="49">
        <f t="shared" si="307"/>
        <v>500000</v>
      </c>
      <c r="O211" s="49">
        <f t="shared" si="307"/>
        <v>560366</v>
      </c>
      <c r="P211" s="49">
        <f t="shared" si="307"/>
        <v>1060366</v>
      </c>
      <c r="Q211" s="49">
        <f t="shared" si="307"/>
        <v>0</v>
      </c>
      <c r="R211" s="49">
        <f t="shared" si="307"/>
        <v>1060366</v>
      </c>
      <c r="S211" s="49">
        <f t="shared" si="307"/>
        <v>0</v>
      </c>
      <c r="T211" s="49">
        <f t="shared" si="307"/>
        <v>1060366</v>
      </c>
      <c r="U211" s="49">
        <f t="shared" si="307"/>
        <v>1729108</v>
      </c>
      <c r="V211" s="49">
        <f t="shared" si="307"/>
        <v>2789474</v>
      </c>
      <c r="W211" s="49">
        <f t="shared" si="307"/>
        <v>0</v>
      </c>
      <c r="X211" s="49">
        <f t="shared" si="307"/>
        <v>2789474</v>
      </c>
    </row>
    <row r="212" spans="1:24" s="1" customFormat="1" ht="39.75" hidden="1" customHeight="1" x14ac:dyDescent="0.25">
      <c r="A212" s="261"/>
      <c r="B212" s="261" t="s">
        <v>348</v>
      </c>
      <c r="C212" s="261"/>
      <c r="D212" s="261"/>
      <c r="E212" s="261"/>
      <c r="F212" s="29" t="s">
        <v>353</v>
      </c>
      <c r="G212" s="48" t="s">
        <v>224</v>
      </c>
      <c r="H212" s="29" t="s">
        <v>381</v>
      </c>
      <c r="I212" s="29" t="s">
        <v>349</v>
      </c>
      <c r="J212" s="49"/>
      <c r="K212" s="49">
        <v>500000</v>
      </c>
      <c r="L212" s="49">
        <f t="shared" si="235"/>
        <v>500000</v>
      </c>
      <c r="M212" s="49"/>
      <c r="N212" s="49">
        <f>L212+M212</f>
        <v>500000</v>
      </c>
      <c r="O212" s="49">
        <v>560366</v>
      </c>
      <c r="P212" s="49">
        <f t="shared" ref="P212:P213" si="308">N212+O212</f>
        <v>1060366</v>
      </c>
      <c r="Q212" s="49"/>
      <c r="R212" s="49">
        <f t="shared" ref="R212:R213" si="309">P212+Q212</f>
        <v>1060366</v>
      </c>
      <c r="S212" s="49"/>
      <c r="T212" s="49">
        <f t="shared" ref="T212:T213" si="310">R212+S212</f>
        <v>1060366</v>
      </c>
      <c r="U212" s="49">
        <v>1729108</v>
      </c>
      <c r="V212" s="49">
        <f t="shared" ref="V212:V213" si="311">T212+U212</f>
        <v>2789474</v>
      </c>
      <c r="W212" s="49"/>
      <c r="X212" s="49">
        <f t="shared" ref="X212:X213" si="312">V212+W212</f>
        <v>2789474</v>
      </c>
    </row>
    <row r="213" spans="1:24" s="1" customFormat="1" ht="12.75" hidden="1" customHeight="1" x14ac:dyDescent="0.25">
      <c r="A213" s="261"/>
      <c r="B213" s="261" t="s">
        <v>382</v>
      </c>
      <c r="C213" s="261"/>
      <c r="D213" s="261"/>
      <c r="E213" s="261"/>
      <c r="F213" s="29" t="s">
        <v>353</v>
      </c>
      <c r="G213" s="48" t="s">
        <v>224</v>
      </c>
      <c r="H213" s="29" t="s">
        <v>381</v>
      </c>
      <c r="I213" s="29" t="s">
        <v>383</v>
      </c>
      <c r="J213" s="49">
        <v>500000</v>
      </c>
      <c r="K213" s="49">
        <v>-500000</v>
      </c>
      <c r="L213" s="49">
        <f t="shared" si="235"/>
        <v>0</v>
      </c>
      <c r="M213" s="49"/>
      <c r="N213" s="49">
        <f>L213+M213</f>
        <v>0</v>
      </c>
      <c r="O213" s="49"/>
      <c r="P213" s="49">
        <f t="shared" si="308"/>
        <v>0</v>
      </c>
      <c r="Q213" s="49"/>
      <c r="R213" s="49">
        <f t="shared" si="309"/>
        <v>0</v>
      </c>
      <c r="S213" s="49"/>
      <c r="T213" s="49">
        <f t="shared" si="310"/>
        <v>0</v>
      </c>
      <c r="U213" s="49"/>
      <c r="V213" s="49">
        <f t="shared" si="311"/>
        <v>0</v>
      </c>
      <c r="W213" s="49"/>
      <c r="X213" s="49">
        <f t="shared" si="312"/>
        <v>0</v>
      </c>
    </row>
    <row r="214" spans="1:24" s="1" customFormat="1" ht="25.5" customHeight="1" x14ac:dyDescent="0.25">
      <c r="A214" s="234"/>
      <c r="B214" s="261" t="s">
        <v>361</v>
      </c>
      <c r="C214" s="261"/>
      <c r="D214" s="48"/>
      <c r="E214" s="48"/>
      <c r="F214" s="48" t="s">
        <v>353</v>
      </c>
      <c r="G214" s="48" t="s">
        <v>224</v>
      </c>
      <c r="H214" s="29" t="s">
        <v>381</v>
      </c>
      <c r="I214" s="48" t="s">
        <v>362</v>
      </c>
      <c r="J214" s="49"/>
      <c r="K214" s="49"/>
      <c r="L214" s="49">
        <f t="shared" si="235"/>
        <v>0</v>
      </c>
      <c r="M214" s="49">
        <f t="shared" ref="M214:X214" si="313">M215</f>
        <v>200000</v>
      </c>
      <c r="N214" s="49">
        <f t="shared" si="313"/>
        <v>200000</v>
      </c>
      <c r="O214" s="49">
        <f t="shared" si="313"/>
        <v>0</v>
      </c>
      <c r="P214" s="49">
        <f t="shared" si="313"/>
        <v>200000</v>
      </c>
      <c r="Q214" s="49">
        <f t="shared" si="313"/>
        <v>0</v>
      </c>
      <c r="R214" s="49">
        <f t="shared" si="313"/>
        <v>200000</v>
      </c>
      <c r="S214" s="49">
        <f t="shared" si="313"/>
        <v>0</v>
      </c>
      <c r="T214" s="49">
        <f t="shared" si="313"/>
        <v>200000</v>
      </c>
      <c r="U214" s="49">
        <f t="shared" si="313"/>
        <v>38508</v>
      </c>
      <c r="V214" s="49">
        <f t="shared" si="313"/>
        <v>238508</v>
      </c>
      <c r="W214" s="49">
        <f t="shared" si="313"/>
        <v>187548</v>
      </c>
      <c r="X214" s="49">
        <f t="shared" si="313"/>
        <v>426056</v>
      </c>
    </row>
    <row r="215" spans="1:24" s="1" customFormat="1" ht="12.75" customHeight="1" x14ac:dyDescent="0.25">
      <c r="A215" s="234"/>
      <c r="B215" s="268" t="s">
        <v>384</v>
      </c>
      <c r="C215" s="268"/>
      <c r="D215" s="48"/>
      <c r="E215" s="48"/>
      <c r="F215" s="48" t="s">
        <v>353</v>
      </c>
      <c r="G215" s="48" t="s">
        <v>224</v>
      </c>
      <c r="H215" s="29" t="s">
        <v>381</v>
      </c>
      <c r="I215" s="48" t="s">
        <v>385</v>
      </c>
      <c r="J215" s="49"/>
      <c r="K215" s="49"/>
      <c r="L215" s="49">
        <f t="shared" si="235"/>
        <v>0</v>
      </c>
      <c r="M215" s="49">
        <v>200000</v>
      </c>
      <c r="N215" s="49">
        <f>L215+M215</f>
        <v>200000</v>
      </c>
      <c r="O215" s="49"/>
      <c r="P215" s="49">
        <f t="shared" ref="P215" si="314">N215+O215</f>
        <v>200000</v>
      </c>
      <c r="Q215" s="49"/>
      <c r="R215" s="49">
        <f t="shared" ref="R215" si="315">P215+Q215</f>
        <v>200000</v>
      </c>
      <c r="S215" s="49"/>
      <c r="T215" s="49">
        <f t="shared" ref="T215" si="316">R215+S215</f>
        <v>200000</v>
      </c>
      <c r="U215" s="49">
        <v>38508</v>
      </c>
      <c r="V215" s="49">
        <f t="shared" ref="V215" si="317">T215+U215</f>
        <v>238508</v>
      </c>
      <c r="W215" s="49">
        <v>187548</v>
      </c>
      <c r="X215" s="49">
        <f t="shared" ref="X215" si="318">V215+W215</f>
        <v>426056</v>
      </c>
    </row>
    <row r="216" spans="1:24" s="1" customFormat="1" ht="25.5" hidden="1" customHeight="1" x14ac:dyDescent="0.25">
      <c r="A216" s="295" t="s">
        <v>386</v>
      </c>
      <c r="B216" s="296"/>
      <c r="C216" s="261"/>
      <c r="D216" s="261"/>
      <c r="E216" s="261"/>
      <c r="F216" s="29" t="s">
        <v>353</v>
      </c>
      <c r="G216" s="48" t="s">
        <v>224</v>
      </c>
      <c r="H216" s="29" t="s">
        <v>387</v>
      </c>
      <c r="I216" s="48"/>
      <c r="J216" s="49"/>
      <c r="K216" s="49">
        <f t="shared" ref="K216:X217" si="319">K217</f>
        <v>0</v>
      </c>
      <c r="L216" s="49">
        <f t="shared" si="235"/>
        <v>0</v>
      </c>
      <c r="M216" s="49">
        <f t="shared" si="319"/>
        <v>100000</v>
      </c>
      <c r="N216" s="49">
        <f t="shared" si="319"/>
        <v>100000</v>
      </c>
      <c r="O216" s="49">
        <f t="shared" si="319"/>
        <v>0</v>
      </c>
      <c r="P216" s="49">
        <f t="shared" si="319"/>
        <v>100000</v>
      </c>
      <c r="Q216" s="49">
        <f t="shared" si="319"/>
        <v>0</v>
      </c>
      <c r="R216" s="49">
        <f t="shared" si="319"/>
        <v>100000</v>
      </c>
      <c r="S216" s="49">
        <f t="shared" si="319"/>
        <v>0</v>
      </c>
      <c r="T216" s="49">
        <f t="shared" si="319"/>
        <v>100000</v>
      </c>
      <c r="U216" s="49">
        <f t="shared" si="319"/>
        <v>-40000</v>
      </c>
      <c r="V216" s="49">
        <f t="shared" si="319"/>
        <v>60000</v>
      </c>
      <c r="W216" s="49">
        <f t="shared" si="319"/>
        <v>0</v>
      </c>
      <c r="X216" s="49">
        <f t="shared" si="319"/>
        <v>60000</v>
      </c>
    </row>
    <row r="217" spans="1:24" s="1" customFormat="1" ht="12.75" hidden="1" customHeight="1" x14ac:dyDescent="0.25">
      <c r="A217" s="261"/>
      <c r="B217" s="261" t="s">
        <v>361</v>
      </c>
      <c r="C217" s="261"/>
      <c r="D217" s="261"/>
      <c r="E217" s="261"/>
      <c r="F217" s="48" t="s">
        <v>353</v>
      </c>
      <c r="G217" s="48" t="s">
        <v>224</v>
      </c>
      <c r="H217" s="29" t="s">
        <v>387</v>
      </c>
      <c r="I217" s="48" t="s">
        <v>362</v>
      </c>
      <c r="J217" s="49"/>
      <c r="K217" s="49">
        <f t="shared" si="319"/>
        <v>0</v>
      </c>
      <c r="L217" s="49">
        <f t="shared" si="235"/>
        <v>0</v>
      </c>
      <c r="M217" s="49">
        <f t="shared" si="319"/>
        <v>100000</v>
      </c>
      <c r="N217" s="49">
        <f t="shared" si="319"/>
        <v>100000</v>
      </c>
      <c r="O217" s="49">
        <f t="shared" si="319"/>
        <v>0</v>
      </c>
      <c r="P217" s="49">
        <f t="shared" si="319"/>
        <v>100000</v>
      </c>
      <c r="Q217" s="49">
        <f t="shared" si="319"/>
        <v>0</v>
      </c>
      <c r="R217" s="49">
        <f t="shared" si="319"/>
        <v>100000</v>
      </c>
      <c r="S217" s="49">
        <f t="shared" si="319"/>
        <v>0</v>
      </c>
      <c r="T217" s="49">
        <f t="shared" si="319"/>
        <v>100000</v>
      </c>
      <c r="U217" s="49">
        <f t="shared" si="319"/>
        <v>-40000</v>
      </c>
      <c r="V217" s="49">
        <f t="shared" si="319"/>
        <v>60000</v>
      </c>
      <c r="W217" s="49">
        <f t="shared" si="319"/>
        <v>0</v>
      </c>
      <c r="X217" s="49">
        <f t="shared" si="319"/>
        <v>60000</v>
      </c>
    </row>
    <row r="218" spans="1:24" s="1" customFormat="1" ht="12.75" hidden="1" customHeight="1" x14ac:dyDescent="0.25">
      <c r="A218" s="268"/>
      <c r="B218" s="268" t="s">
        <v>384</v>
      </c>
      <c r="C218" s="268"/>
      <c r="D218" s="268"/>
      <c r="E218" s="268"/>
      <c r="F218" s="48" t="s">
        <v>353</v>
      </c>
      <c r="G218" s="48" t="s">
        <v>224</v>
      </c>
      <c r="H218" s="29" t="s">
        <v>387</v>
      </c>
      <c r="I218" s="48" t="s">
        <v>385</v>
      </c>
      <c r="J218" s="49"/>
      <c r="K218" s="49"/>
      <c r="L218" s="49">
        <f t="shared" si="235"/>
        <v>0</v>
      </c>
      <c r="M218" s="49">
        <v>100000</v>
      </c>
      <c r="N218" s="49">
        <f>L218+M218</f>
        <v>100000</v>
      </c>
      <c r="O218" s="49"/>
      <c r="P218" s="49">
        <f t="shared" ref="P218" si="320">N218+O218</f>
        <v>100000</v>
      </c>
      <c r="Q218" s="49"/>
      <c r="R218" s="49">
        <f t="shared" ref="R218" si="321">P218+Q218</f>
        <v>100000</v>
      </c>
      <c r="S218" s="49"/>
      <c r="T218" s="49">
        <f t="shared" ref="T218" si="322">R218+S218</f>
        <v>100000</v>
      </c>
      <c r="U218" s="49">
        <v>-40000</v>
      </c>
      <c r="V218" s="49">
        <f t="shared" ref="V218" si="323">T218+U218</f>
        <v>60000</v>
      </c>
      <c r="W218" s="49"/>
      <c r="X218" s="49">
        <f t="shared" ref="X218" si="324">V218+W218</f>
        <v>60000</v>
      </c>
    </row>
    <row r="219" spans="1:24" s="47" customFormat="1" ht="12.75" customHeight="1" x14ac:dyDescent="0.25">
      <c r="A219" s="301" t="s">
        <v>388</v>
      </c>
      <c r="B219" s="302"/>
      <c r="C219" s="263"/>
      <c r="D219" s="263"/>
      <c r="E219" s="263"/>
      <c r="F219" s="45" t="s">
        <v>353</v>
      </c>
      <c r="G219" s="45" t="s">
        <v>296</v>
      </c>
      <c r="H219" s="45"/>
      <c r="I219" s="45"/>
      <c r="J219" s="46">
        <f t="shared" ref="J219:X219" si="325">J220+J249+J263+J286+J290+J305+J311</f>
        <v>87682929.229999989</v>
      </c>
      <c r="K219" s="46">
        <f t="shared" si="325"/>
        <v>5441461</v>
      </c>
      <c r="L219" s="46">
        <f t="shared" si="325"/>
        <v>93124390.229999989</v>
      </c>
      <c r="M219" s="46">
        <f t="shared" si="325"/>
        <v>1676008</v>
      </c>
      <c r="N219" s="46">
        <f t="shared" si="325"/>
        <v>94800398.229999989</v>
      </c>
      <c r="O219" s="46">
        <f t="shared" si="325"/>
        <v>-560366</v>
      </c>
      <c r="P219" s="46">
        <f t="shared" si="325"/>
        <v>94240032.229999989</v>
      </c>
      <c r="Q219" s="46">
        <f t="shared" si="325"/>
        <v>1012900</v>
      </c>
      <c r="R219" s="46">
        <f t="shared" si="325"/>
        <v>95252932.229999989</v>
      </c>
      <c r="S219" s="46">
        <f t="shared" si="325"/>
        <v>-1651300</v>
      </c>
      <c r="T219" s="46">
        <f t="shared" si="325"/>
        <v>93601632.229999989</v>
      </c>
      <c r="U219" s="46">
        <f t="shared" si="325"/>
        <v>6192670</v>
      </c>
      <c r="V219" s="46">
        <f t="shared" si="325"/>
        <v>99794302.229999989</v>
      </c>
      <c r="W219" s="46">
        <f t="shared" si="325"/>
        <v>610020.12</v>
      </c>
      <c r="X219" s="46">
        <f t="shared" si="325"/>
        <v>100404322.34999999</v>
      </c>
    </row>
    <row r="220" spans="1:24" s="1" customFormat="1" ht="12.75" customHeight="1" x14ac:dyDescent="0.25">
      <c r="A220" s="295" t="s">
        <v>389</v>
      </c>
      <c r="B220" s="296"/>
      <c r="C220" s="261"/>
      <c r="D220" s="261"/>
      <c r="E220" s="261"/>
      <c r="F220" s="48" t="s">
        <v>353</v>
      </c>
      <c r="G220" s="48" t="s">
        <v>296</v>
      </c>
      <c r="H220" s="48" t="s">
        <v>390</v>
      </c>
      <c r="I220" s="48"/>
      <c r="J220" s="49">
        <f>J221</f>
        <v>14409500</v>
      </c>
      <c r="K220" s="49">
        <f t="shared" ref="K220:X220" si="326">K221</f>
        <v>0</v>
      </c>
      <c r="L220" s="49">
        <f t="shared" si="235"/>
        <v>14409500</v>
      </c>
      <c r="M220" s="49">
        <f t="shared" si="326"/>
        <v>0</v>
      </c>
      <c r="N220" s="49">
        <f t="shared" si="326"/>
        <v>14409500</v>
      </c>
      <c r="O220" s="49">
        <f t="shared" si="326"/>
        <v>0</v>
      </c>
      <c r="P220" s="49">
        <f t="shared" si="326"/>
        <v>14409500</v>
      </c>
      <c r="Q220" s="49">
        <f t="shared" si="326"/>
        <v>0</v>
      </c>
      <c r="R220" s="49">
        <f t="shared" si="326"/>
        <v>14409500</v>
      </c>
      <c r="S220" s="49">
        <f t="shared" si="326"/>
        <v>0</v>
      </c>
      <c r="T220" s="49">
        <f t="shared" si="326"/>
        <v>14409500</v>
      </c>
      <c r="U220" s="49">
        <f t="shared" si="326"/>
        <v>5900000</v>
      </c>
      <c r="V220" s="49">
        <f t="shared" si="326"/>
        <v>20309500</v>
      </c>
      <c r="W220" s="49">
        <f t="shared" si="326"/>
        <v>-370900</v>
      </c>
      <c r="X220" s="49">
        <f t="shared" si="326"/>
        <v>19938600</v>
      </c>
    </row>
    <row r="221" spans="1:24" s="1" customFormat="1" ht="12.75" x14ac:dyDescent="0.25">
      <c r="A221" s="295" t="s">
        <v>357</v>
      </c>
      <c r="B221" s="296"/>
      <c r="C221" s="261"/>
      <c r="D221" s="261"/>
      <c r="E221" s="261"/>
      <c r="F221" s="29" t="s">
        <v>353</v>
      </c>
      <c r="G221" s="29" t="s">
        <v>296</v>
      </c>
      <c r="H221" s="29" t="s">
        <v>391</v>
      </c>
      <c r="I221" s="48"/>
      <c r="J221" s="49">
        <f>J222+J225+J228+J231+J234+J237+J240+J243</f>
        <v>14409500</v>
      </c>
      <c r="K221" s="49">
        <f t="shared" ref="K221:S221" si="327">K222+K225+K228+K231+K234+K237+K240+K243</f>
        <v>0</v>
      </c>
      <c r="L221" s="49">
        <f t="shared" si="235"/>
        <v>14409500</v>
      </c>
      <c r="M221" s="49">
        <f t="shared" si="327"/>
        <v>0</v>
      </c>
      <c r="N221" s="49">
        <f t="shared" si="327"/>
        <v>14409500</v>
      </c>
      <c r="O221" s="49">
        <f t="shared" si="327"/>
        <v>0</v>
      </c>
      <c r="P221" s="49">
        <f t="shared" si="327"/>
        <v>14409500</v>
      </c>
      <c r="Q221" s="49">
        <f t="shared" si="327"/>
        <v>0</v>
      </c>
      <c r="R221" s="49">
        <f t="shared" si="327"/>
        <v>14409500</v>
      </c>
      <c r="S221" s="49">
        <f t="shared" si="327"/>
        <v>0</v>
      </c>
      <c r="T221" s="49">
        <f>T222+T225+T228+T231+T234+T237+T240+T243+T246</f>
        <v>14409500</v>
      </c>
      <c r="U221" s="49">
        <f>U222+U225+U228+U231+U234+U237+U240+U243+U246</f>
        <v>5900000</v>
      </c>
      <c r="V221" s="49">
        <f>V222+V225+V228+V231+V234+V237+V240+V243+V246</f>
        <v>20309500</v>
      </c>
      <c r="W221" s="49">
        <f>W222+W225+W228+W231+W234+W237+W240+W243+W246</f>
        <v>-370900</v>
      </c>
      <c r="X221" s="49">
        <f>X222+X225+X228+X231+X234+X237+X240+X243+X246</f>
        <v>19938600</v>
      </c>
    </row>
    <row r="222" spans="1:24" s="1" customFormat="1" ht="12.75" customHeight="1" x14ac:dyDescent="0.25">
      <c r="A222" s="295" t="s">
        <v>392</v>
      </c>
      <c r="B222" s="296"/>
      <c r="C222" s="261"/>
      <c r="D222" s="261"/>
      <c r="E222" s="261"/>
      <c r="F222" s="29" t="s">
        <v>353</v>
      </c>
      <c r="G222" s="29" t="s">
        <v>296</v>
      </c>
      <c r="H222" s="29" t="s">
        <v>393</v>
      </c>
      <c r="I222" s="48"/>
      <c r="J222" s="49">
        <f t="shared" ref="J222:X223" si="328">J223</f>
        <v>2159400</v>
      </c>
      <c r="K222" s="49">
        <f t="shared" si="328"/>
        <v>0</v>
      </c>
      <c r="L222" s="49">
        <f t="shared" si="235"/>
        <v>2159400</v>
      </c>
      <c r="M222" s="49">
        <f t="shared" si="328"/>
        <v>0</v>
      </c>
      <c r="N222" s="49">
        <f t="shared" si="328"/>
        <v>2159400</v>
      </c>
      <c r="O222" s="49">
        <f t="shared" si="328"/>
        <v>0</v>
      </c>
      <c r="P222" s="49">
        <f t="shared" si="328"/>
        <v>2159400</v>
      </c>
      <c r="Q222" s="49">
        <f t="shared" si="328"/>
        <v>0</v>
      </c>
      <c r="R222" s="49">
        <f t="shared" si="328"/>
        <v>2159400</v>
      </c>
      <c r="S222" s="49">
        <f t="shared" si="328"/>
        <v>0</v>
      </c>
      <c r="T222" s="49">
        <f t="shared" si="328"/>
        <v>2159400</v>
      </c>
      <c r="U222" s="49">
        <f t="shared" si="328"/>
        <v>0</v>
      </c>
      <c r="V222" s="49">
        <f t="shared" si="328"/>
        <v>2159400</v>
      </c>
      <c r="W222" s="49">
        <f t="shared" si="328"/>
        <v>96000</v>
      </c>
      <c r="X222" s="49">
        <f t="shared" si="328"/>
        <v>2255400</v>
      </c>
    </row>
    <row r="223" spans="1:24" s="1" customFormat="1" ht="27.75" customHeight="1" x14ac:dyDescent="0.25">
      <c r="A223" s="261"/>
      <c r="B223" s="261" t="s">
        <v>361</v>
      </c>
      <c r="C223" s="261"/>
      <c r="D223" s="261"/>
      <c r="E223" s="261"/>
      <c r="F223" s="48" t="s">
        <v>353</v>
      </c>
      <c r="G223" s="29" t="s">
        <v>296</v>
      </c>
      <c r="H223" s="29" t="s">
        <v>393</v>
      </c>
      <c r="I223" s="48" t="s">
        <v>362</v>
      </c>
      <c r="J223" s="49">
        <f t="shared" si="328"/>
        <v>2159400</v>
      </c>
      <c r="K223" s="49">
        <f t="shared" si="328"/>
        <v>0</v>
      </c>
      <c r="L223" s="49">
        <f t="shared" si="235"/>
        <v>2159400</v>
      </c>
      <c r="M223" s="49">
        <f t="shared" si="328"/>
        <v>0</v>
      </c>
      <c r="N223" s="49">
        <f t="shared" si="328"/>
        <v>2159400</v>
      </c>
      <c r="O223" s="49">
        <f t="shared" si="328"/>
        <v>0</v>
      </c>
      <c r="P223" s="49">
        <f t="shared" si="328"/>
        <v>2159400</v>
      </c>
      <c r="Q223" s="49">
        <f t="shared" si="328"/>
        <v>0</v>
      </c>
      <c r="R223" s="49">
        <f t="shared" si="328"/>
        <v>2159400</v>
      </c>
      <c r="S223" s="49">
        <f t="shared" si="328"/>
        <v>0</v>
      </c>
      <c r="T223" s="49">
        <f t="shared" si="328"/>
        <v>2159400</v>
      </c>
      <c r="U223" s="49">
        <f t="shared" si="328"/>
        <v>0</v>
      </c>
      <c r="V223" s="49">
        <f t="shared" si="328"/>
        <v>2159400</v>
      </c>
      <c r="W223" s="49">
        <f t="shared" si="328"/>
        <v>96000</v>
      </c>
      <c r="X223" s="49">
        <f t="shared" si="328"/>
        <v>2255400</v>
      </c>
    </row>
    <row r="224" spans="1:24" s="1" customFormat="1" ht="27.75" customHeight="1" x14ac:dyDescent="0.25">
      <c r="A224" s="261"/>
      <c r="B224" s="261" t="s">
        <v>363</v>
      </c>
      <c r="C224" s="261"/>
      <c r="D224" s="261"/>
      <c r="E224" s="261"/>
      <c r="F224" s="48" t="s">
        <v>353</v>
      </c>
      <c r="G224" s="29" t="s">
        <v>296</v>
      </c>
      <c r="H224" s="29" t="s">
        <v>393</v>
      </c>
      <c r="I224" s="48" t="s">
        <v>364</v>
      </c>
      <c r="J224" s="49">
        <f>2159402-2</f>
        <v>2159400</v>
      </c>
      <c r="K224" s="49"/>
      <c r="L224" s="49">
        <f t="shared" si="235"/>
        <v>2159400</v>
      </c>
      <c r="M224" s="49"/>
      <c r="N224" s="49">
        <f>L224+M224</f>
        <v>2159400</v>
      </c>
      <c r="O224" s="49"/>
      <c r="P224" s="49">
        <f t="shared" ref="P224" si="329">N224+O224</f>
        <v>2159400</v>
      </c>
      <c r="Q224" s="49"/>
      <c r="R224" s="49">
        <f t="shared" ref="R224" si="330">P224+Q224</f>
        <v>2159400</v>
      </c>
      <c r="S224" s="49"/>
      <c r="T224" s="49">
        <f t="shared" ref="T224" si="331">R224+S224</f>
        <v>2159400</v>
      </c>
      <c r="U224" s="49"/>
      <c r="V224" s="49">
        <f t="shared" ref="V224" si="332">T224+U224</f>
        <v>2159400</v>
      </c>
      <c r="W224" s="49">
        <v>96000</v>
      </c>
      <c r="X224" s="49">
        <f t="shared" ref="X224" si="333">V224+W224</f>
        <v>2255400</v>
      </c>
    </row>
    <row r="225" spans="1:24" s="1" customFormat="1" ht="12.75" customHeight="1" x14ac:dyDescent="0.25">
      <c r="A225" s="295" t="s">
        <v>394</v>
      </c>
      <c r="B225" s="296"/>
      <c r="C225" s="261"/>
      <c r="D225" s="261"/>
      <c r="E225" s="261"/>
      <c r="F225" s="29" t="s">
        <v>353</v>
      </c>
      <c r="G225" s="29" t="s">
        <v>296</v>
      </c>
      <c r="H225" s="29" t="s">
        <v>395</v>
      </c>
      <c r="I225" s="48"/>
      <c r="J225" s="49">
        <f t="shared" ref="J225:X226" si="334">J226</f>
        <v>2515700</v>
      </c>
      <c r="K225" s="49">
        <f t="shared" si="334"/>
        <v>0</v>
      </c>
      <c r="L225" s="49">
        <f t="shared" si="235"/>
        <v>2515700</v>
      </c>
      <c r="M225" s="49">
        <f t="shared" si="334"/>
        <v>0</v>
      </c>
      <c r="N225" s="49">
        <f t="shared" si="334"/>
        <v>2515700</v>
      </c>
      <c r="O225" s="49">
        <f t="shared" si="334"/>
        <v>0</v>
      </c>
      <c r="P225" s="49">
        <f t="shared" si="334"/>
        <v>2515700</v>
      </c>
      <c r="Q225" s="49">
        <f t="shared" si="334"/>
        <v>0</v>
      </c>
      <c r="R225" s="49">
        <f t="shared" si="334"/>
        <v>2515700</v>
      </c>
      <c r="S225" s="49">
        <f t="shared" si="334"/>
        <v>0</v>
      </c>
      <c r="T225" s="49">
        <f t="shared" si="334"/>
        <v>2515700</v>
      </c>
      <c r="U225" s="49">
        <f t="shared" si="334"/>
        <v>1445900</v>
      </c>
      <c r="V225" s="49">
        <f t="shared" si="334"/>
        <v>3961600</v>
      </c>
      <c r="W225" s="49">
        <f t="shared" si="334"/>
        <v>-345000</v>
      </c>
      <c r="X225" s="49">
        <f t="shared" si="334"/>
        <v>3616600</v>
      </c>
    </row>
    <row r="226" spans="1:24" s="1" customFormat="1" ht="25.5" customHeight="1" x14ac:dyDescent="0.25">
      <c r="A226" s="261"/>
      <c r="B226" s="261" t="s">
        <v>361</v>
      </c>
      <c r="C226" s="261"/>
      <c r="D226" s="261"/>
      <c r="E226" s="261"/>
      <c r="F226" s="48" t="s">
        <v>353</v>
      </c>
      <c r="G226" s="29" t="s">
        <v>296</v>
      </c>
      <c r="H226" s="29" t="s">
        <v>395</v>
      </c>
      <c r="I226" s="48" t="s">
        <v>362</v>
      </c>
      <c r="J226" s="49">
        <f t="shared" si="334"/>
        <v>2515700</v>
      </c>
      <c r="K226" s="49">
        <f t="shared" si="334"/>
        <v>0</v>
      </c>
      <c r="L226" s="49">
        <f t="shared" si="235"/>
        <v>2515700</v>
      </c>
      <c r="M226" s="49">
        <f t="shared" si="334"/>
        <v>0</v>
      </c>
      <c r="N226" s="49">
        <f t="shared" si="334"/>
        <v>2515700</v>
      </c>
      <c r="O226" s="49">
        <f t="shared" si="334"/>
        <v>0</v>
      </c>
      <c r="P226" s="49">
        <f t="shared" si="334"/>
        <v>2515700</v>
      </c>
      <c r="Q226" s="49">
        <f t="shared" si="334"/>
        <v>0</v>
      </c>
      <c r="R226" s="49">
        <f t="shared" si="334"/>
        <v>2515700</v>
      </c>
      <c r="S226" s="49">
        <f t="shared" si="334"/>
        <v>0</v>
      </c>
      <c r="T226" s="49">
        <f t="shared" si="334"/>
        <v>2515700</v>
      </c>
      <c r="U226" s="49">
        <f t="shared" si="334"/>
        <v>1445900</v>
      </c>
      <c r="V226" s="49">
        <f t="shared" si="334"/>
        <v>3961600</v>
      </c>
      <c r="W226" s="49">
        <f t="shared" si="334"/>
        <v>-345000</v>
      </c>
      <c r="X226" s="49">
        <f t="shared" si="334"/>
        <v>3616600</v>
      </c>
    </row>
    <row r="227" spans="1:24" s="1" customFormat="1" ht="27" customHeight="1" x14ac:dyDescent="0.25">
      <c r="A227" s="261"/>
      <c r="B227" s="261" t="s">
        <v>363</v>
      </c>
      <c r="C227" s="261"/>
      <c r="D227" s="261"/>
      <c r="E227" s="261"/>
      <c r="F227" s="48" t="s">
        <v>353</v>
      </c>
      <c r="G227" s="29" t="s">
        <v>296</v>
      </c>
      <c r="H227" s="29" t="s">
        <v>395</v>
      </c>
      <c r="I227" s="48" t="s">
        <v>364</v>
      </c>
      <c r="J227" s="49">
        <f>2461078+54622</f>
        <v>2515700</v>
      </c>
      <c r="K227" s="49"/>
      <c r="L227" s="49">
        <f t="shared" si="235"/>
        <v>2515700</v>
      </c>
      <c r="M227" s="49"/>
      <c r="N227" s="49">
        <f>L227+M227</f>
        <v>2515700</v>
      </c>
      <c r="O227" s="49"/>
      <c r="P227" s="49">
        <f t="shared" ref="P227" si="335">N227+O227</f>
        <v>2515700</v>
      </c>
      <c r="Q227" s="49"/>
      <c r="R227" s="49">
        <f t="shared" ref="R227" si="336">P227+Q227</f>
        <v>2515700</v>
      </c>
      <c r="S227" s="49"/>
      <c r="T227" s="49">
        <f t="shared" ref="T227" si="337">R227+S227</f>
        <v>2515700</v>
      </c>
      <c r="U227" s="49">
        <v>1445900</v>
      </c>
      <c r="V227" s="49">
        <f t="shared" ref="V227" si="338">T227+U227</f>
        <v>3961600</v>
      </c>
      <c r="W227" s="49">
        <f>-305000-40000</f>
        <v>-345000</v>
      </c>
      <c r="X227" s="49">
        <f t="shared" ref="X227" si="339">V227+W227</f>
        <v>3616600</v>
      </c>
    </row>
    <row r="228" spans="1:24" s="1" customFormat="1" ht="12.75" customHeight="1" x14ac:dyDescent="0.25">
      <c r="A228" s="295" t="s">
        <v>396</v>
      </c>
      <c r="B228" s="296"/>
      <c r="C228" s="261"/>
      <c r="D228" s="261"/>
      <c r="E228" s="261"/>
      <c r="F228" s="29" t="s">
        <v>353</v>
      </c>
      <c r="G228" s="29" t="s">
        <v>296</v>
      </c>
      <c r="H228" s="29" t="s">
        <v>397</v>
      </c>
      <c r="I228" s="48"/>
      <c r="J228" s="49">
        <f t="shared" ref="J228:X229" si="340">J229</f>
        <v>1509100</v>
      </c>
      <c r="K228" s="49">
        <f t="shared" si="340"/>
        <v>0</v>
      </c>
      <c r="L228" s="49">
        <f t="shared" si="235"/>
        <v>1509100</v>
      </c>
      <c r="M228" s="49">
        <f t="shared" si="340"/>
        <v>0</v>
      </c>
      <c r="N228" s="49">
        <f t="shared" si="340"/>
        <v>1509100</v>
      </c>
      <c r="O228" s="49">
        <f t="shared" si="340"/>
        <v>0</v>
      </c>
      <c r="P228" s="49">
        <f t="shared" si="340"/>
        <v>1509100</v>
      </c>
      <c r="Q228" s="49">
        <f t="shared" si="340"/>
        <v>0</v>
      </c>
      <c r="R228" s="49">
        <f t="shared" si="340"/>
        <v>1509100</v>
      </c>
      <c r="S228" s="49">
        <f t="shared" si="340"/>
        <v>0</v>
      </c>
      <c r="T228" s="49">
        <f t="shared" si="340"/>
        <v>1509100</v>
      </c>
      <c r="U228" s="49">
        <f t="shared" si="340"/>
        <v>0</v>
      </c>
      <c r="V228" s="49">
        <f t="shared" si="340"/>
        <v>1509100</v>
      </c>
      <c r="W228" s="49">
        <f t="shared" si="340"/>
        <v>97000</v>
      </c>
      <c r="X228" s="49">
        <f t="shared" si="340"/>
        <v>1606100</v>
      </c>
    </row>
    <row r="229" spans="1:24" s="1" customFormat="1" ht="27" customHeight="1" x14ac:dyDescent="0.25">
      <c r="A229" s="261"/>
      <c r="B229" s="261" t="s">
        <v>361</v>
      </c>
      <c r="C229" s="261"/>
      <c r="D229" s="261"/>
      <c r="E229" s="261"/>
      <c r="F229" s="48" t="s">
        <v>353</v>
      </c>
      <c r="G229" s="29" t="s">
        <v>296</v>
      </c>
      <c r="H229" s="29" t="s">
        <v>397</v>
      </c>
      <c r="I229" s="48" t="s">
        <v>362</v>
      </c>
      <c r="J229" s="49">
        <f t="shared" si="340"/>
        <v>1509100</v>
      </c>
      <c r="K229" s="49">
        <f t="shared" si="340"/>
        <v>0</v>
      </c>
      <c r="L229" s="49">
        <f t="shared" si="235"/>
        <v>1509100</v>
      </c>
      <c r="M229" s="49">
        <f t="shared" si="340"/>
        <v>0</v>
      </c>
      <c r="N229" s="49">
        <f t="shared" si="340"/>
        <v>1509100</v>
      </c>
      <c r="O229" s="49">
        <f t="shared" si="340"/>
        <v>0</v>
      </c>
      <c r="P229" s="49">
        <f t="shared" si="340"/>
        <v>1509100</v>
      </c>
      <c r="Q229" s="49">
        <f t="shared" si="340"/>
        <v>0</v>
      </c>
      <c r="R229" s="49">
        <f t="shared" si="340"/>
        <v>1509100</v>
      </c>
      <c r="S229" s="49">
        <f t="shared" si="340"/>
        <v>0</v>
      </c>
      <c r="T229" s="49">
        <f t="shared" si="340"/>
        <v>1509100</v>
      </c>
      <c r="U229" s="49">
        <f t="shared" si="340"/>
        <v>0</v>
      </c>
      <c r="V229" s="49">
        <f t="shared" si="340"/>
        <v>1509100</v>
      </c>
      <c r="W229" s="49">
        <f t="shared" si="340"/>
        <v>97000</v>
      </c>
      <c r="X229" s="49">
        <f t="shared" si="340"/>
        <v>1606100</v>
      </c>
    </row>
    <row r="230" spans="1:24" s="1" customFormat="1" ht="27" customHeight="1" x14ac:dyDescent="0.25">
      <c r="A230" s="261"/>
      <c r="B230" s="261" t="s">
        <v>363</v>
      </c>
      <c r="C230" s="261"/>
      <c r="D230" s="261"/>
      <c r="E230" s="261"/>
      <c r="F230" s="48" t="s">
        <v>353</v>
      </c>
      <c r="G230" s="29" t="s">
        <v>296</v>
      </c>
      <c r="H230" s="29" t="s">
        <v>397</v>
      </c>
      <c r="I230" s="48" t="s">
        <v>364</v>
      </c>
      <c r="J230" s="49">
        <f>1454139+54961</f>
        <v>1509100</v>
      </c>
      <c r="K230" s="49"/>
      <c r="L230" s="49">
        <f t="shared" si="235"/>
        <v>1509100</v>
      </c>
      <c r="M230" s="49"/>
      <c r="N230" s="49">
        <f>L230+M230</f>
        <v>1509100</v>
      </c>
      <c r="O230" s="49"/>
      <c r="P230" s="49">
        <f t="shared" ref="P230" si="341">N230+O230</f>
        <v>1509100</v>
      </c>
      <c r="Q230" s="49"/>
      <c r="R230" s="49">
        <f t="shared" ref="R230" si="342">P230+Q230</f>
        <v>1509100</v>
      </c>
      <c r="S230" s="49"/>
      <c r="T230" s="49">
        <f t="shared" ref="T230" si="343">R230+S230</f>
        <v>1509100</v>
      </c>
      <c r="U230" s="49"/>
      <c r="V230" s="49">
        <f t="shared" ref="V230" si="344">T230+U230</f>
        <v>1509100</v>
      </c>
      <c r="W230" s="49">
        <v>97000</v>
      </c>
      <c r="X230" s="49">
        <f t="shared" ref="X230" si="345">V230+W230</f>
        <v>1606100</v>
      </c>
    </row>
    <row r="231" spans="1:24" s="1" customFormat="1" ht="12.75" customHeight="1" x14ac:dyDescent="0.25">
      <c r="A231" s="295" t="s">
        <v>398</v>
      </c>
      <c r="B231" s="296"/>
      <c r="C231" s="261"/>
      <c r="D231" s="261"/>
      <c r="E231" s="261"/>
      <c r="F231" s="29" t="s">
        <v>353</v>
      </c>
      <c r="G231" s="29" t="s">
        <v>296</v>
      </c>
      <c r="H231" s="29" t="s">
        <v>399</v>
      </c>
      <c r="I231" s="48"/>
      <c r="J231" s="49">
        <f t="shared" ref="J231:X232" si="346">J232</f>
        <v>3143300</v>
      </c>
      <c r="K231" s="49">
        <f t="shared" si="346"/>
        <v>0</v>
      </c>
      <c r="L231" s="49">
        <f t="shared" si="235"/>
        <v>3143300</v>
      </c>
      <c r="M231" s="49">
        <f t="shared" si="346"/>
        <v>0</v>
      </c>
      <c r="N231" s="49">
        <f t="shared" si="346"/>
        <v>3143300</v>
      </c>
      <c r="O231" s="49">
        <f t="shared" si="346"/>
        <v>0</v>
      </c>
      <c r="P231" s="49">
        <f t="shared" si="346"/>
        <v>3143300</v>
      </c>
      <c r="Q231" s="49">
        <f t="shared" si="346"/>
        <v>0</v>
      </c>
      <c r="R231" s="49">
        <f t="shared" si="346"/>
        <v>3143300</v>
      </c>
      <c r="S231" s="49">
        <f t="shared" si="346"/>
        <v>0</v>
      </c>
      <c r="T231" s="49">
        <f t="shared" si="346"/>
        <v>3143300</v>
      </c>
      <c r="U231" s="49">
        <f t="shared" si="346"/>
        <v>0</v>
      </c>
      <c r="V231" s="49">
        <f t="shared" si="346"/>
        <v>3143300</v>
      </c>
      <c r="W231" s="49">
        <f t="shared" si="346"/>
        <v>51000</v>
      </c>
      <c r="X231" s="49">
        <f t="shared" si="346"/>
        <v>3194300</v>
      </c>
    </row>
    <row r="232" spans="1:24" s="1" customFormat="1" ht="12.75" customHeight="1" x14ac:dyDescent="0.25">
      <c r="A232" s="261"/>
      <c r="B232" s="261" t="s">
        <v>361</v>
      </c>
      <c r="C232" s="261"/>
      <c r="D232" s="261"/>
      <c r="E232" s="261"/>
      <c r="F232" s="48" t="s">
        <v>353</v>
      </c>
      <c r="G232" s="29" t="s">
        <v>296</v>
      </c>
      <c r="H232" s="29" t="s">
        <v>399</v>
      </c>
      <c r="I232" s="48" t="s">
        <v>362</v>
      </c>
      <c r="J232" s="49">
        <f t="shared" si="346"/>
        <v>3143300</v>
      </c>
      <c r="K232" s="49">
        <f t="shared" si="346"/>
        <v>0</v>
      </c>
      <c r="L232" s="49">
        <f t="shared" si="235"/>
        <v>3143300</v>
      </c>
      <c r="M232" s="49">
        <f t="shared" si="346"/>
        <v>0</v>
      </c>
      <c r="N232" s="49">
        <f t="shared" si="346"/>
        <v>3143300</v>
      </c>
      <c r="O232" s="49">
        <f t="shared" si="346"/>
        <v>0</v>
      </c>
      <c r="P232" s="49">
        <f t="shared" si="346"/>
        <v>3143300</v>
      </c>
      <c r="Q232" s="49">
        <f t="shared" si="346"/>
        <v>0</v>
      </c>
      <c r="R232" s="49">
        <f t="shared" si="346"/>
        <v>3143300</v>
      </c>
      <c r="S232" s="49">
        <f t="shared" si="346"/>
        <v>0</v>
      </c>
      <c r="T232" s="49">
        <f t="shared" si="346"/>
        <v>3143300</v>
      </c>
      <c r="U232" s="49">
        <f t="shared" si="346"/>
        <v>0</v>
      </c>
      <c r="V232" s="49">
        <f t="shared" si="346"/>
        <v>3143300</v>
      </c>
      <c r="W232" s="49">
        <f t="shared" si="346"/>
        <v>51000</v>
      </c>
      <c r="X232" s="49">
        <f t="shared" si="346"/>
        <v>3194300</v>
      </c>
    </row>
    <row r="233" spans="1:24" s="1" customFormat="1" ht="27.75" customHeight="1" x14ac:dyDescent="0.25">
      <c r="A233" s="261"/>
      <c r="B233" s="261" t="s">
        <v>363</v>
      </c>
      <c r="C233" s="261"/>
      <c r="D233" s="261"/>
      <c r="E233" s="261"/>
      <c r="F233" s="48" t="s">
        <v>353</v>
      </c>
      <c r="G233" s="29" t="s">
        <v>296</v>
      </c>
      <c r="H233" s="29" t="s">
        <v>399</v>
      </c>
      <c r="I233" s="48" t="s">
        <v>364</v>
      </c>
      <c r="J233" s="49">
        <f>3272821-129521</f>
        <v>3143300</v>
      </c>
      <c r="K233" s="49"/>
      <c r="L233" s="49">
        <f t="shared" si="235"/>
        <v>3143300</v>
      </c>
      <c r="M233" s="49"/>
      <c r="N233" s="49">
        <f>L233+M233</f>
        <v>3143300</v>
      </c>
      <c r="O233" s="49"/>
      <c r="P233" s="49">
        <f t="shared" ref="P233" si="347">N233+O233</f>
        <v>3143300</v>
      </c>
      <c r="Q233" s="49"/>
      <c r="R233" s="49">
        <f t="shared" ref="R233" si="348">P233+Q233</f>
        <v>3143300</v>
      </c>
      <c r="S233" s="49"/>
      <c r="T233" s="49">
        <f t="shared" ref="T233" si="349">R233+S233</f>
        <v>3143300</v>
      </c>
      <c r="U233" s="49"/>
      <c r="V233" s="49">
        <f t="shared" ref="V233" si="350">T233+U233</f>
        <v>3143300</v>
      </c>
      <c r="W233" s="49">
        <v>51000</v>
      </c>
      <c r="X233" s="49">
        <f t="shared" ref="X233" si="351">V233+W233</f>
        <v>3194300</v>
      </c>
    </row>
    <row r="234" spans="1:24" s="1" customFormat="1" ht="12.75" hidden="1" customHeight="1" x14ac:dyDescent="0.25">
      <c r="A234" s="295" t="s">
        <v>400</v>
      </c>
      <c r="B234" s="296"/>
      <c r="C234" s="261"/>
      <c r="D234" s="261"/>
      <c r="E234" s="261"/>
      <c r="F234" s="29" t="s">
        <v>353</v>
      </c>
      <c r="G234" s="29" t="s">
        <v>296</v>
      </c>
      <c r="H234" s="29" t="s">
        <v>401</v>
      </c>
      <c r="I234" s="48"/>
      <c r="J234" s="49">
        <f t="shared" ref="J234:X235" si="352">J235</f>
        <v>1445900</v>
      </c>
      <c r="K234" s="49">
        <f t="shared" si="352"/>
        <v>0</v>
      </c>
      <c r="L234" s="49">
        <f t="shared" si="235"/>
        <v>1445900</v>
      </c>
      <c r="M234" s="49">
        <f t="shared" si="352"/>
        <v>0</v>
      </c>
      <c r="N234" s="49">
        <f t="shared" si="352"/>
        <v>1445900</v>
      </c>
      <c r="O234" s="49">
        <f t="shared" si="352"/>
        <v>0</v>
      </c>
      <c r="P234" s="49">
        <f t="shared" si="352"/>
        <v>1445900</v>
      </c>
      <c r="Q234" s="49">
        <f t="shared" si="352"/>
        <v>0</v>
      </c>
      <c r="R234" s="49">
        <f t="shared" si="352"/>
        <v>1445900</v>
      </c>
      <c r="S234" s="49">
        <f t="shared" si="352"/>
        <v>0</v>
      </c>
      <c r="T234" s="49">
        <f t="shared" si="352"/>
        <v>1445900</v>
      </c>
      <c r="U234" s="49">
        <f t="shared" si="352"/>
        <v>-1445900</v>
      </c>
      <c r="V234" s="49">
        <f t="shared" si="352"/>
        <v>0</v>
      </c>
      <c r="W234" s="49">
        <f t="shared" si="352"/>
        <v>0</v>
      </c>
      <c r="X234" s="49">
        <f t="shared" si="352"/>
        <v>0</v>
      </c>
    </row>
    <row r="235" spans="1:24" s="1" customFormat="1" ht="12.75" hidden="1" customHeight="1" x14ac:dyDescent="0.25">
      <c r="A235" s="261"/>
      <c r="B235" s="261" t="s">
        <v>361</v>
      </c>
      <c r="C235" s="261"/>
      <c r="D235" s="261"/>
      <c r="E235" s="261"/>
      <c r="F235" s="48" t="s">
        <v>353</v>
      </c>
      <c r="G235" s="29" t="s">
        <v>296</v>
      </c>
      <c r="H235" s="29" t="s">
        <v>401</v>
      </c>
      <c r="I235" s="48" t="s">
        <v>362</v>
      </c>
      <c r="J235" s="49">
        <f t="shared" si="352"/>
        <v>1445900</v>
      </c>
      <c r="K235" s="49">
        <f t="shared" si="352"/>
        <v>0</v>
      </c>
      <c r="L235" s="49">
        <f t="shared" si="235"/>
        <v>1445900</v>
      </c>
      <c r="M235" s="49">
        <f t="shared" si="352"/>
        <v>0</v>
      </c>
      <c r="N235" s="49">
        <f t="shared" si="352"/>
        <v>1445900</v>
      </c>
      <c r="O235" s="49">
        <f t="shared" si="352"/>
        <v>0</v>
      </c>
      <c r="P235" s="49">
        <f t="shared" si="352"/>
        <v>1445900</v>
      </c>
      <c r="Q235" s="49">
        <f t="shared" si="352"/>
        <v>0</v>
      </c>
      <c r="R235" s="49">
        <f t="shared" si="352"/>
        <v>1445900</v>
      </c>
      <c r="S235" s="49">
        <f t="shared" si="352"/>
        <v>0</v>
      </c>
      <c r="T235" s="49">
        <f t="shared" si="352"/>
        <v>1445900</v>
      </c>
      <c r="U235" s="49">
        <f t="shared" si="352"/>
        <v>-1445900</v>
      </c>
      <c r="V235" s="49">
        <f t="shared" si="352"/>
        <v>0</v>
      </c>
      <c r="W235" s="49">
        <f t="shared" si="352"/>
        <v>0</v>
      </c>
      <c r="X235" s="49">
        <f t="shared" si="352"/>
        <v>0</v>
      </c>
    </row>
    <row r="236" spans="1:24" s="1" customFormat="1" ht="25.5" hidden="1" x14ac:dyDescent="0.25">
      <c r="A236" s="261"/>
      <c r="B236" s="261" t="s">
        <v>363</v>
      </c>
      <c r="C236" s="261"/>
      <c r="D236" s="261"/>
      <c r="E236" s="261"/>
      <c r="F236" s="48" t="s">
        <v>353</v>
      </c>
      <c r="G236" s="29" t="s">
        <v>296</v>
      </c>
      <c r="H236" s="29" t="s">
        <v>401</v>
      </c>
      <c r="I236" s="48" t="s">
        <v>364</v>
      </c>
      <c r="J236" s="49">
        <f>1445866+34</f>
        <v>1445900</v>
      </c>
      <c r="K236" s="49"/>
      <c r="L236" s="49">
        <f t="shared" si="235"/>
        <v>1445900</v>
      </c>
      <c r="M236" s="49"/>
      <c r="N236" s="49">
        <f>L236+M236</f>
        <v>1445900</v>
      </c>
      <c r="O236" s="49"/>
      <c r="P236" s="49">
        <f t="shared" ref="P236" si="353">N236+O236</f>
        <v>1445900</v>
      </c>
      <c r="Q236" s="49"/>
      <c r="R236" s="49">
        <f t="shared" ref="R236" si="354">P236+Q236</f>
        <v>1445900</v>
      </c>
      <c r="S236" s="49"/>
      <c r="T236" s="49">
        <f t="shared" ref="T236" si="355">R236+S236</f>
        <v>1445900</v>
      </c>
      <c r="U236" s="49">
        <v>-1445900</v>
      </c>
      <c r="V236" s="49">
        <f t="shared" ref="V236" si="356">T236+U236</f>
        <v>0</v>
      </c>
      <c r="W236" s="49"/>
      <c r="X236" s="49">
        <f t="shared" ref="X236" si="357">V236+W236</f>
        <v>0</v>
      </c>
    </row>
    <row r="237" spans="1:24" s="1" customFormat="1" ht="12.75" customHeight="1" x14ac:dyDescent="0.25">
      <c r="A237" s="295" t="s">
        <v>402</v>
      </c>
      <c r="B237" s="296"/>
      <c r="C237" s="261"/>
      <c r="D237" s="261"/>
      <c r="E237" s="261"/>
      <c r="F237" s="29" t="s">
        <v>353</v>
      </c>
      <c r="G237" s="29" t="s">
        <v>296</v>
      </c>
      <c r="H237" s="29" t="s">
        <v>403</v>
      </c>
      <c r="I237" s="48"/>
      <c r="J237" s="49">
        <f t="shared" ref="J237:X238" si="358">J238</f>
        <v>1604400</v>
      </c>
      <c r="K237" s="49">
        <f t="shared" si="358"/>
        <v>0</v>
      </c>
      <c r="L237" s="49">
        <f t="shared" si="235"/>
        <v>1604400</v>
      </c>
      <c r="M237" s="49">
        <f t="shared" si="358"/>
        <v>0</v>
      </c>
      <c r="N237" s="49">
        <f t="shared" si="358"/>
        <v>1604400</v>
      </c>
      <c r="O237" s="49">
        <f t="shared" si="358"/>
        <v>0</v>
      </c>
      <c r="P237" s="49">
        <f t="shared" si="358"/>
        <v>1604400</v>
      </c>
      <c r="Q237" s="49">
        <f t="shared" si="358"/>
        <v>0</v>
      </c>
      <c r="R237" s="49">
        <f t="shared" si="358"/>
        <v>1604400</v>
      </c>
      <c r="S237" s="49">
        <f t="shared" si="358"/>
        <v>0</v>
      </c>
      <c r="T237" s="49">
        <f t="shared" si="358"/>
        <v>1604400</v>
      </c>
      <c r="U237" s="49">
        <f t="shared" si="358"/>
        <v>0</v>
      </c>
      <c r="V237" s="49">
        <f t="shared" si="358"/>
        <v>1604400</v>
      </c>
      <c r="W237" s="49">
        <f t="shared" si="358"/>
        <v>-158000</v>
      </c>
      <c r="X237" s="49">
        <f t="shared" si="358"/>
        <v>1446400</v>
      </c>
    </row>
    <row r="238" spans="1:24" s="1" customFormat="1" ht="26.25" customHeight="1" x14ac:dyDescent="0.25">
      <c r="A238" s="261"/>
      <c r="B238" s="261" t="s">
        <v>361</v>
      </c>
      <c r="C238" s="261"/>
      <c r="D238" s="261"/>
      <c r="E238" s="261"/>
      <c r="F238" s="48" t="s">
        <v>353</v>
      </c>
      <c r="G238" s="29" t="s">
        <v>296</v>
      </c>
      <c r="H238" s="29" t="s">
        <v>403</v>
      </c>
      <c r="I238" s="48" t="s">
        <v>362</v>
      </c>
      <c r="J238" s="49">
        <f t="shared" si="358"/>
        <v>1604400</v>
      </c>
      <c r="K238" s="49">
        <f t="shared" si="358"/>
        <v>0</v>
      </c>
      <c r="L238" s="49">
        <f t="shared" si="235"/>
        <v>1604400</v>
      </c>
      <c r="M238" s="49">
        <f t="shared" si="358"/>
        <v>0</v>
      </c>
      <c r="N238" s="49">
        <f t="shared" si="358"/>
        <v>1604400</v>
      </c>
      <c r="O238" s="49">
        <f t="shared" si="358"/>
        <v>0</v>
      </c>
      <c r="P238" s="49">
        <f t="shared" si="358"/>
        <v>1604400</v>
      </c>
      <c r="Q238" s="49">
        <f t="shared" si="358"/>
        <v>0</v>
      </c>
      <c r="R238" s="49">
        <f t="shared" si="358"/>
        <v>1604400</v>
      </c>
      <c r="S238" s="49">
        <f t="shared" si="358"/>
        <v>0</v>
      </c>
      <c r="T238" s="49">
        <f t="shared" si="358"/>
        <v>1604400</v>
      </c>
      <c r="U238" s="49">
        <f t="shared" si="358"/>
        <v>0</v>
      </c>
      <c r="V238" s="49">
        <f t="shared" si="358"/>
        <v>1604400</v>
      </c>
      <c r="W238" s="49">
        <f t="shared" si="358"/>
        <v>-158000</v>
      </c>
      <c r="X238" s="49">
        <f t="shared" si="358"/>
        <v>1446400</v>
      </c>
    </row>
    <row r="239" spans="1:24" s="1" customFormat="1" ht="26.25" customHeight="1" x14ac:dyDescent="0.25">
      <c r="A239" s="261"/>
      <c r="B239" s="261" t="s">
        <v>363</v>
      </c>
      <c r="C239" s="261"/>
      <c r="D239" s="261"/>
      <c r="E239" s="261"/>
      <c r="F239" s="48" t="s">
        <v>353</v>
      </c>
      <c r="G239" s="29" t="s">
        <v>296</v>
      </c>
      <c r="H239" s="29" t="s">
        <v>403</v>
      </c>
      <c r="I239" s="48" t="s">
        <v>364</v>
      </c>
      <c r="J239" s="49">
        <f>1604423-23</f>
        <v>1604400</v>
      </c>
      <c r="K239" s="49"/>
      <c r="L239" s="49">
        <f t="shared" si="235"/>
        <v>1604400</v>
      </c>
      <c r="M239" s="49"/>
      <c r="N239" s="49">
        <f>L239+M239</f>
        <v>1604400</v>
      </c>
      <c r="O239" s="49"/>
      <c r="P239" s="49">
        <f t="shared" ref="P239" si="359">N239+O239</f>
        <v>1604400</v>
      </c>
      <c r="Q239" s="49"/>
      <c r="R239" s="49">
        <f t="shared" ref="R239" si="360">P239+Q239</f>
        <v>1604400</v>
      </c>
      <c r="S239" s="49"/>
      <c r="T239" s="49">
        <f t="shared" ref="T239" si="361">R239+S239</f>
        <v>1604400</v>
      </c>
      <c r="U239" s="49"/>
      <c r="V239" s="49">
        <f t="shared" ref="V239" si="362">T239+U239</f>
        <v>1604400</v>
      </c>
      <c r="W239" s="49">
        <f>-150000-8000</f>
        <v>-158000</v>
      </c>
      <c r="X239" s="49">
        <f t="shared" ref="X239" si="363">V239+W239</f>
        <v>1446400</v>
      </c>
    </row>
    <row r="240" spans="1:24" s="1" customFormat="1" ht="12.75" customHeight="1" x14ac:dyDescent="0.25">
      <c r="A240" s="295" t="s">
        <v>404</v>
      </c>
      <c r="B240" s="296"/>
      <c r="C240" s="261"/>
      <c r="D240" s="261"/>
      <c r="E240" s="261"/>
      <c r="F240" s="29" t="s">
        <v>353</v>
      </c>
      <c r="G240" s="29" t="s">
        <v>296</v>
      </c>
      <c r="H240" s="29" t="s">
        <v>405</v>
      </c>
      <c r="I240" s="48"/>
      <c r="J240" s="49">
        <f t="shared" ref="J240:X241" si="364">J241</f>
        <v>1466000</v>
      </c>
      <c r="K240" s="49">
        <f t="shared" si="364"/>
        <v>0</v>
      </c>
      <c r="L240" s="49">
        <f t="shared" si="235"/>
        <v>1466000</v>
      </c>
      <c r="M240" s="49">
        <f t="shared" si="364"/>
        <v>0</v>
      </c>
      <c r="N240" s="49">
        <f t="shared" si="364"/>
        <v>1466000</v>
      </c>
      <c r="O240" s="49">
        <f t="shared" si="364"/>
        <v>0</v>
      </c>
      <c r="P240" s="49">
        <f t="shared" si="364"/>
        <v>1466000</v>
      </c>
      <c r="Q240" s="49">
        <f t="shared" si="364"/>
        <v>0</v>
      </c>
      <c r="R240" s="49">
        <f t="shared" si="364"/>
        <v>1466000</v>
      </c>
      <c r="S240" s="49">
        <f t="shared" si="364"/>
        <v>0</v>
      </c>
      <c r="T240" s="49">
        <f t="shared" si="364"/>
        <v>1466000</v>
      </c>
      <c r="U240" s="49">
        <f t="shared" si="364"/>
        <v>0</v>
      </c>
      <c r="V240" s="49">
        <f t="shared" si="364"/>
        <v>1466000</v>
      </c>
      <c r="W240" s="49">
        <f t="shared" si="364"/>
        <v>-91000</v>
      </c>
      <c r="X240" s="49">
        <f t="shared" si="364"/>
        <v>1375000</v>
      </c>
    </row>
    <row r="241" spans="1:24" s="1" customFormat="1" ht="25.5" customHeight="1" x14ac:dyDescent="0.25">
      <c r="A241" s="261"/>
      <c r="B241" s="261" t="s">
        <v>361</v>
      </c>
      <c r="C241" s="261"/>
      <c r="D241" s="261"/>
      <c r="E241" s="261"/>
      <c r="F241" s="48" t="s">
        <v>353</v>
      </c>
      <c r="G241" s="29" t="s">
        <v>296</v>
      </c>
      <c r="H241" s="29" t="s">
        <v>405</v>
      </c>
      <c r="I241" s="48" t="s">
        <v>362</v>
      </c>
      <c r="J241" s="49">
        <f t="shared" si="364"/>
        <v>1466000</v>
      </c>
      <c r="K241" s="49">
        <f t="shared" si="364"/>
        <v>0</v>
      </c>
      <c r="L241" s="49">
        <f t="shared" si="235"/>
        <v>1466000</v>
      </c>
      <c r="M241" s="49">
        <f t="shared" si="364"/>
        <v>0</v>
      </c>
      <c r="N241" s="49">
        <f t="shared" si="364"/>
        <v>1466000</v>
      </c>
      <c r="O241" s="49">
        <f t="shared" si="364"/>
        <v>0</v>
      </c>
      <c r="P241" s="49">
        <f t="shared" si="364"/>
        <v>1466000</v>
      </c>
      <c r="Q241" s="49">
        <f t="shared" si="364"/>
        <v>0</v>
      </c>
      <c r="R241" s="49">
        <f t="shared" si="364"/>
        <v>1466000</v>
      </c>
      <c r="S241" s="49">
        <f t="shared" si="364"/>
        <v>0</v>
      </c>
      <c r="T241" s="49">
        <f t="shared" si="364"/>
        <v>1466000</v>
      </c>
      <c r="U241" s="49">
        <f t="shared" si="364"/>
        <v>0</v>
      </c>
      <c r="V241" s="49">
        <f t="shared" si="364"/>
        <v>1466000</v>
      </c>
      <c r="W241" s="49">
        <f t="shared" si="364"/>
        <v>-91000</v>
      </c>
      <c r="X241" s="49">
        <f t="shared" si="364"/>
        <v>1375000</v>
      </c>
    </row>
    <row r="242" spans="1:24" s="1" customFormat="1" ht="27.75" customHeight="1" x14ac:dyDescent="0.25">
      <c r="A242" s="261"/>
      <c r="B242" s="261" t="s">
        <v>363</v>
      </c>
      <c r="C242" s="261"/>
      <c r="D242" s="261"/>
      <c r="E242" s="261"/>
      <c r="F242" s="48" t="s">
        <v>353</v>
      </c>
      <c r="G242" s="29" t="s">
        <v>296</v>
      </c>
      <c r="H242" s="29" t="s">
        <v>405</v>
      </c>
      <c r="I242" s="48" t="s">
        <v>364</v>
      </c>
      <c r="J242" s="49">
        <f>1466064-64</f>
        <v>1466000</v>
      </c>
      <c r="K242" s="49"/>
      <c r="L242" s="49">
        <f t="shared" si="235"/>
        <v>1466000</v>
      </c>
      <c r="M242" s="49"/>
      <c r="N242" s="49">
        <f>L242+M242</f>
        <v>1466000</v>
      </c>
      <c r="O242" s="49"/>
      <c r="P242" s="49">
        <f t="shared" ref="P242" si="365">N242+O242</f>
        <v>1466000</v>
      </c>
      <c r="Q242" s="49"/>
      <c r="R242" s="49">
        <f t="shared" ref="R242" si="366">P242+Q242</f>
        <v>1466000</v>
      </c>
      <c r="S242" s="49"/>
      <c r="T242" s="49">
        <f t="shared" ref="T242" si="367">R242+S242</f>
        <v>1466000</v>
      </c>
      <c r="U242" s="49"/>
      <c r="V242" s="49">
        <f t="shared" ref="V242" si="368">T242+U242</f>
        <v>1466000</v>
      </c>
      <c r="W242" s="49">
        <v>-91000</v>
      </c>
      <c r="X242" s="49">
        <f t="shared" ref="X242" si="369">V242+W242</f>
        <v>1375000</v>
      </c>
    </row>
    <row r="243" spans="1:24" s="1" customFormat="1" ht="12.75" x14ac:dyDescent="0.25">
      <c r="A243" s="295" t="s">
        <v>406</v>
      </c>
      <c r="B243" s="296"/>
      <c r="C243" s="261"/>
      <c r="D243" s="261"/>
      <c r="E243" s="261"/>
      <c r="F243" s="29" t="s">
        <v>353</v>
      </c>
      <c r="G243" s="29" t="s">
        <v>296</v>
      </c>
      <c r="H243" s="29" t="s">
        <v>407</v>
      </c>
      <c r="I243" s="48"/>
      <c r="J243" s="49">
        <f t="shared" ref="J243:X244" si="370">J244</f>
        <v>565700</v>
      </c>
      <c r="K243" s="49">
        <f t="shared" si="370"/>
        <v>0</v>
      </c>
      <c r="L243" s="49">
        <f t="shared" si="235"/>
        <v>565700</v>
      </c>
      <c r="M243" s="49">
        <f t="shared" si="370"/>
        <v>0</v>
      </c>
      <c r="N243" s="49">
        <f t="shared" si="370"/>
        <v>565700</v>
      </c>
      <c r="O243" s="49">
        <f t="shared" si="370"/>
        <v>0</v>
      </c>
      <c r="P243" s="49">
        <f t="shared" si="370"/>
        <v>565700</v>
      </c>
      <c r="Q243" s="49">
        <f t="shared" si="370"/>
        <v>0</v>
      </c>
      <c r="R243" s="49">
        <f t="shared" si="370"/>
        <v>565700</v>
      </c>
      <c r="S243" s="49">
        <f t="shared" si="370"/>
        <v>0</v>
      </c>
      <c r="T243" s="49">
        <f t="shared" si="370"/>
        <v>565700</v>
      </c>
      <c r="U243" s="49">
        <f t="shared" si="370"/>
        <v>0</v>
      </c>
      <c r="V243" s="49">
        <f t="shared" si="370"/>
        <v>565700</v>
      </c>
      <c r="W243" s="49">
        <f t="shared" si="370"/>
        <v>-20900</v>
      </c>
      <c r="X243" s="49">
        <f t="shared" si="370"/>
        <v>544800</v>
      </c>
    </row>
    <row r="244" spans="1:24" s="1" customFormat="1" ht="29.25" customHeight="1" x14ac:dyDescent="0.25">
      <c r="A244" s="261"/>
      <c r="B244" s="261" t="s">
        <v>361</v>
      </c>
      <c r="C244" s="261"/>
      <c r="D244" s="261"/>
      <c r="E244" s="261"/>
      <c r="F244" s="48" t="s">
        <v>353</v>
      </c>
      <c r="G244" s="29" t="s">
        <v>296</v>
      </c>
      <c r="H244" s="29" t="s">
        <v>407</v>
      </c>
      <c r="I244" s="48" t="s">
        <v>362</v>
      </c>
      <c r="J244" s="49">
        <f t="shared" si="370"/>
        <v>565700</v>
      </c>
      <c r="K244" s="49">
        <f t="shared" si="370"/>
        <v>0</v>
      </c>
      <c r="L244" s="49">
        <f t="shared" si="235"/>
        <v>565700</v>
      </c>
      <c r="M244" s="49">
        <f t="shared" si="370"/>
        <v>0</v>
      </c>
      <c r="N244" s="49">
        <f t="shared" si="370"/>
        <v>565700</v>
      </c>
      <c r="O244" s="49">
        <f t="shared" si="370"/>
        <v>0</v>
      </c>
      <c r="P244" s="49">
        <f t="shared" si="370"/>
        <v>565700</v>
      </c>
      <c r="Q244" s="49">
        <f t="shared" si="370"/>
        <v>0</v>
      </c>
      <c r="R244" s="49">
        <f t="shared" si="370"/>
        <v>565700</v>
      </c>
      <c r="S244" s="49">
        <f t="shared" si="370"/>
        <v>0</v>
      </c>
      <c r="T244" s="49">
        <f t="shared" si="370"/>
        <v>565700</v>
      </c>
      <c r="U244" s="49">
        <f t="shared" si="370"/>
        <v>0</v>
      </c>
      <c r="V244" s="49">
        <f t="shared" si="370"/>
        <v>565700</v>
      </c>
      <c r="W244" s="49">
        <f t="shared" si="370"/>
        <v>-20900</v>
      </c>
      <c r="X244" s="49">
        <f t="shared" si="370"/>
        <v>544800</v>
      </c>
    </row>
    <row r="245" spans="1:24" s="1" customFormat="1" ht="29.25" customHeight="1" x14ac:dyDescent="0.25">
      <c r="A245" s="261"/>
      <c r="B245" s="261" t="s">
        <v>363</v>
      </c>
      <c r="C245" s="261"/>
      <c r="D245" s="261"/>
      <c r="E245" s="261"/>
      <c r="F245" s="48" t="s">
        <v>353</v>
      </c>
      <c r="G245" s="29" t="s">
        <v>296</v>
      </c>
      <c r="H245" s="29" t="s">
        <v>407</v>
      </c>
      <c r="I245" s="48" t="s">
        <v>364</v>
      </c>
      <c r="J245" s="49">
        <f>545720+19980</f>
        <v>565700</v>
      </c>
      <c r="K245" s="49"/>
      <c r="L245" s="49">
        <f t="shared" si="235"/>
        <v>565700</v>
      </c>
      <c r="M245" s="49"/>
      <c r="N245" s="49">
        <f>L245+M245</f>
        <v>565700</v>
      </c>
      <c r="O245" s="49"/>
      <c r="P245" s="49">
        <f t="shared" ref="P245" si="371">N245+O245</f>
        <v>565700</v>
      </c>
      <c r="Q245" s="49"/>
      <c r="R245" s="49">
        <f t="shared" ref="R245" si="372">P245+Q245</f>
        <v>565700</v>
      </c>
      <c r="S245" s="49"/>
      <c r="T245" s="49">
        <f t="shared" ref="T245" si="373">R245+S245</f>
        <v>565700</v>
      </c>
      <c r="U245" s="49"/>
      <c r="V245" s="49">
        <f t="shared" ref="V245:V248" si="374">T245+U245</f>
        <v>565700</v>
      </c>
      <c r="W245" s="49">
        <f>-10900-10000</f>
        <v>-20900</v>
      </c>
      <c r="X245" s="49">
        <f t="shared" ref="X245" si="375">V245+W245</f>
        <v>544800</v>
      </c>
    </row>
    <row r="246" spans="1:24" s="1" customFormat="1" ht="27" hidden="1" customHeight="1" x14ac:dyDescent="0.25">
      <c r="A246" s="295" t="s">
        <v>676</v>
      </c>
      <c r="B246" s="296"/>
      <c r="C246" s="261"/>
      <c r="D246" s="261"/>
      <c r="E246" s="261"/>
      <c r="F246" s="29" t="s">
        <v>353</v>
      </c>
      <c r="G246" s="29" t="s">
        <v>296</v>
      </c>
      <c r="H246" s="29" t="s">
        <v>677</v>
      </c>
      <c r="I246" s="48"/>
      <c r="J246" s="49"/>
      <c r="K246" s="49"/>
      <c r="L246" s="49"/>
      <c r="M246" s="49"/>
      <c r="N246" s="49"/>
      <c r="O246" s="49"/>
      <c r="P246" s="49"/>
      <c r="Q246" s="49"/>
      <c r="R246" s="49"/>
      <c r="S246" s="49"/>
      <c r="T246" s="49">
        <f>T247</f>
        <v>0</v>
      </c>
      <c r="U246" s="49">
        <f t="shared" ref="U246:X247" si="376">U247</f>
        <v>5900000</v>
      </c>
      <c r="V246" s="49">
        <f t="shared" si="376"/>
        <v>5900000</v>
      </c>
      <c r="W246" s="49">
        <f t="shared" si="376"/>
        <v>0</v>
      </c>
      <c r="X246" s="49">
        <f t="shared" si="376"/>
        <v>5900000</v>
      </c>
    </row>
    <row r="247" spans="1:24" s="1" customFormat="1" ht="27.75" hidden="1" customHeight="1" x14ac:dyDescent="0.25">
      <c r="A247" s="234"/>
      <c r="B247" s="261" t="s">
        <v>361</v>
      </c>
      <c r="C247" s="261"/>
      <c r="D247" s="261"/>
      <c r="E247" s="261"/>
      <c r="F247" s="48" t="s">
        <v>353</v>
      </c>
      <c r="G247" s="29" t="s">
        <v>296</v>
      </c>
      <c r="H247" s="29" t="s">
        <v>677</v>
      </c>
      <c r="I247" s="48" t="s">
        <v>362</v>
      </c>
      <c r="J247" s="49"/>
      <c r="K247" s="49"/>
      <c r="L247" s="49"/>
      <c r="M247" s="49"/>
      <c r="N247" s="49"/>
      <c r="O247" s="49"/>
      <c r="P247" s="49"/>
      <c r="Q247" s="49"/>
      <c r="R247" s="49"/>
      <c r="S247" s="49"/>
      <c r="T247" s="49">
        <f>T248</f>
        <v>0</v>
      </c>
      <c r="U247" s="49">
        <f t="shared" si="376"/>
        <v>5900000</v>
      </c>
      <c r="V247" s="49">
        <f t="shared" si="376"/>
        <v>5900000</v>
      </c>
      <c r="W247" s="49">
        <f t="shared" si="376"/>
        <v>0</v>
      </c>
      <c r="X247" s="49">
        <f t="shared" si="376"/>
        <v>5900000</v>
      </c>
    </row>
    <row r="248" spans="1:24" s="1" customFormat="1" ht="27" hidden="1" customHeight="1" x14ac:dyDescent="0.25">
      <c r="A248" s="234"/>
      <c r="B248" s="261" t="s">
        <v>363</v>
      </c>
      <c r="C248" s="261"/>
      <c r="D248" s="261"/>
      <c r="E248" s="261"/>
      <c r="F248" s="48" t="s">
        <v>353</v>
      </c>
      <c r="G248" s="29" t="s">
        <v>296</v>
      </c>
      <c r="H248" s="29" t="s">
        <v>677</v>
      </c>
      <c r="I248" s="48" t="s">
        <v>364</v>
      </c>
      <c r="J248" s="49"/>
      <c r="K248" s="49"/>
      <c r="L248" s="49"/>
      <c r="M248" s="49"/>
      <c r="N248" s="49"/>
      <c r="O248" s="49"/>
      <c r="P248" s="49"/>
      <c r="Q248" s="49"/>
      <c r="R248" s="49"/>
      <c r="S248" s="49"/>
      <c r="T248" s="49"/>
      <c r="U248" s="49">
        <v>5900000</v>
      </c>
      <c r="V248" s="49">
        <f t="shared" si="374"/>
        <v>5900000</v>
      </c>
      <c r="W248" s="49"/>
      <c r="X248" s="49">
        <f t="shared" ref="X248" si="377">V248+W248</f>
        <v>5900000</v>
      </c>
    </row>
    <row r="249" spans="1:24" s="1" customFormat="1" ht="12.75" x14ac:dyDescent="0.25">
      <c r="A249" s="295" t="s">
        <v>408</v>
      </c>
      <c r="B249" s="296"/>
      <c r="C249" s="261"/>
      <c r="D249" s="261"/>
      <c r="E249" s="261"/>
      <c r="F249" s="48" t="s">
        <v>353</v>
      </c>
      <c r="G249" s="48" t="s">
        <v>296</v>
      </c>
      <c r="H249" s="48" t="s">
        <v>409</v>
      </c>
      <c r="I249" s="48"/>
      <c r="J249" s="49">
        <f>J250</f>
        <v>6292500</v>
      </c>
      <c r="K249" s="49">
        <f t="shared" ref="K249:X249" si="378">K250</f>
        <v>1054900</v>
      </c>
      <c r="L249" s="49">
        <f t="shared" ref="L249:L321" si="379">J249+K249</f>
        <v>7347400</v>
      </c>
      <c r="M249" s="49">
        <f t="shared" si="378"/>
        <v>88000</v>
      </c>
      <c r="N249" s="49">
        <f t="shared" si="378"/>
        <v>7435400</v>
      </c>
      <c r="O249" s="49">
        <f t="shared" si="378"/>
        <v>0</v>
      </c>
      <c r="P249" s="49">
        <f t="shared" si="378"/>
        <v>7435400</v>
      </c>
      <c r="Q249" s="49">
        <f t="shared" si="378"/>
        <v>0</v>
      </c>
      <c r="R249" s="49">
        <f t="shared" si="378"/>
        <v>7435400</v>
      </c>
      <c r="S249" s="49">
        <f t="shared" si="378"/>
        <v>0</v>
      </c>
      <c r="T249" s="49">
        <f t="shared" si="378"/>
        <v>7435400</v>
      </c>
      <c r="U249" s="49">
        <f t="shared" si="378"/>
        <v>194100</v>
      </c>
      <c r="V249" s="49">
        <f t="shared" si="378"/>
        <v>7629500</v>
      </c>
      <c r="W249" s="49">
        <f t="shared" si="378"/>
        <v>-178000</v>
      </c>
      <c r="X249" s="49">
        <f t="shared" si="378"/>
        <v>7451500</v>
      </c>
    </row>
    <row r="250" spans="1:24" s="1" customFormat="1" ht="12.75" x14ac:dyDescent="0.25">
      <c r="A250" s="295" t="s">
        <v>357</v>
      </c>
      <c r="B250" s="296"/>
      <c r="C250" s="261"/>
      <c r="D250" s="261"/>
      <c r="E250" s="261"/>
      <c r="F250" s="48" t="s">
        <v>353</v>
      </c>
      <c r="G250" s="48" t="s">
        <v>296</v>
      </c>
      <c r="H250" s="48" t="s">
        <v>410</v>
      </c>
      <c r="I250" s="48"/>
      <c r="J250" s="49">
        <f>J251+J254+J257</f>
        <v>6292500</v>
      </c>
      <c r="K250" s="49">
        <f t="shared" ref="K250:S250" si="380">K251+K254+K257</f>
        <v>1054900</v>
      </c>
      <c r="L250" s="49">
        <f t="shared" si="379"/>
        <v>7347400</v>
      </c>
      <c r="M250" s="49">
        <f t="shared" si="380"/>
        <v>88000</v>
      </c>
      <c r="N250" s="49">
        <f t="shared" si="380"/>
        <v>7435400</v>
      </c>
      <c r="O250" s="49">
        <f t="shared" si="380"/>
        <v>0</v>
      </c>
      <c r="P250" s="49">
        <f t="shared" si="380"/>
        <v>7435400</v>
      </c>
      <c r="Q250" s="49">
        <f t="shared" si="380"/>
        <v>0</v>
      </c>
      <c r="R250" s="49">
        <f t="shared" si="380"/>
        <v>7435400</v>
      </c>
      <c r="S250" s="49">
        <f t="shared" si="380"/>
        <v>0</v>
      </c>
      <c r="T250" s="49">
        <f>T251+T254+T257+T260</f>
        <v>7435400</v>
      </c>
      <c r="U250" s="49">
        <f t="shared" ref="U250:X250" si="381">U251+U254+U257+U260</f>
        <v>194100</v>
      </c>
      <c r="V250" s="49">
        <f t="shared" si="381"/>
        <v>7629500</v>
      </c>
      <c r="W250" s="49">
        <f t="shared" si="381"/>
        <v>-178000</v>
      </c>
      <c r="X250" s="49">
        <f t="shared" si="381"/>
        <v>7451500</v>
      </c>
    </row>
    <row r="251" spans="1:24" s="1" customFormat="1" ht="12.75" hidden="1" customHeight="1" x14ac:dyDescent="0.25">
      <c r="A251" s="295" t="s">
        <v>411</v>
      </c>
      <c r="B251" s="296"/>
      <c r="C251" s="261"/>
      <c r="D251" s="261"/>
      <c r="E251" s="261"/>
      <c r="F251" s="29" t="s">
        <v>353</v>
      </c>
      <c r="G251" s="29" t="s">
        <v>296</v>
      </c>
      <c r="H251" s="29" t="s">
        <v>412</v>
      </c>
      <c r="I251" s="48"/>
      <c r="J251" s="49">
        <f t="shared" ref="J251:X252" si="382">J252</f>
        <v>2839100</v>
      </c>
      <c r="K251" s="49">
        <f t="shared" si="382"/>
        <v>0</v>
      </c>
      <c r="L251" s="49">
        <f t="shared" si="379"/>
        <v>2839100</v>
      </c>
      <c r="M251" s="49">
        <f t="shared" si="382"/>
        <v>88000</v>
      </c>
      <c r="N251" s="49">
        <f t="shared" si="382"/>
        <v>2927100</v>
      </c>
      <c r="O251" s="49">
        <f t="shared" si="382"/>
        <v>0</v>
      </c>
      <c r="P251" s="49">
        <f t="shared" si="382"/>
        <v>2927100</v>
      </c>
      <c r="Q251" s="49">
        <f t="shared" si="382"/>
        <v>0</v>
      </c>
      <c r="R251" s="49">
        <f t="shared" si="382"/>
        <v>2927100</v>
      </c>
      <c r="S251" s="49">
        <f t="shared" si="382"/>
        <v>0</v>
      </c>
      <c r="T251" s="49">
        <f t="shared" si="382"/>
        <v>2927100</v>
      </c>
      <c r="U251" s="49">
        <f t="shared" si="382"/>
        <v>0</v>
      </c>
      <c r="V251" s="49">
        <f t="shared" si="382"/>
        <v>2927100</v>
      </c>
      <c r="W251" s="49">
        <f t="shared" si="382"/>
        <v>0</v>
      </c>
      <c r="X251" s="49">
        <f t="shared" si="382"/>
        <v>2927100</v>
      </c>
    </row>
    <row r="252" spans="1:24" s="1" customFormat="1" ht="12.75" hidden="1" customHeight="1" x14ac:dyDescent="0.25">
      <c r="A252" s="261"/>
      <c r="B252" s="261" t="s">
        <v>361</v>
      </c>
      <c r="C252" s="261"/>
      <c r="D252" s="261"/>
      <c r="E252" s="261"/>
      <c r="F252" s="48" t="s">
        <v>353</v>
      </c>
      <c r="G252" s="29" t="s">
        <v>296</v>
      </c>
      <c r="H252" s="29" t="s">
        <v>412</v>
      </c>
      <c r="I252" s="48" t="s">
        <v>362</v>
      </c>
      <c r="J252" s="49">
        <f t="shared" si="382"/>
        <v>2839100</v>
      </c>
      <c r="K252" s="49">
        <f t="shared" si="382"/>
        <v>0</v>
      </c>
      <c r="L252" s="49">
        <f t="shared" si="379"/>
        <v>2839100</v>
      </c>
      <c r="M252" s="49">
        <f t="shared" si="382"/>
        <v>88000</v>
      </c>
      <c r="N252" s="49">
        <f t="shared" si="382"/>
        <v>2927100</v>
      </c>
      <c r="O252" s="49">
        <f t="shared" si="382"/>
        <v>0</v>
      </c>
      <c r="P252" s="49">
        <f t="shared" si="382"/>
        <v>2927100</v>
      </c>
      <c r="Q252" s="49">
        <f t="shared" si="382"/>
        <v>0</v>
      </c>
      <c r="R252" s="49">
        <f t="shared" si="382"/>
        <v>2927100</v>
      </c>
      <c r="S252" s="49">
        <f t="shared" si="382"/>
        <v>0</v>
      </c>
      <c r="T252" s="49">
        <f t="shared" si="382"/>
        <v>2927100</v>
      </c>
      <c r="U252" s="49">
        <f t="shared" si="382"/>
        <v>0</v>
      </c>
      <c r="V252" s="49">
        <f t="shared" si="382"/>
        <v>2927100</v>
      </c>
      <c r="W252" s="49">
        <f t="shared" si="382"/>
        <v>0</v>
      </c>
      <c r="X252" s="49">
        <f t="shared" si="382"/>
        <v>2927100</v>
      </c>
    </row>
    <row r="253" spans="1:24" s="1" customFormat="1" ht="27" hidden="1" customHeight="1" x14ac:dyDescent="0.25">
      <c r="A253" s="261"/>
      <c r="B253" s="261" t="s">
        <v>363</v>
      </c>
      <c r="C253" s="261"/>
      <c r="D253" s="261"/>
      <c r="E253" s="261"/>
      <c r="F253" s="48" t="s">
        <v>353</v>
      </c>
      <c r="G253" s="29" t="s">
        <v>296</v>
      </c>
      <c r="H253" s="29" t="s">
        <v>412</v>
      </c>
      <c r="I253" s="48" t="s">
        <v>364</v>
      </c>
      <c r="J253" s="49">
        <f>2839079+21</f>
        <v>2839100</v>
      </c>
      <c r="K253" s="49"/>
      <c r="L253" s="49">
        <f t="shared" si="379"/>
        <v>2839100</v>
      </c>
      <c r="M253" s="49">
        <v>88000</v>
      </c>
      <c r="N253" s="49">
        <f>L253+M253</f>
        <v>2927100</v>
      </c>
      <c r="O253" s="49"/>
      <c r="P253" s="49">
        <f t="shared" ref="P253" si="383">N253+O253</f>
        <v>2927100</v>
      </c>
      <c r="Q253" s="49"/>
      <c r="R253" s="49">
        <f t="shared" ref="R253" si="384">P253+Q253</f>
        <v>2927100</v>
      </c>
      <c r="S253" s="49"/>
      <c r="T253" s="49">
        <f t="shared" ref="T253" si="385">R253+S253</f>
        <v>2927100</v>
      </c>
      <c r="U253" s="49"/>
      <c r="V253" s="49">
        <f t="shared" ref="V253" si="386">T253+U253</f>
        <v>2927100</v>
      </c>
      <c r="W253" s="49"/>
      <c r="X253" s="49">
        <f t="shared" ref="X253" si="387">V253+W253</f>
        <v>2927100</v>
      </c>
    </row>
    <row r="254" spans="1:24" s="1" customFormat="1" ht="12.75" hidden="1" customHeight="1" x14ac:dyDescent="0.25">
      <c r="A254" s="295" t="s">
        <v>413</v>
      </c>
      <c r="B254" s="296"/>
      <c r="C254" s="261"/>
      <c r="D254" s="261"/>
      <c r="E254" s="261"/>
      <c r="F254" s="29" t="s">
        <v>353</v>
      </c>
      <c r="G254" s="29" t="s">
        <v>296</v>
      </c>
      <c r="H254" s="29" t="s">
        <v>414</v>
      </c>
      <c r="I254" s="48"/>
      <c r="J254" s="49">
        <f t="shared" ref="J254:X255" si="388">J255</f>
        <v>1562600</v>
      </c>
      <c r="K254" s="49">
        <f t="shared" si="388"/>
        <v>264100</v>
      </c>
      <c r="L254" s="49">
        <f t="shared" si="379"/>
        <v>1826700</v>
      </c>
      <c r="M254" s="49">
        <f t="shared" si="388"/>
        <v>0</v>
      </c>
      <c r="N254" s="49">
        <f t="shared" si="388"/>
        <v>1826700</v>
      </c>
      <c r="O254" s="49">
        <f t="shared" si="388"/>
        <v>0</v>
      </c>
      <c r="P254" s="49">
        <f t="shared" si="388"/>
        <v>1826700</v>
      </c>
      <c r="Q254" s="49">
        <f t="shared" si="388"/>
        <v>0</v>
      </c>
      <c r="R254" s="49">
        <f t="shared" si="388"/>
        <v>1826700</v>
      </c>
      <c r="S254" s="49">
        <f t="shared" si="388"/>
        <v>0</v>
      </c>
      <c r="T254" s="49">
        <f t="shared" si="388"/>
        <v>1826700</v>
      </c>
      <c r="U254" s="49">
        <f t="shared" si="388"/>
        <v>-1826700</v>
      </c>
      <c r="V254" s="49">
        <f t="shared" si="388"/>
        <v>0</v>
      </c>
      <c r="W254" s="49">
        <f t="shared" si="388"/>
        <v>0</v>
      </c>
      <c r="X254" s="49">
        <f t="shared" si="388"/>
        <v>0</v>
      </c>
    </row>
    <row r="255" spans="1:24" s="1" customFormat="1" ht="25.5" hidden="1" customHeight="1" x14ac:dyDescent="0.25">
      <c r="A255" s="261"/>
      <c r="B255" s="261" t="s">
        <v>361</v>
      </c>
      <c r="C255" s="261"/>
      <c r="D255" s="261"/>
      <c r="E255" s="261"/>
      <c r="F255" s="48" t="s">
        <v>353</v>
      </c>
      <c r="G255" s="29" t="s">
        <v>296</v>
      </c>
      <c r="H255" s="29" t="s">
        <v>414</v>
      </c>
      <c r="I255" s="48" t="s">
        <v>362</v>
      </c>
      <c r="J255" s="49">
        <f t="shared" si="388"/>
        <v>1562600</v>
      </c>
      <c r="K255" s="49">
        <f t="shared" si="388"/>
        <v>264100</v>
      </c>
      <c r="L255" s="49">
        <f t="shared" si="379"/>
        <v>1826700</v>
      </c>
      <c r="M255" s="49">
        <f t="shared" si="388"/>
        <v>0</v>
      </c>
      <c r="N255" s="49">
        <f t="shared" si="388"/>
        <v>1826700</v>
      </c>
      <c r="O255" s="49">
        <f t="shared" si="388"/>
        <v>0</v>
      </c>
      <c r="P255" s="49">
        <f t="shared" si="388"/>
        <v>1826700</v>
      </c>
      <c r="Q255" s="49">
        <f t="shared" si="388"/>
        <v>0</v>
      </c>
      <c r="R255" s="49">
        <f t="shared" si="388"/>
        <v>1826700</v>
      </c>
      <c r="S255" s="49">
        <f t="shared" si="388"/>
        <v>0</v>
      </c>
      <c r="T255" s="49">
        <f t="shared" si="388"/>
        <v>1826700</v>
      </c>
      <c r="U255" s="49">
        <f t="shared" si="388"/>
        <v>-1826700</v>
      </c>
      <c r="V255" s="49">
        <f t="shared" si="388"/>
        <v>0</v>
      </c>
      <c r="W255" s="49">
        <f t="shared" si="388"/>
        <v>0</v>
      </c>
      <c r="X255" s="49">
        <f t="shared" si="388"/>
        <v>0</v>
      </c>
    </row>
    <row r="256" spans="1:24" s="1" customFormat="1" ht="12.75" hidden="1" customHeight="1" x14ac:dyDescent="0.25">
      <c r="A256" s="261"/>
      <c r="B256" s="261" t="s">
        <v>363</v>
      </c>
      <c r="C256" s="261"/>
      <c r="D256" s="261"/>
      <c r="E256" s="261"/>
      <c r="F256" s="48" t="s">
        <v>353</v>
      </c>
      <c r="G256" s="29" t="s">
        <v>296</v>
      </c>
      <c r="H256" s="29" t="s">
        <v>414</v>
      </c>
      <c r="I256" s="48" t="s">
        <v>364</v>
      </c>
      <c r="J256" s="49">
        <f>1562634-34</f>
        <v>1562600</v>
      </c>
      <c r="K256" s="49">
        <v>264100</v>
      </c>
      <c r="L256" s="49">
        <f t="shared" si="379"/>
        <v>1826700</v>
      </c>
      <c r="M256" s="49"/>
      <c r="N256" s="49">
        <f>L256+M256</f>
        <v>1826700</v>
      </c>
      <c r="O256" s="49"/>
      <c r="P256" s="49">
        <f t="shared" ref="P256" si="389">N256+O256</f>
        <v>1826700</v>
      </c>
      <c r="Q256" s="49"/>
      <c r="R256" s="49">
        <f t="shared" ref="R256" si="390">P256+Q256</f>
        <v>1826700</v>
      </c>
      <c r="S256" s="49"/>
      <c r="T256" s="49">
        <f t="shared" ref="T256" si="391">R256+S256</f>
        <v>1826700</v>
      </c>
      <c r="U256" s="49">
        <v>-1826700</v>
      </c>
      <c r="V256" s="49">
        <f t="shared" ref="V256" si="392">T256+U256</f>
        <v>0</v>
      </c>
      <c r="W256" s="49"/>
      <c r="X256" s="49">
        <f t="shared" ref="X256" si="393">V256+W256</f>
        <v>0</v>
      </c>
    </row>
    <row r="257" spans="1:24" s="1" customFormat="1" ht="26.25" customHeight="1" x14ac:dyDescent="0.25">
      <c r="A257" s="321" t="s">
        <v>415</v>
      </c>
      <c r="B257" s="322"/>
      <c r="C257" s="269"/>
      <c r="D257" s="269"/>
      <c r="E257" s="261"/>
      <c r="F257" s="29" t="s">
        <v>353</v>
      </c>
      <c r="G257" s="29" t="s">
        <v>296</v>
      </c>
      <c r="H257" s="29" t="s">
        <v>416</v>
      </c>
      <c r="I257" s="48"/>
      <c r="J257" s="49">
        <f>J259</f>
        <v>1890800</v>
      </c>
      <c r="K257" s="49">
        <f t="shared" ref="K257:X257" si="394">K259</f>
        <v>790800</v>
      </c>
      <c r="L257" s="49">
        <f t="shared" si="379"/>
        <v>2681600</v>
      </c>
      <c r="M257" s="49">
        <f t="shared" si="394"/>
        <v>0</v>
      </c>
      <c r="N257" s="49">
        <f t="shared" si="394"/>
        <v>2681600</v>
      </c>
      <c r="O257" s="49">
        <f t="shared" si="394"/>
        <v>0</v>
      </c>
      <c r="P257" s="49">
        <f t="shared" si="394"/>
        <v>2681600</v>
      </c>
      <c r="Q257" s="49">
        <f t="shared" si="394"/>
        <v>0</v>
      </c>
      <c r="R257" s="49">
        <f t="shared" si="394"/>
        <v>2681600</v>
      </c>
      <c r="S257" s="49">
        <f t="shared" si="394"/>
        <v>0</v>
      </c>
      <c r="T257" s="49">
        <f t="shared" si="394"/>
        <v>2681600</v>
      </c>
      <c r="U257" s="49">
        <f t="shared" si="394"/>
        <v>1826700</v>
      </c>
      <c r="V257" s="49">
        <f t="shared" si="394"/>
        <v>4508300</v>
      </c>
      <c r="W257" s="49">
        <f t="shared" si="394"/>
        <v>-178000</v>
      </c>
      <c r="X257" s="49">
        <f t="shared" si="394"/>
        <v>4330300</v>
      </c>
    </row>
    <row r="258" spans="1:24" s="1" customFormat="1" ht="27.75" customHeight="1" x14ac:dyDescent="0.25">
      <c r="A258" s="261"/>
      <c r="B258" s="261" t="s">
        <v>361</v>
      </c>
      <c r="C258" s="261"/>
      <c r="D258" s="261"/>
      <c r="E258" s="261"/>
      <c r="F258" s="48" t="s">
        <v>353</v>
      </c>
      <c r="G258" s="29" t="s">
        <v>296</v>
      </c>
      <c r="H258" s="29" t="s">
        <v>416</v>
      </c>
      <c r="I258" s="48" t="s">
        <v>362</v>
      </c>
      <c r="J258" s="49">
        <f>J259</f>
        <v>1890800</v>
      </c>
      <c r="K258" s="49">
        <f t="shared" ref="K258:X258" si="395">K259</f>
        <v>790800</v>
      </c>
      <c r="L258" s="49">
        <f t="shared" si="379"/>
        <v>2681600</v>
      </c>
      <c r="M258" s="49">
        <f t="shared" si="395"/>
        <v>0</v>
      </c>
      <c r="N258" s="49">
        <f t="shared" si="395"/>
        <v>2681600</v>
      </c>
      <c r="O258" s="49">
        <f t="shared" si="395"/>
        <v>0</v>
      </c>
      <c r="P258" s="49">
        <f t="shared" si="395"/>
        <v>2681600</v>
      </c>
      <c r="Q258" s="49">
        <f t="shared" si="395"/>
        <v>0</v>
      </c>
      <c r="R258" s="49">
        <f t="shared" si="395"/>
        <v>2681600</v>
      </c>
      <c r="S258" s="49">
        <f t="shared" si="395"/>
        <v>0</v>
      </c>
      <c r="T258" s="49">
        <f t="shared" si="395"/>
        <v>2681600</v>
      </c>
      <c r="U258" s="49">
        <f t="shared" si="395"/>
        <v>1826700</v>
      </c>
      <c r="V258" s="49">
        <f t="shared" si="395"/>
        <v>4508300</v>
      </c>
      <c r="W258" s="49">
        <f t="shared" si="395"/>
        <v>-178000</v>
      </c>
      <c r="X258" s="49">
        <f t="shared" si="395"/>
        <v>4330300</v>
      </c>
    </row>
    <row r="259" spans="1:24" s="1" customFormat="1" ht="27.75" customHeight="1" x14ac:dyDescent="0.25">
      <c r="A259" s="261"/>
      <c r="B259" s="261" t="s">
        <v>363</v>
      </c>
      <c r="C259" s="261"/>
      <c r="D259" s="261"/>
      <c r="E259" s="261"/>
      <c r="F259" s="48" t="s">
        <v>353</v>
      </c>
      <c r="G259" s="29" t="s">
        <v>296</v>
      </c>
      <c r="H259" s="29" t="s">
        <v>416</v>
      </c>
      <c r="I259" s="48" t="s">
        <v>364</v>
      </c>
      <c r="J259" s="49">
        <f>1890782+18</f>
        <v>1890800</v>
      </c>
      <c r="K259" s="49">
        <v>790800</v>
      </c>
      <c r="L259" s="49">
        <f t="shared" si="379"/>
        <v>2681600</v>
      </c>
      <c r="M259" s="49"/>
      <c r="N259" s="49">
        <f>L259+M259</f>
        <v>2681600</v>
      </c>
      <c r="O259" s="49"/>
      <c r="P259" s="49">
        <f t="shared" ref="P259" si="396">N259+O259</f>
        <v>2681600</v>
      </c>
      <c r="Q259" s="49"/>
      <c r="R259" s="49">
        <f t="shared" ref="R259" si="397">P259+Q259</f>
        <v>2681600</v>
      </c>
      <c r="S259" s="49"/>
      <c r="T259" s="49">
        <f t="shared" ref="T259" si="398">R259+S259</f>
        <v>2681600</v>
      </c>
      <c r="U259" s="49">
        <v>1826700</v>
      </c>
      <c r="V259" s="49">
        <f t="shared" ref="V259" si="399">T259+U259</f>
        <v>4508300</v>
      </c>
      <c r="W259" s="49">
        <v>-178000</v>
      </c>
      <c r="X259" s="49">
        <f t="shared" ref="X259" si="400">V259+W259</f>
        <v>4330300</v>
      </c>
    </row>
    <row r="260" spans="1:24" s="1" customFormat="1" ht="27" hidden="1" customHeight="1" x14ac:dyDescent="0.25">
      <c r="A260" s="295" t="s">
        <v>678</v>
      </c>
      <c r="B260" s="296"/>
      <c r="C260" s="261"/>
      <c r="D260" s="261"/>
      <c r="E260" s="261"/>
      <c r="F260" s="29" t="s">
        <v>353</v>
      </c>
      <c r="G260" s="29" t="s">
        <v>296</v>
      </c>
      <c r="H260" s="29" t="s">
        <v>679</v>
      </c>
      <c r="I260" s="48"/>
      <c r="J260" s="49"/>
      <c r="K260" s="49"/>
      <c r="L260" s="49"/>
      <c r="M260" s="49"/>
      <c r="N260" s="49"/>
      <c r="O260" s="49"/>
      <c r="P260" s="49"/>
      <c r="Q260" s="49"/>
      <c r="R260" s="49"/>
      <c r="S260" s="49"/>
      <c r="T260" s="49">
        <f>T261</f>
        <v>0</v>
      </c>
      <c r="U260" s="125">
        <f t="shared" ref="U260:X261" si="401">U261</f>
        <v>194100</v>
      </c>
      <c r="V260" s="49">
        <f t="shared" si="401"/>
        <v>194100</v>
      </c>
      <c r="W260" s="125">
        <f t="shared" si="401"/>
        <v>0</v>
      </c>
      <c r="X260" s="49">
        <f t="shared" si="401"/>
        <v>194100</v>
      </c>
    </row>
    <row r="261" spans="1:24" s="1" customFormat="1" ht="27.75" hidden="1" customHeight="1" x14ac:dyDescent="0.25">
      <c r="A261" s="234"/>
      <c r="B261" s="261" t="s">
        <v>361</v>
      </c>
      <c r="C261" s="261"/>
      <c r="D261" s="261"/>
      <c r="E261" s="261"/>
      <c r="F261" s="48" t="s">
        <v>353</v>
      </c>
      <c r="G261" s="29" t="s">
        <v>296</v>
      </c>
      <c r="H261" s="29" t="s">
        <v>679</v>
      </c>
      <c r="I261" s="48" t="s">
        <v>362</v>
      </c>
      <c r="J261" s="49"/>
      <c r="K261" s="49"/>
      <c r="L261" s="49"/>
      <c r="M261" s="49"/>
      <c r="N261" s="49"/>
      <c r="O261" s="49"/>
      <c r="P261" s="49"/>
      <c r="Q261" s="49"/>
      <c r="R261" s="49"/>
      <c r="S261" s="49"/>
      <c r="T261" s="49">
        <f>T262</f>
        <v>0</v>
      </c>
      <c r="U261" s="125">
        <f t="shared" si="401"/>
        <v>194100</v>
      </c>
      <c r="V261" s="49">
        <f t="shared" si="401"/>
        <v>194100</v>
      </c>
      <c r="W261" s="125">
        <f t="shared" si="401"/>
        <v>0</v>
      </c>
      <c r="X261" s="49">
        <f t="shared" si="401"/>
        <v>194100</v>
      </c>
    </row>
    <row r="262" spans="1:24" s="1" customFormat="1" ht="27" hidden="1" customHeight="1" x14ac:dyDescent="0.25">
      <c r="A262" s="234"/>
      <c r="B262" s="261" t="s">
        <v>363</v>
      </c>
      <c r="C262" s="261"/>
      <c r="D262" s="261"/>
      <c r="E262" s="261"/>
      <c r="F262" s="48" t="s">
        <v>353</v>
      </c>
      <c r="G262" s="29" t="s">
        <v>296</v>
      </c>
      <c r="H262" s="29" t="s">
        <v>679</v>
      </c>
      <c r="I262" s="48" t="s">
        <v>364</v>
      </c>
      <c r="J262" s="49"/>
      <c r="K262" s="49"/>
      <c r="L262" s="49"/>
      <c r="M262" s="49"/>
      <c r="N262" s="49"/>
      <c r="O262" s="49"/>
      <c r="P262" s="49"/>
      <c r="Q262" s="49"/>
      <c r="R262" s="49"/>
      <c r="S262" s="49"/>
      <c r="T262" s="49"/>
      <c r="U262" s="125">
        <v>194100</v>
      </c>
      <c r="V262" s="49">
        <f t="shared" ref="V262" si="402">T262+U262</f>
        <v>194100</v>
      </c>
      <c r="W262" s="125"/>
      <c r="X262" s="49">
        <f t="shared" ref="X262" si="403">V262+W262</f>
        <v>194100</v>
      </c>
    </row>
    <row r="263" spans="1:24" s="1" customFormat="1" ht="12.75" customHeight="1" x14ac:dyDescent="0.25">
      <c r="A263" s="295" t="s">
        <v>417</v>
      </c>
      <c r="B263" s="296"/>
      <c r="C263" s="261"/>
      <c r="D263" s="261"/>
      <c r="E263" s="261"/>
      <c r="F263" s="48" t="s">
        <v>353</v>
      </c>
      <c r="G263" s="29" t="s">
        <v>296</v>
      </c>
      <c r="H263" s="29" t="s">
        <v>418</v>
      </c>
      <c r="I263" s="48"/>
      <c r="J263" s="49">
        <f>J273</f>
        <v>0</v>
      </c>
      <c r="K263" s="49">
        <f t="shared" ref="K263:O263" si="404">K273</f>
        <v>2000000</v>
      </c>
      <c r="L263" s="49">
        <f t="shared" si="379"/>
        <v>2000000</v>
      </c>
      <c r="M263" s="49">
        <f t="shared" si="404"/>
        <v>0</v>
      </c>
      <c r="N263" s="49">
        <f t="shared" si="404"/>
        <v>2000000</v>
      </c>
      <c r="O263" s="49">
        <f t="shared" si="404"/>
        <v>0</v>
      </c>
      <c r="P263" s="49">
        <f>P270+P273+P276</f>
        <v>2000000</v>
      </c>
      <c r="Q263" s="49">
        <f>Q270+Q273+Q276</f>
        <v>1129910</v>
      </c>
      <c r="R263" s="49">
        <f>R264+R270+R273+R276</f>
        <v>3129910</v>
      </c>
      <c r="S263" s="49">
        <f>S264+S270+S273+S276</f>
        <v>605000</v>
      </c>
      <c r="T263" s="49">
        <f>T264+T270+T273+T276</f>
        <v>3734910</v>
      </c>
      <c r="U263" s="49">
        <f>U264+U270+U273+U276</f>
        <v>605000</v>
      </c>
      <c r="V263" s="49">
        <f>V264+V267+V270+V273+V276</f>
        <v>4339910</v>
      </c>
      <c r="W263" s="49">
        <f t="shared" ref="W263:X263" si="405">W264+W267+W270+W273+W276</f>
        <v>149000</v>
      </c>
      <c r="X263" s="49">
        <f t="shared" si="405"/>
        <v>4488910</v>
      </c>
    </row>
    <row r="264" spans="1:24" s="1" customFormat="1" ht="12.75" hidden="1" customHeight="1" x14ac:dyDescent="0.25">
      <c r="A264" s="234"/>
      <c r="B264" s="235" t="s">
        <v>630</v>
      </c>
      <c r="C264" s="261"/>
      <c r="D264" s="261"/>
      <c r="E264" s="261"/>
      <c r="F264" s="48" t="s">
        <v>353</v>
      </c>
      <c r="G264" s="29" t="s">
        <v>296</v>
      </c>
      <c r="H264" s="29" t="s">
        <v>629</v>
      </c>
      <c r="I264" s="48"/>
      <c r="J264" s="49"/>
      <c r="K264" s="49"/>
      <c r="L264" s="49"/>
      <c r="M264" s="49"/>
      <c r="N264" s="49"/>
      <c r="O264" s="49"/>
      <c r="P264" s="49"/>
      <c r="Q264" s="49"/>
      <c r="R264" s="49">
        <f>R265</f>
        <v>0</v>
      </c>
      <c r="S264" s="49">
        <f t="shared" ref="S264:X264" si="406">S265</f>
        <v>605000</v>
      </c>
      <c r="T264" s="49">
        <f t="shared" si="406"/>
        <v>605000</v>
      </c>
      <c r="U264" s="49">
        <f t="shared" si="406"/>
        <v>605000</v>
      </c>
      <c r="V264" s="49">
        <f t="shared" si="406"/>
        <v>1210000</v>
      </c>
      <c r="W264" s="49">
        <f t="shared" si="406"/>
        <v>0</v>
      </c>
      <c r="X264" s="49">
        <f t="shared" si="406"/>
        <v>1210000</v>
      </c>
    </row>
    <row r="265" spans="1:24" s="1" customFormat="1" ht="25.5" hidden="1" customHeight="1" x14ac:dyDescent="0.25">
      <c r="A265" s="261"/>
      <c r="B265" s="261" t="s">
        <v>361</v>
      </c>
      <c r="C265" s="261"/>
      <c r="D265" s="261"/>
      <c r="E265" s="261"/>
      <c r="F265" s="48" t="s">
        <v>353</v>
      </c>
      <c r="G265" s="29" t="s">
        <v>296</v>
      </c>
      <c r="H265" s="29" t="s">
        <v>629</v>
      </c>
      <c r="I265" s="48" t="s">
        <v>362</v>
      </c>
      <c r="J265" s="49"/>
      <c r="K265" s="49"/>
      <c r="L265" s="49">
        <f t="shared" ref="L265:L266" si="407">J265+K265</f>
        <v>0</v>
      </c>
      <c r="M265" s="49"/>
      <c r="N265" s="49"/>
      <c r="O265" s="49"/>
      <c r="P265" s="49">
        <f>P266</f>
        <v>0</v>
      </c>
      <c r="Q265" s="49">
        <f t="shared" ref="Q265:X265" si="408">Q266</f>
        <v>1012900</v>
      </c>
      <c r="R265" s="49">
        <f t="shared" si="408"/>
        <v>0</v>
      </c>
      <c r="S265" s="49">
        <f t="shared" si="408"/>
        <v>605000</v>
      </c>
      <c r="T265" s="49">
        <f t="shared" si="408"/>
        <v>605000</v>
      </c>
      <c r="U265" s="49">
        <f t="shared" si="408"/>
        <v>605000</v>
      </c>
      <c r="V265" s="49">
        <f t="shared" si="408"/>
        <v>1210000</v>
      </c>
      <c r="W265" s="49">
        <f t="shared" si="408"/>
        <v>0</v>
      </c>
      <c r="X265" s="49">
        <f t="shared" si="408"/>
        <v>1210000</v>
      </c>
    </row>
    <row r="266" spans="1:24" s="1" customFormat="1" ht="12.75" hidden="1" customHeight="1" x14ac:dyDescent="0.25">
      <c r="A266" s="261"/>
      <c r="B266" s="268" t="s">
        <v>384</v>
      </c>
      <c r="C266" s="261"/>
      <c r="D266" s="261"/>
      <c r="E266" s="261"/>
      <c r="F266" s="48" t="s">
        <v>353</v>
      </c>
      <c r="G266" s="29" t="s">
        <v>296</v>
      </c>
      <c r="H266" s="29" t="s">
        <v>629</v>
      </c>
      <c r="I266" s="48" t="s">
        <v>385</v>
      </c>
      <c r="J266" s="49"/>
      <c r="K266" s="49"/>
      <c r="L266" s="49">
        <f t="shared" si="407"/>
        <v>0</v>
      </c>
      <c r="M266" s="49"/>
      <c r="N266" s="49"/>
      <c r="O266" s="49"/>
      <c r="P266" s="49"/>
      <c r="Q266" s="49">
        <v>1012900</v>
      </c>
      <c r="R266" s="49"/>
      <c r="S266" s="49">
        <v>605000</v>
      </c>
      <c r="T266" s="49">
        <f>R266+S266</f>
        <v>605000</v>
      </c>
      <c r="U266" s="49">
        <v>605000</v>
      </c>
      <c r="V266" s="49">
        <f>T266+U266</f>
        <v>1210000</v>
      </c>
      <c r="W266" s="49"/>
      <c r="X266" s="49">
        <f>V266+W266</f>
        <v>1210000</v>
      </c>
    </row>
    <row r="267" spans="1:24" s="1" customFormat="1" ht="14.25" customHeight="1" x14ac:dyDescent="0.25">
      <c r="A267" s="323" t="s">
        <v>786</v>
      </c>
      <c r="B267" s="324"/>
      <c r="C267" s="261"/>
      <c r="D267" s="261"/>
      <c r="E267" s="261"/>
      <c r="F267" s="48" t="s">
        <v>353</v>
      </c>
      <c r="G267" s="29" t="s">
        <v>296</v>
      </c>
      <c r="H267" s="29" t="s">
        <v>787</v>
      </c>
      <c r="I267" s="48"/>
      <c r="J267" s="49"/>
      <c r="K267" s="49"/>
      <c r="L267" s="49"/>
      <c r="M267" s="49"/>
      <c r="N267" s="49"/>
      <c r="O267" s="49"/>
      <c r="P267" s="49"/>
      <c r="Q267" s="49"/>
      <c r="R267" s="49"/>
      <c r="S267" s="49"/>
      <c r="T267" s="49"/>
      <c r="U267" s="49"/>
      <c r="V267" s="49">
        <f>V268</f>
        <v>0</v>
      </c>
      <c r="W267" s="49">
        <f t="shared" ref="W267:X268" si="409">W268</f>
        <v>149000</v>
      </c>
      <c r="X267" s="49">
        <f t="shared" si="409"/>
        <v>149000</v>
      </c>
    </row>
    <row r="268" spans="1:24" s="1" customFormat="1" ht="27.75" customHeight="1" x14ac:dyDescent="0.25">
      <c r="A268" s="234"/>
      <c r="B268" s="261" t="s">
        <v>361</v>
      </c>
      <c r="C268" s="261"/>
      <c r="D268" s="261"/>
      <c r="E268" s="261"/>
      <c r="F268" s="48" t="s">
        <v>353</v>
      </c>
      <c r="G268" s="29" t="s">
        <v>296</v>
      </c>
      <c r="H268" s="29" t="s">
        <v>787</v>
      </c>
      <c r="I268" s="48" t="s">
        <v>362</v>
      </c>
      <c r="J268" s="49"/>
      <c r="K268" s="49"/>
      <c r="L268" s="49"/>
      <c r="M268" s="49"/>
      <c r="N268" s="49"/>
      <c r="O268" s="49"/>
      <c r="P268" s="49"/>
      <c r="Q268" s="49"/>
      <c r="R268" s="49"/>
      <c r="S268" s="49"/>
      <c r="T268" s="49"/>
      <c r="U268" s="49"/>
      <c r="V268" s="49">
        <f>V269</f>
        <v>0</v>
      </c>
      <c r="W268" s="49">
        <f t="shared" si="409"/>
        <v>149000</v>
      </c>
      <c r="X268" s="49">
        <f t="shared" si="409"/>
        <v>149000</v>
      </c>
    </row>
    <row r="269" spans="1:24" s="1" customFormat="1" ht="12.75" customHeight="1" x14ac:dyDescent="0.25">
      <c r="A269" s="234"/>
      <c r="B269" s="268" t="s">
        <v>384</v>
      </c>
      <c r="C269" s="261"/>
      <c r="D269" s="261"/>
      <c r="E269" s="261"/>
      <c r="F269" s="48" t="s">
        <v>353</v>
      </c>
      <c r="G269" s="29" t="s">
        <v>296</v>
      </c>
      <c r="H269" s="29" t="s">
        <v>787</v>
      </c>
      <c r="I269" s="48" t="s">
        <v>385</v>
      </c>
      <c r="J269" s="49"/>
      <c r="K269" s="49"/>
      <c r="L269" s="49"/>
      <c r="M269" s="49"/>
      <c r="N269" s="49"/>
      <c r="O269" s="49"/>
      <c r="P269" s="49"/>
      <c r="Q269" s="49"/>
      <c r="R269" s="49"/>
      <c r="S269" s="49"/>
      <c r="T269" s="49"/>
      <c r="U269" s="49"/>
      <c r="V269" s="49"/>
      <c r="W269" s="49">
        <v>149000</v>
      </c>
      <c r="X269" s="49">
        <f t="shared" ref="X269" si="410">V269+W269</f>
        <v>149000</v>
      </c>
    </row>
    <row r="270" spans="1:24" s="1" customFormat="1" ht="26.25" hidden="1" customHeight="1" x14ac:dyDescent="0.25">
      <c r="A270" s="295" t="s">
        <v>419</v>
      </c>
      <c r="B270" s="296"/>
      <c r="C270" s="261"/>
      <c r="D270" s="261"/>
      <c r="E270" s="261"/>
      <c r="F270" s="48" t="s">
        <v>353</v>
      </c>
      <c r="G270" s="29" t="s">
        <v>296</v>
      </c>
      <c r="H270" s="29" t="s">
        <v>420</v>
      </c>
      <c r="I270" s="48"/>
      <c r="J270" s="49"/>
      <c r="K270" s="49"/>
      <c r="L270" s="49">
        <f t="shared" si="379"/>
        <v>0</v>
      </c>
      <c r="M270" s="49"/>
      <c r="N270" s="49"/>
      <c r="O270" s="49"/>
      <c r="P270" s="49">
        <f t="shared" ref="P270:X271" si="411">P271</f>
        <v>0</v>
      </c>
      <c r="Q270" s="49">
        <f t="shared" si="411"/>
        <v>1012900</v>
      </c>
      <c r="R270" s="49">
        <f t="shared" si="411"/>
        <v>1012900</v>
      </c>
      <c r="S270" s="49">
        <f t="shared" si="411"/>
        <v>0</v>
      </c>
      <c r="T270" s="49">
        <f t="shared" si="411"/>
        <v>1012900</v>
      </c>
      <c r="U270" s="49">
        <f t="shared" si="411"/>
        <v>0</v>
      </c>
      <c r="V270" s="49">
        <f t="shared" si="411"/>
        <v>1012900</v>
      </c>
      <c r="W270" s="49">
        <f t="shared" si="411"/>
        <v>0</v>
      </c>
      <c r="X270" s="49">
        <f t="shared" si="411"/>
        <v>1012900</v>
      </c>
    </row>
    <row r="271" spans="1:24" s="1" customFormat="1" ht="12.75" hidden="1" customHeight="1" x14ac:dyDescent="0.25">
      <c r="A271" s="261"/>
      <c r="B271" s="261" t="s">
        <v>361</v>
      </c>
      <c r="C271" s="261"/>
      <c r="D271" s="261"/>
      <c r="E271" s="261"/>
      <c r="F271" s="48" t="s">
        <v>353</v>
      </c>
      <c r="G271" s="29" t="s">
        <v>296</v>
      </c>
      <c r="H271" s="29" t="s">
        <v>420</v>
      </c>
      <c r="I271" s="48" t="s">
        <v>362</v>
      </c>
      <c r="J271" s="49"/>
      <c r="K271" s="49"/>
      <c r="L271" s="49">
        <f t="shared" si="379"/>
        <v>0</v>
      </c>
      <c r="M271" s="49"/>
      <c r="N271" s="49"/>
      <c r="O271" s="49"/>
      <c r="P271" s="49">
        <f>P272</f>
        <v>0</v>
      </c>
      <c r="Q271" s="49">
        <f t="shared" si="411"/>
        <v>1012900</v>
      </c>
      <c r="R271" s="49">
        <f t="shared" si="411"/>
        <v>1012900</v>
      </c>
      <c r="S271" s="49">
        <f t="shared" si="411"/>
        <v>0</v>
      </c>
      <c r="T271" s="49">
        <f t="shared" si="411"/>
        <v>1012900</v>
      </c>
      <c r="U271" s="49">
        <f t="shared" si="411"/>
        <v>0</v>
      </c>
      <c r="V271" s="49">
        <f t="shared" si="411"/>
        <v>1012900</v>
      </c>
      <c r="W271" s="49">
        <f t="shared" si="411"/>
        <v>0</v>
      </c>
      <c r="X271" s="49">
        <f t="shared" si="411"/>
        <v>1012900</v>
      </c>
    </row>
    <row r="272" spans="1:24" s="1" customFormat="1" ht="12.75" hidden="1" customHeight="1" x14ac:dyDescent="0.25">
      <c r="A272" s="261"/>
      <c r="B272" s="268" t="s">
        <v>384</v>
      </c>
      <c r="C272" s="261"/>
      <c r="D272" s="261"/>
      <c r="E272" s="261"/>
      <c r="F272" s="48" t="s">
        <v>353</v>
      </c>
      <c r="G272" s="29" t="s">
        <v>296</v>
      </c>
      <c r="H272" s="29" t="s">
        <v>420</v>
      </c>
      <c r="I272" s="48" t="s">
        <v>385</v>
      </c>
      <c r="J272" s="49"/>
      <c r="K272" s="49"/>
      <c r="L272" s="49">
        <f t="shared" si="379"/>
        <v>0</v>
      </c>
      <c r="M272" s="49"/>
      <c r="N272" s="49"/>
      <c r="O272" s="49"/>
      <c r="P272" s="49"/>
      <c r="Q272" s="49">
        <v>1012900</v>
      </c>
      <c r="R272" s="49">
        <f>P272+Q272</f>
        <v>1012900</v>
      </c>
      <c r="S272" s="49"/>
      <c r="T272" s="49">
        <f>R272+S272</f>
        <v>1012900</v>
      </c>
      <c r="U272" s="49"/>
      <c r="V272" s="49">
        <f>T272+U272</f>
        <v>1012900</v>
      </c>
      <c r="W272" s="49"/>
      <c r="X272" s="49">
        <f>V272+W272</f>
        <v>1012900</v>
      </c>
    </row>
    <row r="273" spans="1:24" s="1" customFormat="1" ht="12.75" hidden="1" customHeight="1" x14ac:dyDescent="0.25">
      <c r="A273" s="295" t="s">
        <v>421</v>
      </c>
      <c r="B273" s="296"/>
      <c r="C273" s="261"/>
      <c r="D273" s="261"/>
      <c r="E273" s="261"/>
      <c r="F273" s="48" t="s">
        <v>353</v>
      </c>
      <c r="G273" s="29" t="s">
        <v>296</v>
      </c>
      <c r="H273" s="29" t="s">
        <v>422</v>
      </c>
      <c r="I273" s="48"/>
      <c r="J273" s="49">
        <f t="shared" ref="J273:X273" si="412">J275</f>
        <v>0</v>
      </c>
      <c r="K273" s="49">
        <f t="shared" si="412"/>
        <v>2000000</v>
      </c>
      <c r="L273" s="49">
        <f t="shared" si="379"/>
        <v>2000000</v>
      </c>
      <c r="M273" s="49">
        <f t="shared" si="412"/>
        <v>0</v>
      </c>
      <c r="N273" s="49">
        <f t="shared" si="412"/>
        <v>2000000</v>
      </c>
      <c r="O273" s="49">
        <f t="shared" si="412"/>
        <v>0</v>
      </c>
      <c r="P273" s="49">
        <f t="shared" si="412"/>
        <v>2000000</v>
      </c>
      <c r="Q273" s="49">
        <f t="shared" si="412"/>
        <v>0</v>
      </c>
      <c r="R273" s="49">
        <f t="shared" si="412"/>
        <v>2000000</v>
      </c>
      <c r="S273" s="49">
        <f t="shared" si="412"/>
        <v>0</v>
      </c>
      <c r="T273" s="49">
        <f t="shared" si="412"/>
        <v>2000000</v>
      </c>
      <c r="U273" s="49">
        <f t="shared" si="412"/>
        <v>0</v>
      </c>
      <c r="V273" s="49">
        <f t="shared" si="412"/>
        <v>2000000</v>
      </c>
      <c r="W273" s="49">
        <f t="shared" si="412"/>
        <v>0</v>
      </c>
      <c r="X273" s="49">
        <f t="shared" si="412"/>
        <v>2000000</v>
      </c>
    </row>
    <row r="274" spans="1:24" s="1" customFormat="1" ht="12.75" hidden="1" x14ac:dyDescent="0.25">
      <c r="A274" s="261"/>
      <c r="B274" s="261" t="s">
        <v>346</v>
      </c>
      <c r="C274" s="261"/>
      <c r="D274" s="261"/>
      <c r="E274" s="261"/>
      <c r="F274" s="48" t="s">
        <v>353</v>
      </c>
      <c r="G274" s="29" t="s">
        <v>296</v>
      </c>
      <c r="H274" s="29" t="s">
        <v>422</v>
      </c>
      <c r="I274" s="48" t="s">
        <v>347</v>
      </c>
      <c r="J274" s="49">
        <f t="shared" ref="J274:X274" si="413">J275</f>
        <v>0</v>
      </c>
      <c r="K274" s="49">
        <f t="shared" si="413"/>
        <v>2000000</v>
      </c>
      <c r="L274" s="49">
        <f t="shared" si="379"/>
        <v>2000000</v>
      </c>
      <c r="M274" s="49">
        <f t="shared" si="413"/>
        <v>0</v>
      </c>
      <c r="N274" s="49">
        <f t="shared" si="413"/>
        <v>2000000</v>
      </c>
      <c r="O274" s="49">
        <f t="shared" si="413"/>
        <v>0</v>
      </c>
      <c r="P274" s="49">
        <f t="shared" si="413"/>
        <v>2000000</v>
      </c>
      <c r="Q274" s="49">
        <f t="shared" si="413"/>
        <v>0</v>
      </c>
      <c r="R274" s="49">
        <f t="shared" si="413"/>
        <v>2000000</v>
      </c>
      <c r="S274" s="49">
        <f t="shared" si="413"/>
        <v>0</v>
      </c>
      <c r="T274" s="49">
        <f t="shared" si="413"/>
        <v>2000000</v>
      </c>
      <c r="U274" s="49">
        <f t="shared" si="413"/>
        <v>0</v>
      </c>
      <c r="V274" s="49">
        <f t="shared" si="413"/>
        <v>2000000</v>
      </c>
      <c r="W274" s="49">
        <f t="shared" si="413"/>
        <v>0</v>
      </c>
      <c r="X274" s="49">
        <f t="shared" si="413"/>
        <v>2000000</v>
      </c>
    </row>
    <row r="275" spans="1:24" s="1" customFormat="1" ht="25.5" hidden="1" customHeight="1" x14ac:dyDescent="0.25">
      <c r="A275" s="261"/>
      <c r="B275" s="261" t="s">
        <v>348</v>
      </c>
      <c r="C275" s="261"/>
      <c r="D275" s="261"/>
      <c r="E275" s="261"/>
      <c r="F275" s="48" t="s">
        <v>353</v>
      </c>
      <c r="G275" s="29" t="s">
        <v>296</v>
      </c>
      <c r="H275" s="29" t="s">
        <v>422</v>
      </c>
      <c r="I275" s="48" t="s">
        <v>349</v>
      </c>
      <c r="J275" s="49">
        <v>0</v>
      </c>
      <c r="K275" s="49">
        <v>2000000</v>
      </c>
      <c r="L275" s="49">
        <f t="shared" si="379"/>
        <v>2000000</v>
      </c>
      <c r="M275" s="49"/>
      <c r="N275" s="49">
        <f>L275+M275</f>
        <v>2000000</v>
      </c>
      <c r="O275" s="49"/>
      <c r="P275" s="49">
        <f t="shared" ref="P275" si="414">N275+O275</f>
        <v>2000000</v>
      </c>
      <c r="Q275" s="49"/>
      <c r="R275" s="49">
        <f t="shared" ref="R275:R282" si="415">P275+Q275</f>
        <v>2000000</v>
      </c>
      <c r="S275" s="49"/>
      <c r="T275" s="49">
        <f t="shared" ref="T275" si="416">R275+S275</f>
        <v>2000000</v>
      </c>
      <c r="U275" s="49"/>
      <c r="V275" s="49">
        <f t="shared" ref="V275" si="417">T275+U275</f>
        <v>2000000</v>
      </c>
      <c r="W275" s="49"/>
      <c r="X275" s="49">
        <f t="shared" ref="X275" si="418">V275+W275</f>
        <v>2000000</v>
      </c>
    </row>
    <row r="276" spans="1:24" s="1" customFormat="1" ht="28.5" hidden="1" customHeight="1" x14ac:dyDescent="0.25">
      <c r="A276" s="295" t="s">
        <v>423</v>
      </c>
      <c r="B276" s="296"/>
      <c r="C276" s="261"/>
      <c r="D276" s="261"/>
      <c r="E276" s="261"/>
      <c r="F276" s="48" t="s">
        <v>353</v>
      </c>
      <c r="G276" s="29" t="s">
        <v>296</v>
      </c>
      <c r="H276" s="29" t="s">
        <v>424</v>
      </c>
      <c r="I276" s="65"/>
      <c r="J276" s="49"/>
      <c r="K276" s="49"/>
      <c r="L276" s="49">
        <f t="shared" si="379"/>
        <v>0</v>
      </c>
      <c r="M276" s="49"/>
      <c r="N276" s="49"/>
      <c r="O276" s="49"/>
      <c r="P276" s="49">
        <f>P277+P280+P283</f>
        <v>0</v>
      </c>
      <c r="Q276" s="49">
        <f t="shared" ref="Q276:X276" si="419">Q277+Q280+Q283</f>
        <v>117010</v>
      </c>
      <c r="R276" s="49">
        <f t="shared" si="419"/>
        <v>117010</v>
      </c>
      <c r="S276" s="49">
        <f t="shared" si="419"/>
        <v>0</v>
      </c>
      <c r="T276" s="49">
        <f t="shared" si="419"/>
        <v>117010</v>
      </c>
      <c r="U276" s="49">
        <f t="shared" si="419"/>
        <v>0</v>
      </c>
      <c r="V276" s="49">
        <f t="shared" si="419"/>
        <v>117010</v>
      </c>
      <c r="W276" s="49">
        <f t="shared" si="419"/>
        <v>0</v>
      </c>
      <c r="X276" s="49">
        <f t="shared" si="419"/>
        <v>117010</v>
      </c>
    </row>
    <row r="277" spans="1:24" s="1" customFormat="1" ht="12.75" hidden="1" x14ac:dyDescent="0.25">
      <c r="A277" s="295" t="s">
        <v>425</v>
      </c>
      <c r="B277" s="296"/>
      <c r="C277" s="261"/>
      <c r="D277" s="261"/>
      <c r="E277" s="261"/>
      <c r="F277" s="48" t="s">
        <v>353</v>
      </c>
      <c r="G277" s="29" t="s">
        <v>296</v>
      </c>
      <c r="H277" s="29" t="s">
        <v>426</v>
      </c>
      <c r="I277" s="48"/>
      <c r="J277" s="49"/>
      <c r="K277" s="49"/>
      <c r="L277" s="49">
        <f t="shared" si="379"/>
        <v>0</v>
      </c>
      <c r="M277" s="49"/>
      <c r="N277" s="49"/>
      <c r="O277" s="49"/>
      <c r="P277" s="49">
        <f>P278</f>
        <v>0</v>
      </c>
      <c r="Q277" s="49">
        <f t="shared" ref="Q277:X278" si="420">Q278</f>
        <v>50680</v>
      </c>
      <c r="R277" s="49">
        <f t="shared" si="420"/>
        <v>50680</v>
      </c>
      <c r="S277" s="49">
        <f t="shared" si="420"/>
        <v>0</v>
      </c>
      <c r="T277" s="49">
        <f t="shared" si="420"/>
        <v>50680</v>
      </c>
      <c r="U277" s="49">
        <f t="shared" si="420"/>
        <v>0</v>
      </c>
      <c r="V277" s="49">
        <f t="shared" si="420"/>
        <v>50680</v>
      </c>
      <c r="W277" s="49">
        <f t="shared" si="420"/>
        <v>0</v>
      </c>
      <c r="X277" s="49">
        <f t="shared" si="420"/>
        <v>50680</v>
      </c>
    </row>
    <row r="278" spans="1:24" s="1" customFormat="1" ht="27" hidden="1" customHeight="1" x14ac:dyDescent="0.25">
      <c r="A278" s="234"/>
      <c r="B278" s="261" t="s">
        <v>361</v>
      </c>
      <c r="C278" s="261"/>
      <c r="D278" s="261"/>
      <c r="E278" s="261"/>
      <c r="F278" s="48" t="s">
        <v>353</v>
      </c>
      <c r="G278" s="29" t="s">
        <v>296</v>
      </c>
      <c r="H278" s="29" t="s">
        <v>426</v>
      </c>
      <c r="I278" s="48" t="s">
        <v>362</v>
      </c>
      <c r="J278" s="49"/>
      <c r="K278" s="49"/>
      <c r="L278" s="49">
        <f t="shared" si="379"/>
        <v>0</v>
      </c>
      <c r="M278" s="49"/>
      <c r="N278" s="49"/>
      <c r="O278" s="49"/>
      <c r="P278" s="49">
        <f>P279</f>
        <v>0</v>
      </c>
      <c r="Q278" s="49">
        <f t="shared" si="420"/>
        <v>50680</v>
      </c>
      <c r="R278" s="49">
        <f t="shared" si="420"/>
        <v>50680</v>
      </c>
      <c r="S278" s="49">
        <f t="shared" si="420"/>
        <v>0</v>
      </c>
      <c r="T278" s="49">
        <f t="shared" si="420"/>
        <v>50680</v>
      </c>
      <c r="U278" s="49">
        <f t="shared" si="420"/>
        <v>0</v>
      </c>
      <c r="V278" s="49">
        <f t="shared" si="420"/>
        <v>50680</v>
      </c>
      <c r="W278" s="49">
        <f t="shared" si="420"/>
        <v>0</v>
      </c>
      <c r="X278" s="49">
        <f t="shared" si="420"/>
        <v>50680</v>
      </c>
    </row>
    <row r="279" spans="1:24" s="1" customFormat="1" ht="12.75" hidden="1" customHeight="1" x14ac:dyDescent="0.25">
      <c r="A279" s="234"/>
      <c r="B279" s="268" t="s">
        <v>384</v>
      </c>
      <c r="C279" s="261"/>
      <c r="D279" s="261"/>
      <c r="E279" s="261"/>
      <c r="F279" s="48" t="s">
        <v>353</v>
      </c>
      <c r="G279" s="29" t="s">
        <v>296</v>
      </c>
      <c r="H279" s="29" t="s">
        <v>426</v>
      </c>
      <c r="I279" s="48" t="s">
        <v>385</v>
      </c>
      <c r="J279" s="49"/>
      <c r="K279" s="49"/>
      <c r="L279" s="49">
        <f t="shared" si="379"/>
        <v>0</v>
      </c>
      <c r="M279" s="49"/>
      <c r="N279" s="49"/>
      <c r="O279" s="49"/>
      <c r="P279" s="49"/>
      <c r="Q279" s="49">
        <v>50680</v>
      </c>
      <c r="R279" s="49">
        <f t="shared" si="415"/>
        <v>50680</v>
      </c>
      <c r="S279" s="49"/>
      <c r="T279" s="49">
        <f t="shared" ref="T279" si="421">R279+S279</f>
        <v>50680</v>
      </c>
      <c r="U279" s="49"/>
      <c r="V279" s="49">
        <f t="shared" ref="V279" si="422">T279+U279</f>
        <v>50680</v>
      </c>
      <c r="W279" s="49"/>
      <c r="X279" s="49">
        <f t="shared" ref="X279" si="423">V279+W279</f>
        <v>50680</v>
      </c>
    </row>
    <row r="280" spans="1:24" s="1" customFormat="1" ht="27" hidden="1" customHeight="1" x14ac:dyDescent="0.25">
      <c r="A280" s="295" t="s">
        <v>427</v>
      </c>
      <c r="B280" s="296"/>
      <c r="C280" s="261"/>
      <c r="D280" s="261"/>
      <c r="E280" s="261"/>
      <c r="F280" s="48" t="s">
        <v>353</v>
      </c>
      <c r="G280" s="29" t="s">
        <v>296</v>
      </c>
      <c r="H280" s="29" t="s">
        <v>428</v>
      </c>
      <c r="I280" s="48"/>
      <c r="J280" s="49"/>
      <c r="K280" s="49"/>
      <c r="L280" s="49">
        <f t="shared" si="379"/>
        <v>0</v>
      </c>
      <c r="M280" s="49"/>
      <c r="N280" s="49"/>
      <c r="O280" s="49"/>
      <c r="P280" s="49">
        <f>P281</f>
        <v>0</v>
      </c>
      <c r="Q280" s="49">
        <f t="shared" ref="Q280:X281" si="424">Q281</f>
        <v>2630</v>
      </c>
      <c r="R280" s="49">
        <f t="shared" si="424"/>
        <v>2630</v>
      </c>
      <c r="S280" s="49">
        <f t="shared" si="424"/>
        <v>0</v>
      </c>
      <c r="T280" s="49">
        <f t="shared" si="424"/>
        <v>2630</v>
      </c>
      <c r="U280" s="49">
        <f t="shared" si="424"/>
        <v>0</v>
      </c>
      <c r="V280" s="49">
        <f t="shared" si="424"/>
        <v>2630</v>
      </c>
      <c r="W280" s="49">
        <f t="shared" si="424"/>
        <v>0</v>
      </c>
      <c r="X280" s="49">
        <f t="shared" si="424"/>
        <v>2630</v>
      </c>
    </row>
    <row r="281" spans="1:24" s="1" customFormat="1" ht="30" hidden="1" customHeight="1" x14ac:dyDescent="0.25">
      <c r="A281" s="234"/>
      <c r="B281" s="261" t="s">
        <v>361</v>
      </c>
      <c r="C281" s="261"/>
      <c r="D281" s="261"/>
      <c r="E281" s="261"/>
      <c r="F281" s="48" t="s">
        <v>353</v>
      </c>
      <c r="G281" s="29" t="s">
        <v>296</v>
      </c>
      <c r="H281" s="29" t="s">
        <v>428</v>
      </c>
      <c r="I281" s="48" t="s">
        <v>362</v>
      </c>
      <c r="J281" s="49"/>
      <c r="K281" s="49"/>
      <c r="L281" s="49">
        <f t="shared" si="379"/>
        <v>0</v>
      </c>
      <c r="M281" s="49"/>
      <c r="N281" s="49"/>
      <c r="O281" s="49"/>
      <c r="P281" s="49">
        <f>P282</f>
        <v>0</v>
      </c>
      <c r="Q281" s="49">
        <f t="shared" si="424"/>
        <v>2630</v>
      </c>
      <c r="R281" s="49">
        <f t="shared" si="424"/>
        <v>2630</v>
      </c>
      <c r="S281" s="49">
        <f t="shared" si="424"/>
        <v>0</v>
      </c>
      <c r="T281" s="49">
        <f t="shared" si="424"/>
        <v>2630</v>
      </c>
      <c r="U281" s="49">
        <f t="shared" si="424"/>
        <v>0</v>
      </c>
      <c r="V281" s="49">
        <f t="shared" si="424"/>
        <v>2630</v>
      </c>
      <c r="W281" s="49">
        <f t="shared" si="424"/>
        <v>0</v>
      </c>
      <c r="X281" s="49">
        <f t="shared" si="424"/>
        <v>2630</v>
      </c>
    </row>
    <row r="282" spans="1:24" s="1" customFormat="1" ht="12.75" hidden="1" customHeight="1" x14ac:dyDescent="0.25">
      <c r="A282" s="234"/>
      <c r="B282" s="268" t="s">
        <v>384</v>
      </c>
      <c r="C282" s="261"/>
      <c r="D282" s="261"/>
      <c r="E282" s="261"/>
      <c r="F282" s="48" t="s">
        <v>353</v>
      </c>
      <c r="G282" s="29" t="s">
        <v>296</v>
      </c>
      <c r="H282" s="29" t="s">
        <v>428</v>
      </c>
      <c r="I282" s="48" t="s">
        <v>385</v>
      </c>
      <c r="J282" s="49"/>
      <c r="K282" s="49"/>
      <c r="L282" s="49">
        <f t="shared" si="379"/>
        <v>0</v>
      </c>
      <c r="M282" s="49"/>
      <c r="N282" s="49"/>
      <c r="O282" s="49"/>
      <c r="P282" s="49"/>
      <c r="Q282" s="49">
        <v>2630</v>
      </c>
      <c r="R282" s="49">
        <f t="shared" si="415"/>
        <v>2630</v>
      </c>
      <c r="S282" s="49"/>
      <c r="T282" s="49">
        <f t="shared" ref="T282" si="425">R282+S282</f>
        <v>2630</v>
      </c>
      <c r="U282" s="49"/>
      <c r="V282" s="49">
        <f t="shared" ref="V282" si="426">T282+U282</f>
        <v>2630</v>
      </c>
      <c r="W282" s="49"/>
      <c r="X282" s="49">
        <f t="shared" ref="X282" si="427">V282+W282</f>
        <v>2630</v>
      </c>
    </row>
    <row r="283" spans="1:24" s="1" customFormat="1" ht="24.75" hidden="1" customHeight="1" x14ac:dyDescent="0.25">
      <c r="A283" s="295" t="s">
        <v>429</v>
      </c>
      <c r="B283" s="296"/>
      <c r="C283" s="261"/>
      <c r="D283" s="261"/>
      <c r="E283" s="261"/>
      <c r="F283" s="48" t="s">
        <v>353</v>
      </c>
      <c r="G283" s="29" t="s">
        <v>296</v>
      </c>
      <c r="H283" s="29" t="s">
        <v>430</v>
      </c>
      <c r="I283" s="48"/>
      <c r="J283" s="49"/>
      <c r="K283" s="49"/>
      <c r="L283" s="49">
        <f t="shared" si="379"/>
        <v>0</v>
      </c>
      <c r="M283" s="49"/>
      <c r="N283" s="49"/>
      <c r="O283" s="49"/>
      <c r="P283" s="49">
        <f>P284</f>
        <v>0</v>
      </c>
      <c r="Q283" s="49">
        <f t="shared" ref="Q283:X284" si="428">Q284</f>
        <v>63700</v>
      </c>
      <c r="R283" s="49">
        <f t="shared" si="428"/>
        <v>63700</v>
      </c>
      <c r="S283" s="49">
        <f t="shared" si="428"/>
        <v>0</v>
      </c>
      <c r="T283" s="49">
        <f t="shared" si="428"/>
        <v>63700</v>
      </c>
      <c r="U283" s="49">
        <f t="shared" si="428"/>
        <v>0</v>
      </c>
      <c r="V283" s="49">
        <f t="shared" si="428"/>
        <v>63700</v>
      </c>
      <c r="W283" s="49">
        <f t="shared" si="428"/>
        <v>0</v>
      </c>
      <c r="X283" s="49">
        <f t="shared" si="428"/>
        <v>63700</v>
      </c>
    </row>
    <row r="284" spans="1:24" s="1" customFormat="1" ht="12.75" hidden="1" customHeight="1" x14ac:dyDescent="0.25">
      <c r="A284" s="234"/>
      <c r="B284" s="261" t="s">
        <v>361</v>
      </c>
      <c r="C284" s="261"/>
      <c r="D284" s="261"/>
      <c r="E284" s="261"/>
      <c r="F284" s="48" t="s">
        <v>353</v>
      </c>
      <c r="G284" s="29" t="s">
        <v>296</v>
      </c>
      <c r="H284" s="29" t="s">
        <v>430</v>
      </c>
      <c r="I284" s="48" t="s">
        <v>362</v>
      </c>
      <c r="J284" s="49"/>
      <c r="K284" s="49"/>
      <c r="L284" s="49">
        <f t="shared" si="379"/>
        <v>0</v>
      </c>
      <c r="M284" s="49"/>
      <c r="N284" s="49"/>
      <c r="O284" s="49"/>
      <c r="P284" s="49">
        <f>P285</f>
        <v>0</v>
      </c>
      <c r="Q284" s="49">
        <f t="shared" si="428"/>
        <v>63700</v>
      </c>
      <c r="R284" s="49">
        <f t="shared" si="428"/>
        <v>63700</v>
      </c>
      <c r="S284" s="49">
        <f t="shared" si="428"/>
        <v>0</v>
      </c>
      <c r="T284" s="49">
        <f t="shared" si="428"/>
        <v>63700</v>
      </c>
      <c r="U284" s="49">
        <f t="shared" si="428"/>
        <v>0</v>
      </c>
      <c r="V284" s="49">
        <f t="shared" si="428"/>
        <v>63700</v>
      </c>
      <c r="W284" s="49">
        <f t="shared" si="428"/>
        <v>0</v>
      </c>
      <c r="X284" s="49">
        <f t="shared" si="428"/>
        <v>63700</v>
      </c>
    </row>
    <row r="285" spans="1:24" s="1" customFormat="1" ht="12.75" hidden="1" x14ac:dyDescent="0.25">
      <c r="A285" s="234"/>
      <c r="B285" s="268" t="s">
        <v>384</v>
      </c>
      <c r="C285" s="261"/>
      <c r="D285" s="261"/>
      <c r="E285" s="261"/>
      <c r="F285" s="48" t="s">
        <v>353</v>
      </c>
      <c r="G285" s="29" t="s">
        <v>296</v>
      </c>
      <c r="H285" s="29" t="s">
        <v>430</v>
      </c>
      <c r="I285" s="48" t="s">
        <v>385</v>
      </c>
      <c r="J285" s="49"/>
      <c r="K285" s="49"/>
      <c r="L285" s="49">
        <f t="shared" si="379"/>
        <v>0</v>
      </c>
      <c r="M285" s="49"/>
      <c r="N285" s="49"/>
      <c r="O285" s="49"/>
      <c r="P285" s="49"/>
      <c r="Q285" s="49">
        <v>63700</v>
      </c>
      <c r="R285" s="49">
        <f t="shared" ref="R285" si="429">P285+Q285</f>
        <v>63700</v>
      </c>
      <c r="S285" s="49"/>
      <c r="T285" s="49">
        <f t="shared" ref="T285" si="430">R285+S285</f>
        <v>63700</v>
      </c>
      <c r="U285" s="49"/>
      <c r="V285" s="49">
        <f t="shared" ref="V285" si="431">T285+U285</f>
        <v>63700</v>
      </c>
      <c r="W285" s="49"/>
      <c r="X285" s="49">
        <f t="shared" ref="X285" si="432">V285+W285</f>
        <v>63700</v>
      </c>
    </row>
    <row r="286" spans="1:24" s="1" customFormat="1" ht="12.75" customHeight="1" x14ac:dyDescent="0.25">
      <c r="A286" s="295" t="s">
        <v>431</v>
      </c>
      <c r="B286" s="296"/>
      <c r="C286" s="261"/>
      <c r="D286" s="261"/>
      <c r="E286" s="261"/>
      <c r="F286" s="48" t="s">
        <v>353</v>
      </c>
      <c r="G286" s="48" t="s">
        <v>296</v>
      </c>
      <c r="H286" s="48" t="s">
        <v>432</v>
      </c>
      <c r="I286" s="48"/>
      <c r="J286" s="49">
        <f>J287</f>
        <v>1172900</v>
      </c>
      <c r="K286" s="49">
        <f t="shared" ref="K286:X286" si="433">K287</f>
        <v>0</v>
      </c>
      <c r="L286" s="49">
        <f t="shared" si="379"/>
        <v>1172900</v>
      </c>
      <c r="M286" s="49">
        <f t="shared" si="433"/>
        <v>0</v>
      </c>
      <c r="N286" s="49">
        <f t="shared" si="433"/>
        <v>1172900</v>
      </c>
      <c r="O286" s="49">
        <f t="shared" si="433"/>
        <v>0</v>
      </c>
      <c r="P286" s="49">
        <f t="shared" si="433"/>
        <v>1172900</v>
      </c>
      <c r="Q286" s="49">
        <f t="shared" si="433"/>
        <v>0</v>
      </c>
      <c r="R286" s="49">
        <f t="shared" si="433"/>
        <v>1172900</v>
      </c>
      <c r="S286" s="49">
        <f t="shared" si="433"/>
        <v>0</v>
      </c>
      <c r="T286" s="49">
        <f t="shared" si="433"/>
        <v>1172900</v>
      </c>
      <c r="U286" s="49">
        <f t="shared" si="433"/>
        <v>-37544</v>
      </c>
      <c r="V286" s="49">
        <f t="shared" si="433"/>
        <v>1135356</v>
      </c>
      <c r="W286" s="49">
        <f t="shared" si="433"/>
        <v>-32028.15</v>
      </c>
      <c r="X286" s="49">
        <f t="shared" si="433"/>
        <v>1103327.8500000001</v>
      </c>
    </row>
    <row r="287" spans="1:24" s="1" customFormat="1" ht="12.75" customHeight="1" x14ac:dyDescent="0.25">
      <c r="A287" s="295" t="s">
        <v>433</v>
      </c>
      <c r="B287" s="296"/>
      <c r="C287" s="261"/>
      <c r="D287" s="261"/>
      <c r="E287" s="261"/>
      <c r="F287" s="48" t="s">
        <v>353</v>
      </c>
      <c r="G287" s="48" t="s">
        <v>296</v>
      </c>
      <c r="H287" s="48" t="s">
        <v>434</v>
      </c>
      <c r="I287" s="48"/>
      <c r="J287" s="49">
        <f t="shared" ref="J287:X288" si="434">J288</f>
        <v>1172900</v>
      </c>
      <c r="K287" s="49">
        <f t="shared" si="434"/>
        <v>0</v>
      </c>
      <c r="L287" s="49">
        <f t="shared" si="379"/>
        <v>1172900</v>
      </c>
      <c r="M287" s="49">
        <f t="shared" si="434"/>
        <v>0</v>
      </c>
      <c r="N287" s="49">
        <f t="shared" si="434"/>
        <v>1172900</v>
      </c>
      <c r="O287" s="49">
        <f t="shared" si="434"/>
        <v>0</v>
      </c>
      <c r="P287" s="49">
        <f t="shared" si="434"/>
        <v>1172900</v>
      </c>
      <c r="Q287" s="49">
        <f t="shared" si="434"/>
        <v>0</v>
      </c>
      <c r="R287" s="49">
        <f t="shared" si="434"/>
        <v>1172900</v>
      </c>
      <c r="S287" s="49">
        <f t="shared" si="434"/>
        <v>0</v>
      </c>
      <c r="T287" s="49">
        <f t="shared" si="434"/>
        <v>1172900</v>
      </c>
      <c r="U287" s="49">
        <f t="shared" si="434"/>
        <v>-37544</v>
      </c>
      <c r="V287" s="49">
        <f t="shared" si="434"/>
        <v>1135356</v>
      </c>
      <c r="W287" s="49">
        <f t="shared" si="434"/>
        <v>-32028.15</v>
      </c>
      <c r="X287" s="49">
        <f t="shared" si="434"/>
        <v>1103327.8500000001</v>
      </c>
    </row>
    <row r="288" spans="1:24" s="1" customFormat="1" ht="27.75" customHeight="1" x14ac:dyDescent="0.25">
      <c r="A288" s="268"/>
      <c r="B288" s="261" t="s">
        <v>361</v>
      </c>
      <c r="C288" s="261"/>
      <c r="D288" s="261"/>
      <c r="E288" s="261"/>
      <c r="F288" s="48" t="s">
        <v>353</v>
      </c>
      <c r="G288" s="48" t="s">
        <v>296</v>
      </c>
      <c r="H288" s="48" t="s">
        <v>434</v>
      </c>
      <c r="I288" s="48" t="s">
        <v>362</v>
      </c>
      <c r="J288" s="49">
        <f t="shared" si="434"/>
        <v>1172900</v>
      </c>
      <c r="K288" s="49">
        <f t="shared" si="434"/>
        <v>0</v>
      </c>
      <c r="L288" s="49">
        <f t="shared" si="379"/>
        <v>1172900</v>
      </c>
      <c r="M288" s="49">
        <f t="shared" si="434"/>
        <v>0</v>
      </c>
      <c r="N288" s="49">
        <f t="shared" si="434"/>
        <v>1172900</v>
      </c>
      <c r="O288" s="49">
        <f t="shared" si="434"/>
        <v>0</v>
      </c>
      <c r="P288" s="49">
        <f t="shared" si="434"/>
        <v>1172900</v>
      </c>
      <c r="Q288" s="49">
        <f t="shared" si="434"/>
        <v>0</v>
      </c>
      <c r="R288" s="49">
        <f t="shared" si="434"/>
        <v>1172900</v>
      </c>
      <c r="S288" s="49">
        <f t="shared" si="434"/>
        <v>0</v>
      </c>
      <c r="T288" s="49">
        <f t="shared" si="434"/>
        <v>1172900</v>
      </c>
      <c r="U288" s="49">
        <f t="shared" si="434"/>
        <v>-37544</v>
      </c>
      <c r="V288" s="49">
        <f t="shared" si="434"/>
        <v>1135356</v>
      </c>
      <c r="W288" s="49">
        <f t="shared" si="434"/>
        <v>-32028.15</v>
      </c>
      <c r="X288" s="49">
        <f t="shared" si="434"/>
        <v>1103327.8500000001</v>
      </c>
    </row>
    <row r="289" spans="1:24" s="1" customFormat="1" ht="12.75" customHeight="1" x14ac:dyDescent="0.25">
      <c r="A289" s="268"/>
      <c r="B289" s="268" t="s">
        <v>384</v>
      </c>
      <c r="C289" s="268"/>
      <c r="D289" s="268"/>
      <c r="E289" s="268"/>
      <c r="F289" s="48" t="s">
        <v>353</v>
      </c>
      <c r="G289" s="48" t="s">
        <v>296</v>
      </c>
      <c r="H289" s="48" t="s">
        <v>434</v>
      </c>
      <c r="I289" s="48" t="s">
        <v>385</v>
      </c>
      <c r="J289" s="49">
        <v>1172900</v>
      </c>
      <c r="K289" s="49"/>
      <c r="L289" s="49">
        <f t="shared" si="379"/>
        <v>1172900</v>
      </c>
      <c r="M289" s="49"/>
      <c r="N289" s="49">
        <f>L289+M289</f>
        <v>1172900</v>
      </c>
      <c r="O289" s="49"/>
      <c r="P289" s="49">
        <f t="shared" ref="P289" si="435">N289+O289</f>
        <v>1172900</v>
      </c>
      <c r="Q289" s="49"/>
      <c r="R289" s="49">
        <f t="shared" ref="R289" si="436">P289+Q289</f>
        <v>1172900</v>
      </c>
      <c r="S289" s="49"/>
      <c r="T289" s="49">
        <f t="shared" ref="T289" si="437">R289+S289</f>
        <v>1172900</v>
      </c>
      <c r="U289" s="49">
        <v>-37544</v>
      </c>
      <c r="V289" s="49">
        <f t="shared" ref="V289" si="438">T289+U289</f>
        <v>1135356</v>
      </c>
      <c r="W289" s="49">
        <v>-32028.15</v>
      </c>
      <c r="X289" s="49">
        <f t="shared" ref="X289" si="439">V289+W289</f>
        <v>1103327.8500000001</v>
      </c>
    </row>
    <row r="290" spans="1:24" s="1" customFormat="1" ht="12.75" x14ac:dyDescent="0.25">
      <c r="A290" s="295" t="s">
        <v>280</v>
      </c>
      <c r="B290" s="296"/>
      <c r="C290" s="261"/>
      <c r="D290" s="261"/>
      <c r="E290" s="261"/>
      <c r="F290" s="29" t="s">
        <v>353</v>
      </c>
      <c r="G290" s="48" t="s">
        <v>296</v>
      </c>
      <c r="H290" s="29" t="s">
        <v>281</v>
      </c>
      <c r="I290" s="29"/>
      <c r="J290" s="25">
        <f>J291</f>
        <v>63415629.229999997</v>
      </c>
      <c r="K290" s="25">
        <f t="shared" ref="K290:X290" si="440">K291</f>
        <v>-1382300</v>
      </c>
      <c r="L290" s="49">
        <f t="shared" si="379"/>
        <v>62033329.229999997</v>
      </c>
      <c r="M290" s="25">
        <f t="shared" si="440"/>
        <v>0</v>
      </c>
      <c r="N290" s="25">
        <f t="shared" si="440"/>
        <v>62033329.229999997</v>
      </c>
      <c r="O290" s="25">
        <f t="shared" si="440"/>
        <v>0</v>
      </c>
      <c r="P290" s="25">
        <f t="shared" si="440"/>
        <v>62033329.229999997</v>
      </c>
      <c r="Q290" s="25">
        <f t="shared" si="440"/>
        <v>0</v>
      </c>
      <c r="R290" s="25">
        <f t="shared" si="440"/>
        <v>62033329.229999997</v>
      </c>
      <c r="S290" s="25">
        <f t="shared" si="440"/>
        <v>0</v>
      </c>
      <c r="T290" s="25">
        <f t="shared" si="440"/>
        <v>62033329.229999997</v>
      </c>
      <c r="U290" s="25">
        <f t="shared" si="440"/>
        <v>1405380</v>
      </c>
      <c r="V290" s="25">
        <f t="shared" si="440"/>
        <v>63438709.229999997</v>
      </c>
      <c r="W290" s="25">
        <f t="shared" si="440"/>
        <v>778562.27</v>
      </c>
      <c r="X290" s="25">
        <f t="shared" si="440"/>
        <v>64217271.5</v>
      </c>
    </row>
    <row r="291" spans="1:24" s="1" customFormat="1" ht="51.75" customHeight="1" x14ac:dyDescent="0.25">
      <c r="A291" s="295" t="s">
        <v>282</v>
      </c>
      <c r="B291" s="296"/>
      <c r="C291" s="261"/>
      <c r="D291" s="261"/>
      <c r="E291" s="261"/>
      <c r="F291" s="48" t="s">
        <v>353</v>
      </c>
      <c r="G291" s="48" t="s">
        <v>296</v>
      </c>
      <c r="H291" s="48" t="s">
        <v>283</v>
      </c>
      <c r="I291" s="48"/>
      <c r="J291" s="49">
        <f>J292+J300+J295</f>
        <v>63415629.229999997</v>
      </c>
      <c r="K291" s="49">
        <f t="shared" ref="K291:X291" si="441">K292+K300+K295</f>
        <v>-1382300</v>
      </c>
      <c r="L291" s="49">
        <f t="shared" si="379"/>
        <v>62033329.229999997</v>
      </c>
      <c r="M291" s="49">
        <f t="shared" si="441"/>
        <v>0</v>
      </c>
      <c r="N291" s="49">
        <f t="shared" si="441"/>
        <v>62033329.229999997</v>
      </c>
      <c r="O291" s="49">
        <f t="shared" si="441"/>
        <v>0</v>
      </c>
      <c r="P291" s="49">
        <f t="shared" si="441"/>
        <v>62033329.229999997</v>
      </c>
      <c r="Q291" s="49">
        <f t="shared" si="441"/>
        <v>0</v>
      </c>
      <c r="R291" s="49">
        <f t="shared" si="441"/>
        <v>62033329.229999997</v>
      </c>
      <c r="S291" s="49">
        <f t="shared" si="441"/>
        <v>0</v>
      </c>
      <c r="T291" s="49">
        <f t="shared" si="441"/>
        <v>62033329.229999997</v>
      </c>
      <c r="U291" s="49">
        <f t="shared" si="441"/>
        <v>1405380</v>
      </c>
      <c r="V291" s="49">
        <f t="shared" si="441"/>
        <v>63438709.229999997</v>
      </c>
      <c r="W291" s="49">
        <f t="shared" si="441"/>
        <v>778562.27</v>
      </c>
      <c r="X291" s="49">
        <f t="shared" si="441"/>
        <v>64217271.5</v>
      </c>
    </row>
    <row r="292" spans="1:24" s="1" customFormat="1" ht="12.75" hidden="1" customHeight="1" x14ac:dyDescent="0.25">
      <c r="A292" s="295" t="s">
        <v>435</v>
      </c>
      <c r="B292" s="296"/>
      <c r="C292" s="261"/>
      <c r="D292" s="261"/>
      <c r="E292" s="261"/>
      <c r="F292" s="48" t="s">
        <v>353</v>
      </c>
      <c r="G292" s="48" t="s">
        <v>296</v>
      </c>
      <c r="H292" s="48" t="s">
        <v>436</v>
      </c>
      <c r="I292" s="48"/>
      <c r="J292" s="49">
        <f t="shared" ref="J292:X293" si="442">J293</f>
        <v>59263749.229999997</v>
      </c>
      <c r="K292" s="49">
        <f t="shared" si="442"/>
        <v>0</v>
      </c>
      <c r="L292" s="49">
        <f t="shared" si="379"/>
        <v>59263749.229999997</v>
      </c>
      <c r="M292" s="49">
        <f t="shared" si="442"/>
        <v>0</v>
      </c>
      <c r="N292" s="49">
        <f t="shared" si="442"/>
        <v>59263749.229999997</v>
      </c>
      <c r="O292" s="49">
        <f t="shared" si="442"/>
        <v>0</v>
      </c>
      <c r="P292" s="49">
        <f t="shared" si="442"/>
        <v>59263749.229999997</v>
      </c>
      <c r="Q292" s="49">
        <f t="shared" si="442"/>
        <v>0</v>
      </c>
      <c r="R292" s="49">
        <f t="shared" si="442"/>
        <v>59263749.229999997</v>
      </c>
      <c r="S292" s="49">
        <f t="shared" si="442"/>
        <v>0</v>
      </c>
      <c r="T292" s="49">
        <f t="shared" si="442"/>
        <v>59263749.229999997</v>
      </c>
      <c r="U292" s="49">
        <f t="shared" si="442"/>
        <v>0</v>
      </c>
      <c r="V292" s="49">
        <f t="shared" si="442"/>
        <v>59263749.229999997</v>
      </c>
      <c r="W292" s="49">
        <f t="shared" si="442"/>
        <v>0</v>
      </c>
      <c r="X292" s="49">
        <f t="shared" si="442"/>
        <v>59263749.229999997</v>
      </c>
    </row>
    <row r="293" spans="1:24" s="1" customFormat="1" ht="12.75" hidden="1" customHeight="1" x14ac:dyDescent="0.25">
      <c r="A293" s="268"/>
      <c r="B293" s="261" t="s">
        <v>361</v>
      </c>
      <c r="C293" s="261"/>
      <c r="D293" s="261"/>
      <c r="E293" s="261"/>
      <c r="F293" s="48" t="s">
        <v>353</v>
      </c>
      <c r="G293" s="48" t="s">
        <v>296</v>
      </c>
      <c r="H293" s="48" t="s">
        <v>436</v>
      </c>
      <c r="I293" s="48" t="s">
        <v>362</v>
      </c>
      <c r="J293" s="49">
        <f t="shared" si="442"/>
        <v>59263749.229999997</v>
      </c>
      <c r="K293" s="49">
        <f t="shared" si="442"/>
        <v>0</v>
      </c>
      <c r="L293" s="49">
        <f t="shared" si="379"/>
        <v>59263749.229999997</v>
      </c>
      <c r="M293" s="49">
        <f t="shared" si="442"/>
        <v>0</v>
      </c>
      <c r="N293" s="49">
        <f t="shared" si="442"/>
        <v>59263749.229999997</v>
      </c>
      <c r="O293" s="49">
        <f t="shared" si="442"/>
        <v>0</v>
      </c>
      <c r="P293" s="49">
        <f t="shared" si="442"/>
        <v>59263749.229999997</v>
      </c>
      <c r="Q293" s="49">
        <f t="shared" si="442"/>
        <v>0</v>
      </c>
      <c r="R293" s="49">
        <f t="shared" si="442"/>
        <v>59263749.229999997</v>
      </c>
      <c r="S293" s="49">
        <f t="shared" si="442"/>
        <v>0</v>
      </c>
      <c r="T293" s="49">
        <f t="shared" si="442"/>
        <v>59263749.229999997</v>
      </c>
      <c r="U293" s="49">
        <f t="shared" si="442"/>
        <v>0</v>
      </c>
      <c r="V293" s="49">
        <f t="shared" si="442"/>
        <v>59263749.229999997</v>
      </c>
      <c r="W293" s="49">
        <f t="shared" si="442"/>
        <v>0</v>
      </c>
      <c r="X293" s="49">
        <f t="shared" si="442"/>
        <v>59263749.229999997</v>
      </c>
    </row>
    <row r="294" spans="1:24" s="1" customFormat="1" ht="25.5" hidden="1" customHeight="1" x14ac:dyDescent="0.25">
      <c r="A294" s="261"/>
      <c r="B294" s="261" t="s">
        <v>363</v>
      </c>
      <c r="C294" s="261"/>
      <c r="D294" s="261"/>
      <c r="E294" s="261"/>
      <c r="F294" s="48" t="s">
        <v>353</v>
      </c>
      <c r="G294" s="29" t="s">
        <v>296</v>
      </c>
      <c r="H294" s="29" t="s">
        <v>436</v>
      </c>
      <c r="I294" s="48" t="s">
        <v>364</v>
      </c>
      <c r="J294" s="49">
        <v>59263749.229999997</v>
      </c>
      <c r="K294" s="49"/>
      <c r="L294" s="49">
        <f t="shared" si="379"/>
        <v>59263749.229999997</v>
      </c>
      <c r="M294" s="49"/>
      <c r="N294" s="49">
        <f>L294+M294</f>
        <v>59263749.229999997</v>
      </c>
      <c r="O294" s="49"/>
      <c r="P294" s="49">
        <f t="shared" ref="P294" si="443">N294+O294</f>
        <v>59263749.229999997</v>
      </c>
      <c r="Q294" s="49"/>
      <c r="R294" s="49">
        <f t="shared" ref="R294" si="444">P294+Q294</f>
        <v>59263749.229999997</v>
      </c>
      <c r="S294" s="49"/>
      <c r="T294" s="49">
        <f t="shared" ref="T294" si="445">R294+S294</f>
        <v>59263749.229999997</v>
      </c>
      <c r="U294" s="49"/>
      <c r="V294" s="49">
        <f t="shared" ref="V294" si="446">T294+U294</f>
        <v>59263749.229999997</v>
      </c>
      <c r="W294" s="49"/>
      <c r="X294" s="49">
        <f t="shared" ref="X294" si="447">V294+W294</f>
        <v>59263749.229999997</v>
      </c>
    </row>
    <row r="295" spans="1:24" s="1" customFormat="1" ht="66.75" customHeight="1" x14ac:dyDescent="0.25">
      <c r="A295" s="295" t="s">
        <v>368</v>
      </c>
      <c r="B295" s="296"/>
      <c r="C295" s="261"/>
      <c r="D295" s="261"/>
      <c r="E295" s="261"/>
      <c r="F295" s="48" t="s">
        <v>353</v>
      </c>
      <c r="G295" s="48" t="s">
        <v>296</v>
      </c>
      <c r="H295" s="48" t="s">
        <v>369</v>
      </c>
      <c r="I295" s="48"/>
      <c r="J295" s="49">
        <f>J296+J298</f>
        <v>4132800</v>
      </c>
      <c r="K295" s="49">
        <f t="shared" ref="K295:X295" si="448">K296+K298</f>
        <v>-1382300</v>
      </c>
      <c r="L295" s="49">
        <f t="shared" si="379"/>
        <v>2750500</v>
      </c>
      <c r="M295" s="49">
        <f t="shared" si="448"/>
        <v>0</v>
      </c>
      <c r="N295" s="49">
        <f t="shared" si="448"/>
        <v>2750500</v>
      </c>
      <c r="O295" s="49">
        <f t="shared" si="448"/>
        <v>0</v>
      </c>
      <c r="P295" s="49">
        <f t="shared" si="448"/>
        <v>2750500</v>
      </c>
      <c r="Q295" s="49">
        <f t="shared" si="448"/>
        <v>0</v>
      </c>
      <c r="R295" s="49">
        <f t="shared" si="448"/>
        <v>2750500</v>
      </c>
      <c r="S295" s="49">
        <f t="shared" si="448"/>
        <v>0</v>
      </c>
      <c r="T295" s="49">
        <f t="shared" si="448"/>
        <v>2750500</v>
      </c>
      <c r="U295" s="49">
        <f t="shared" si="448"/>
        <v>1405380</v>
      </c>
      <c r="V295" s="49">
        <f t="shared" si="448"/>
        <v>4155880</v>
      </c>
      <c r="W295" s="49">
        <f t="shared" si="448"/>
        <v>778562.27</v>
      </c>
      <c r="X295" s="49">
        <f t="shared" si="448"/>
        <v>4934442.2699999996</v>
      </c>
    </row>
    <row r="296" spans="1:24" s="1" customFormat="1" ht="12.75" hidden="1" customHeight="1" x14ac:dyDescent="0.25">
      <c r="A296" s="50"/>
      <c r="B296" s="268" t="s">
        <v>370</v>
      </c>
      <c r="C296" s="268"/>
      <c r="D296" s="268"/>
      <c r="E296" s="268"/>
      <c r="F296" s="48" t="s">
        <v>353</v>
      </c>
      <c r="G296" s="48" t="s">
        <v>296</v>
      </c>
      <c r="H296" s="48" t="s">
        <v>369</v>
      </c>
      <c r="I296" s="48" t="s">
        <v>371</v>
      </c>
      <c r="J296" s="49">
        <f t="shared" ref="J296:X296" si="449">J297</f>
        <v>4132800</v>
      </c>
      <c r="K296" s="49">
        <f t="shared" si="449"/>
        <v>-4132800</v>
      </c>
      <c r="L296" s="49">
        <f t="shared" si="379"/>
        <v>0</v>
      </c>
      <c r="M296" s="49">
        <f t="shared" si="449"/>
        <v>0</v>
      </c>
      <c r="N296" s="49">
        <f t="shared" si="449"/>
        <v>0</v>
      </c>
      <c r="O296" s="49">
        <f t="shared" si="449"/>
        <v>0</v>
      </c>
      <c r="P296" s="49">
        <f t="shared" si="449"/>
        <v>0</v>
      </c>
      <c r="Q296" s="49">
        <f t="shared" si="449"/>
        <v>0</v>
      </c>
      <c r="R296" s="49">
        <f t="shared" si="449"/>
        <v>0</v>
      </c>
      <c r="S296" s="49">
        <f t="shared" si="449"/>
        <v>0</v>
      </c>
      <c r="T296" s="49">
        <f t="shared" si="449"/>
        <v>0</v>
      </c>
      <c r="U296" s="49">
        <f t="shared" si="449"/>
        <v>0</v>
      </c>
      <c r="V296" s="49">
        <f t="shared" si="449"/>
        <v>0</v>
      </c>
      <c r="W296" s="49">
        <f t="shared" si="449"/>
        <v>0</v>
      </c>
      <c r="X296" s="49">
        <f t="shared" si="449"/>
        <v>0</v>
      </c>
    </row>
    <row r="297" spans="1:24" s="1" customFormat="1" ht="12.75" hidden="1" customHeight="1" x14ac:dyDescent="0.25">
      <c r="A297" s="50"/>
      <c r="B297" s="261" t="s">
        <v>372</v>
      </c>
      <c r="C297" s="261"/>
      <c r="D297" s="261"/>
      <c r="E297" s="261"/>
      <c r="F297" s="48" t="s">
        <v>353</v>
      </c>
      <c r="G297" s="48" t="s">
        <v>296</v>
      </c>
      <c r="H297" s="48" t="s">
        <v>369</v>
      </c>
      <c r="I297" s="48" t="s">
        <v>373</v>
      </c>
      <c r="J297" s="49">
        <v>4132800</v>
      </c>
      <c r="K297" s="49">
        <v>-4132800</v>
      </c>
      <c r="L297" s="49">
        <f t="shared" si="379"/>
        <v>0</v>
      </c>
      <c r="M297" s="49"/>
      <c r="N297" s="49">
        <f>L297+M297</f>
        <v>0</v>
      </c>
      <c r="O297" s="49"/>
      <c r="P297" s="49">
        <f t="shared" ref="P297" si="450">N297+O297</f>
        <v>0</v>
      </c>
      <c r="Q297" s="49"/>
      <c r="R297" s="49">
        <f t="shared" ref="R297" si="451">P297+Q297</f>
        <v>0</v>
      </c>
      <c r="S297" s="49"/>
      <c r="T297" s="49">
        <f t="shared" ref="T297" si="452">R297+S297</f>
        <v>0</v>
      </c>
      <c r="U297" s="49"/>
      <c r="V297" s="49">
        <f t="shared" ref="V297" si="453">T297+U297</f>
        <v>0</v>
      </c>
      <c r="W297" s="49"/>
      <c r="X297" s="49">
        <f t="shared" ref="X297" si="454">V297+W297</f>
        <v>0</v>
      </c>
    </row>
    <row r="298" spans="1:24" s="1" customFormat="1" ht="27" customHeight="1" x14ac:dyDescent="0.25">
      <c r="A298" s="50"/>
      <c r="B298" s="261" t="s">
        <v>361</v>
      </c>
      <c r="C298" s="261"/>
      <c r="D298" s="261"/>
      <c r="E298" s="261"/>
      <c r="F298" s="48" t="s">
        <v>353</v>
      </c>
      <c r="G298" s="48" t="s">
        <v>296</v>
      </c>
      <c r="H298" s="48" t="s">
        <v>369</v>
      </c>
      <c r="I298" s="48" t="s">
        <v>362</v>
      </c>
      <c r="J298" s="49">
        <f>J299</f>
        <v>0</v>
      </c>
      <c r="K298" s="49">
        <f t="shared" ref="K298:X298" si="455">K299</f>
        <v>2750500</v>
      </c>
      <c r="L298" s="49">
        <f t="shared" si="379"/>
        <v>2750500</v>
      </c>
      <c r="M298" s="49">
        <f t="shared" si="455"/>
        <v>0</v>
      </c>
      <c r="N298" s="49">
        <f t="shared" si="455"/>
        <v>2750500</v>
      </c>
      <c r="O298" s="49">
        <f t="shared" si="455"/>
        <v>0</v>
      </c>
      <c r="P298" s="49">
        <f t="shared" si="455"/>
        <v>2750500</v>
      </c>
      <c r="Q298" s="49">
        <f t="shared" si="455"/>
        <v>0</v>
      </c>
      <c r="R298" s="49">
        <f t="shared" si="455"/>
        <v>2750500</v>
      </c>
      <c r="S298" s="49">
        <f t="shared" si="455"/>
        <v>0</v>
      </c>
      <c r="T298" s="49">
        <f t="shared" si="455"/>
        <v>2750500</v>
      </c>
      <c r="U298" s="49">
        <f t="shared" si="455"/>
        <v>1405380</v>
      </c>
      <c r="V298" s="49">
        <f t="shared" si="455"/>
        <v>4155880</v>
      </c>
      <c r="W298" s="49">
        <f t="shared" si="455"/>
        <v>778562.27</v>
      </c>
      <c r="X298" s="49">
        <f t="shared" si="455"/>
        <v>4934442.2699999996</v>
      </c>
    </row>
    <row r="299" spans="1:24" s="1" customFormat="1" ht="25.5" customHeight="1" x14ac:dyDescent="0.25">
      <c r="A299" s="50"/>
      <c r="B299" s="261" t="s">
        <v>363</v>
      </c>
      <c r="C299" s="261"/>
      <c r="D299" s="261"/>
      <c r="E299" s="261"/>
      <c r="F299" s="48" t="s">
        <v>353</v>
      </c>
      <c r="G299" s="48" t="s">
        <v>296</v>
      </c>
      <c r="H299" s="48" t="s">
        <v>369</v>
      </c>
      <c r="I299" s="48" t="s">
        <v>364</v>
      </c>
      <c r="J299" s="49"/>
      <c r="K299" s="49">
        <f>4132800-1382300</f>
        <v>2750500</v>
      </c>
      <c r="L299" s="49">
        <f t="shared" si="379"/>
        <v>2750500</v>
      </c>
      <c r="M299" s="49"/>
      <c r="N299" s="49">
        <f>L299+M299</f>
        <v>2750500</v>
      </c>
      <c r="O299" s="49"/>
      <c r="P299" s="49">
        <f t="shared" ref="P299" si="456">N299+O299</f>
        <v>2750500</v>
      </c>
      <c r="Q299" s="49"/>
      <c r="R299" s="49">
        <f t="shared" ref="R299" si="457">P299+Q299</f>
        <v>2750500</v>
      </c>
      <c r="S299" s="49"/>
      <c r="T299" s="49">
        <f t="shared" ref="T299" si="458">R299+S299</f>
        <v>2750500</v>
      </c>
      <c r="U299" s="49">
        <v>1405380</v>
      </c>
      <c r="V299" s="49">
        <f t="shared" ref="V299" si="459">T299+U299</f>
        <v>4155880</v>
      </c>
      <c r="W299" s="49">
        <v>778562.27</v>
      </c>
      <c r="X299" s="49">
        <f t="shared" ref="X299" si="460">V299+W299</f>
        <v>4934442.2699999996</v>
      </c>
    </row>
    <row r="300" spans="1:24" s="1" customFormat="1" ht="15.75" hidden="1" customHeight="1" x14ac:dyDescent="0.25">
      <c r="A300" s="295" t="s">
        <v>374</v>
      </c>
      <c r="B300" s="296"/>
      <c r="C300" s="261"/>
      <c r="D300" s="261"/>
      <c r="E300" s="261"/>
      <c r="F300" s="48" t="s">
        <v>353</v>
      </c>
      <c r="G300" s="48" t="s">
        <v>296</v>
      </c>
      <c r="H300" s="48" t="s">
        <v>375</v>
      </c>
      <c r="I300" s="48"/>
      <c r="J300" s="49">
        <f>J301+J303</f>
        <v>19080</v>
      </c>
      <c r="K300" s="49">
        <f t="shared" ref="K300:X300" si="461">K301+K303</f>
        <v>0</v>
      </c>
      <c r="L300" s="49">
        <f t="shared" si="379"/>
        <v>19080</v>
      </c>
      <c r="M300" s="49">
        <f t="shared" si="461"/>
        <v>0</v>
      </c>
      <c r="N300" s="49">
        <f t="shared" si="461"/>
        <v>19080</v>
      </c>
      <c r="O300" s="49">
        <f t="shared" si="461"/>
        <v>0</v>
      </c>
      <c r="P300" s="49">
        <f t="shared" si="461"/>
        <v>19080</v>
      </c>
      <c r="Q300" s="49">
        <f t="shared" si="461"/>
        <v>0</v>
      </c>
      <c r="R300" s="49">
        <f t="shared" si="461"/>
        <v>19080</v>
      </c>
      <c r="S300" s="49">
        <f t="shared" si="461"/>
        <v>0</v>
      </c>
      <c r="T300" s="49">
        <f t="shared" si="461"/>
        <v>19080</v>
      </c>
      <c r="U300" s="49">
        <f t="shared" si="461"/>
        <v>0</v>
      </c>
      <c r="V300" s="49">
        <f t="shared" si="461"/>
        <v>19080</v>
      </c>
      <c r="W300" s="49">
        <f t="shared" si="461"/>
        <v>0</v>
      </c>
      <c r="X300" s="49">
        <f t="shared" si="461"/>
        <v>19080</v>
      </c>
    </row>
    <row r="301" spans="1:24" s="1" customFormat="1" ht="12.75" hidden="1" customHeight="1" x14ac:dyDescent="0.25">
      <c r="A301" s="50"/>
      <c r="B301" s="268" t="s">
        <v>370</v>
      </c>
      <c r="C301" s="268"/>
      <c r="D301" s="268"/>
      <c r="E301" s="268"/>
      <c r="F301" s="48" t="s">
        <v>353</v>
      </c>
      <c r="G301" s="48" t="s">
        <v>296</v>
      </c>
      <c r="H301" s="48" t="s">
        <v>375</v>
      </c>
      <c r="I301" s="48" t="s">
        <v>371</v>
      </c>
      <c r="J301" s="49">
        <f t="shared" ref="J301:X301" si="462">J302</f>
        <v>19080</v>
      </c>
      <c r="K301" s="49">
        <f t="shared" si="462"/>
        <v>-19080</v>
      </c>
      <c r="L301" s="49">
        <f t="shared" si="379"/>
        <v>0</v>
      </c>
      <c r="M301" s="49">
        <f t="shared" si="462"/>
        <v>0</v>
      </c>
      <c r="N301" s="49">
        <f t="shared" si="462"/>
        <v>0</v>
      </c>
      <c r="O301" s="49">
        <f t="shared" si="462"/>
        <v>0</v>
      </c>
      <c r="P301" s="49">
        <f t="shared" si="462"/>
        <v>0</v>
      </c>
      <c r="Q301" s="49">
        <f t="shared" si="462"/>
        <v>0</v>
      </c>
      <c r="R301" s="49">
        <f t="shared" si="462"/>
        <v>0</v>
      </c>
      <c r="S301" s="49">
        <f t="shared" si="462"/>
        <v>0</v>
      </c>
      <c r="T301" s="49">
        <f t="shared" si="462"/>
        <v>0</v>
      </c>
      <c r="U301" s="49">
        <f t="shared" si="462"/>
        <v>0</v>
      </c>
      <c r="V301" s="49">
        <f t="shared" si="462"/>
        <v>0</v>
      </c>
      <c r="W301" s="49">
        <f t="shared" si="462"/>
        <v>0</v>
      </c>
      <c r="X301" s="49">
        <f t="shared" si="462"/>
        <v>0</v>
      </c>
    </row>
    <row r="302" spans="1:24" s="1" customFormat="1" ht="12.75" hidden="1" customHeight="1" x14ac:dyDescent="0.25">
      <c r="A302" s="50"/>
      <c r="B302" s="261" t="s">
        <v>376</v>
      </c>
      <c r="C302" s="261"/>
      <c r="D302" s="261"/>
      <c r="E302" s="261"/>
      <c r="F302" s="48" t="s">
        <v>353</v>
      </c>
      <c r="G302" s="48" t="s">
        <v>296</v>
      </c>
      <c r="H302" s="48" t="s">
        <v>375</v>
      </c>
      <c r="I302" s="48" t="s">
        <v>377</v>
      </c>
      <c r="J302" s="49">
        <v>19080</v>
      </c>
      <c r="K302" s="49">
        <v>-19080</v>
      </c>
      <c r="L302" s="49">
        <f t="shared" si="379"/>
        <v>0</v>
      </c>
      <c r="M302" s="49"/>
      <c r="N302" s="49">
        <f>L302+M302</f>
        <v>0</v>
      </c>
      <c r="O302" s="49"/>
      <c r="P302" s="49">
        <f t="shared" ref="P302" si="463">N302+O302</f>
        <v>0</v>
      </c>
      <c r="Q302" s="49"/>
      <c r="R302" s="49">
        <f t="shared" ref="R302" si="464">P302+Q302</f>
        <v>0</v>
      </c>
      <c r="S302" s="49"/>
      <c r="T302" s="49">
        <f t="shared" ref="T302" si="465">R302+S302</f>
        <v>0</v>
      </c>
      <c r="U302" s="49"/>
      <c r="V302" s="49">
        <f t="shared" ref="V302" si="466">T302+U302</f>
        <v>0</v>
      </c>
      <c r="W302" s="49"/>
      <c r="X302" s="49">
        <f t="shared" ref="X302" si="467">V302+W302</f>
        <v>0</v>
      </c>
    </row>
    <row r="303" spans="1:24" s="1" customFormat="1" ht="25.5" hidden="1" x14ac:dyDescent="0.25">
      <c r="A303" s="50"/>
      <c r="B303" s="261" t="s">
        <v>361</v>
      </c>
      <c r="C303" s="261"/>
      <c r="D303" s="261"/>
      <c r="E303" s="261"/>
      <c r="F303" s="48" t="s">
        <v>353</v>
      </c>
      <c r="G303" s="48" t="s">
        <v>296</v>
      </c>
      <c r="H303" s="48" t="s">
        <v>375</v>
      </c>
      <c r="I303" s="48" t="s">
        <v>362</v>
      </c>
      <c r="J303" s="49">
        <f>J304</f>
        <v>0</v>
      </c>
      <c r="K303" s="49">
        <f t="shared" ref="K303:X303" si="468">K304</f>
        <v>19080</v>
      </c>
      <c r="L303" s="49">
        <f t="shared" si="379"/>
        <v>19080</v>
      </c>
      <c r="M303" s="49">
        <f t="shared" si="468"/>
        <v>0</v>
      </c>
      <c r="N303" s="49">
        <f t="shared" si="468"/>
        <v>19080</v>
      </c>
      <c r="O303" s="49">
        <f t="shared" si="468"/>
        <v>0</v>
      </c>
      <c r="P303" s="49">
        <f t="shared" si="468"/>
        <v>19080</v>
      </c>
      <c r="Q303" s="49">
        <f t="shared" si="468"/>
        <v>0</v>
      </c>
      <c r="R303" s="49">
        <f t="shared" si="468"/>
        <v>19080</v>
      </c>
      <c r="S303" s="49">
        <f t="shared" si="468"/>
        <v>0</v>
      </c>
      <c r="T303" s="49">
        <f t="shared" si="468"/>
        <v>19080</v>
      </c>
      <c r="U303" s="49">
        <f t="shared" si="468"/>
        <v>0</v>
      </c>
      <c r="V303" s="49">
        <f t="shared" si="468"/>
        <v>19080</v>
      </c>
      <c r="W303" s="49">
        <f t="shared" si="468"/>
        <v>0</v>
      </c>
      <c r="X303" s="49">
        <f t="shared" si="468"/>
        <v>19080</v>
      </c>
    </row>
    <row r="304" spans="1:24" s="1" customFormat="1" ht="25.5" hidden="1" x14ac:dyDescent="0.25">
      <c r="A304" s="50"/>
      <c r="B304" s="261" t="s">
        <v>363</v>
      </c>
      <c r="C304" s="261"/>
      <c r="D304" s="261"/>
      <c r="E304" s="261"/>
      <c r="F304" s="48" t="s">
        <v>353</v>
      </c>
      <c r="G304" s="48" t="s">
        <v>296</v>
      </c>
      <c r="H304" s="48" t="s">
        <v>375</v>
      </c>
      <c r="I304" s="48" t="s">
        <v>364</v>
      </c>
      <c r="J304" s="49"/>
      <c r="K304" s="49">
        <f>19080</f>
        <v>19080</v>
      </c>
      <c r="L304" s="49">
        <f t="shared" si="379"/>
        <v>19080</v>
      </c>
      <c r="M304" s="49"/>
      <c r="N304" s="49">
        <f>L304+M304</f>
        <v>19080</v>
      </c>
      <c r="O304" s="49"/>
      <c r="P304" s="49">
        <f>N304+O304</f>
        <v>19080</v>
      </c>
      <c r="Q304" s="49"/>
      <c r="R304" s="49">
        <f>P304+Q304</f>
        <v>19080</v>
      </c>
      <c r="S304" s="49"/>
      <c r="T304" s="49">
        <f>R304+S304</f>
        <v>19080</v>
      </c>
      <c r="U304" s="49"/>
      <c r="V304" s="49">
        <f>T304+U304</f>
        <v>19080</v>
      </c>
      <c r="W304" s="49"/>
      <c r="X304" s="49">
        <f>V304+W304</f>
        <v>19080</v>
      </c>
    </row>
    <row r="305" spans="1:24" s="47" customFormat="1" ht="15" customHeight="1" x14ac:dyDescent="0.25">
      <c r="A305" s="295" t="s">
        <v>380</v>
      </c>
      <c r="B305" s="296"/>
      <c r="C305" s="261"/>
      <c r="D305" s="261"/>
      <c r="E305" s="261"/>
      <c r="F305" s="48" t="s">
        <v>353</v>
      </c>
      <c r="G305" s="48" t="s">
        <v>296</v>
      </c>
      <c r="H305" s="48" t="s">
        <v>381</v>
      </c>
      <c r="I305" s="48"/>
      <c r="J305" s="49">
        <f>J306+J309</f>
        <v>2392400</v>
      </c>
      <c r="K305" s="49">
        <f t="shared" ref="K305:X305" si="469">K306+K309</f>
        <v>3768861</v>
      </c>
      <c r="L305" s="49">
        <f t="shared" si="469"/>
        <v>6161261</v>
      </c>
      <c r="M305" s="49">
        <f t="shared" si="469"/>
        <v>697008</v>
      </c>
      <c r="N305" s="49">
        <f t="shared" si="469"/>
        <v>6858269</v>
      </c>
      <c r="O305" s="49">
        <f t="shared" si="469"/>
        <v>-560366</v>
      </c>
      <c r="P305" s="49">
        <f t="shared" si="469"/>
        <v>6297903</v>
      </c>
      <c r="Q305" s="49">
        <f t="shared" si="469"/>
        <v>-117010</v>
      </c>
      <c r="R305" s="49">
        <f t="shared" si="469"/>
        <v>6180893</v>
      </c>
      <c r="S305" s="49">
        <f t="shared" si="469"/>
        <v>-2256300</v>
      </c>
      <c r="T305" s="49">
        <f t="shared" si="469"/>
        <v>3924593</v>
      </c>
      <c r="U305" s="49">
        <f t="shared" si="469"/>
        <v>-1649871</v>
      </c>
      <c r="V305" s="49">
        <f t="shared" si="469"/>
        <v>2274722</v>
      </c>
      <c r="W305" s="49">
        <f t="shared" si="469"/>
        <v>301551</v>
      </c>
      <c r="X305" s="49">
        <f t="shared" si="469"/>
        <v>2576273</v>
      </c>
    </row>
    <row r="306" spans="1:24" s="1" customFormat="1" ht="15" customHeight="1" x14ac:dyDescent="0.25">
      <c r="A306" s="261"/>
      <c r="B306" s="261" t="s">
        <v>346</v>
      </c>
      <c r="C306" s="261"/>
      <c r="D306" s="261"/>
      <c r="E306" s="261"/>
      <c r="F306" s="29" t="s">
        <v>353</v>
      </c>
      <c r="G306" s="48" t="s">
        <v>296</v>
      </c>
      <c r="H306" s="29" t="s">
        <v>381</v>
      </c>
      <c r="I306" s="29" t="s">
        <v>347</v>
      </c>
      <c r="J306" s="49">
        <f>J308+J307</f>
        <v>2392400</v>
      </c>
      <c r="K306" s="49">
        <f t="shared" ref="K306:X306" si="470">K308+K307</f>
        <v>3768861</v>
      </c>
      <c r="L306" s="49">
        <f t="shared" si="379"/>
        <v>6161261</v>
      </c>
      <c r="M306" s="49">
        <f t="shared" si="470"/>
        <v>-887528</v>
      </c>
      <c r="N306" s="49">
        <f t="shared" si="470"/>
        <v>5273733</v>
      </c>
      <c r="O306" s="49">
        <f t="shared" si="470"/>
        <v>-560366</v>
      </c>
      <c r="P306" s="49">
        <f t="shared" si="470"/>
        <v>4713367</v>
      </c>
      <c r="Q306" s="49">
        <f t="shared" si="470"/>
        <v>-437510</v>
      </c>
      <c r="R306" s="49">
        <f t="shared" si="470"/>
        <v>4275857</v>
      </c>
      <c r="S306" s="49">
        <f t="shared" si="470"/>
        <v>-2256300</v>
      </c>
      <c r="T306" s="49">
        <f t="shared" si="470"/>
        <v>2019557</v>
      </c>
      <c r="U306" s="49">
        <f t="shared" si="470"/>
        <v>-1927565</v>
      </c>
      <c r="V306" s="49">
        <f t="shared" si="470"/>
        <v>91992</v>
      </c>
      <c r="W306" s="49">
        <f t="shared" si="470"/>
        <v>8008</v>
      </c>
      <c r="X306" s="49">
        <f t="shared" si="470"/>
        <v>100000</v>
      </c>
    </row>
    <row r="307" spans="1:24" s="1" customFormat="1" ht="30" customHeight="1" x14ac:dyDescent="0.25">
      <c r="A307" s="261"/>
      <c r="B307" s="261" t="s">
        <v>348</v>
      </c>
      <c r="C307" s="261"/>
      <c r="D307" s="261"/>
      <c r="E307" s="261"/>
      <c r="F307" s="29" t="s">
        <v>353</v>
      </c>
      <c r="G307" s="48" t="s">
        <v>296</v>
      </c>
      <c r="H307" s="29" t="s">
        <v>381</v>
      </c>
      <c r="I307" s="29" t="s">
        <v>349</v>
      </c>
      <c r="J307" s="49"/>
      <c r="K307" s="49">
        <f>2392400+2518061-550000+133400+1500000+167400</f>
        <v>6161261</v>
      </c>
      <c r="L307" s="49">
        <f t="shared" si="379"/>
        <v>6161261</v>
      </c>
      <c r="M307" s="49">
        <f>-699992-88000-99536</f>
        <v>-887528</v>
      </c>
      <c r="N307" s="49">
        <f>L307+M307</f>
        <v>5273733</v>
      </c>
      <c r="O307" s="49">
        <v>-560366</v>
      </c>
      <c r="P307" s="49">
        <f t="shared" ref="P307:P308" si="471">N307+O307</f>
        <v>4713367</v>
      </c>
      <c r="Q307" s="49">
        <v>-437510</v>
      </c>
      <c r="R307" s="49">
        <f t="shared" ref="R307:R308" si="472">P307+Q307</f>
        <v>4275857</v>
      </c>
      <c r="S307" s="49">
        <f>-2170300-86000</f>
        <v>-2256300</v>
      </c>
      <c r="T307" s="49">
        <f t="shared" ref="T307:T308" si="473">R307+S307</f>
        <v>2019557</v>
      </c>
      <c r="U307" s="49">
        <f>-1729108-18750-127900-51807</f>
        <v>-1927565</v>
      </c>
      <c r="V307" s="49">
        <f t="shared" ref="V307:V308" si="474">T307+U307</f>
        <v>91992</v>
      </c>
      <c r="W307" s="49">
        <v>8008</v>
      </c>
      <c r="X307" s="49">
        <f t="shared" ref="X307:X308" si="475">V307+W307</f>
        <v>100000</v>
      </c>
    </row>
    <row r="308" spans="1:24" s="1" customFormat="1" ht="12.75" hidden="1" customHeight="1" x14ac:dyDescent="0.25">
      <c r="A308" s="261"/>
      <c r="B308" s="261" t="s">
        <v>382</v>
      </c>
      <c r="C308" s="261"/>
      <c r="D308" s="261"/>
      <c r="E308" s="261"/>
      <c r="F308" s="29" t="s">
        <v>353</v>
      </c>
      <c r="G308" s="48" t="s">
        <v>296</v>
      </c>
      <c r="H308" s="29" t="s">
        <v>381</v>
      </c>
      <c r="I308" s="29" t="s">
        <v>383</v>
      </c>
      <c r="J308" s="49">
        <f>3842400-800000-650000</f>
        <v>2392400</v>
      </c>
      <c r="K308" s="49">
        <v>-2392400</v>
      </c>
      <c r="L308" s="49">
        <f t="shared" si="379"/>
        <v>0</v>
      </c>
      <c r="M308" s="49"/>
      <c r="N308" s="49">
        <f>L308+M308</f>
        <v>0</v>
      </c>
      <c r="O308" s="49"/>
      <c r="P308" s="49">
        <f t="shared" si="471"/>
        <v>0</v>
      </c>
      <c r="Q308" s="49"/>
      <c r="R308" s="49">
        <f t="shared" si="472"/>
        <v>0</v>
      </c>
      <c r="S308" s="49"/>
      <c r="T308" s="49">
        <f t="shared" si="473"/>
        <v>0</v>
      </c>
      <c r="U308" s="49"/>
      <c r="V308" s="49">
        <f t="shared" si="474"/>
        <v>0</v>
      </c>
      <c r="W308" s="49"/>
      <c r="X308" s="49">
        <f t="shared" si="475"/>
        <v>0</v>
      </c>
    </row>
    <row r="309" spans="1:24" s="1" customFormat="1" ht="27" customHeight="1" x14ac:dyDescent="0.25">
      <c r="A309" s="234"/>
      <c r="B309" s="261" t="s">
        <v>361</v>
      </c>
      <c r="C309" s="261"/>
      <c r="D309" s="261"/>
      <c r="E309" s="261"/>
      <c r="F309" s="48" t="s">
        <v>353</v>
      </c>
      <c r="G309" s="48" t="s">
        <v>296</v>
      </c>
      <c r="H309" s="29" t="s">
        <v>381</v>
      </c>
      <c r="I309" s="48" t="s">
        <v>362</v>
      </c>
      <c r="J309" s="49"/>
      <c r="K309" s="49"/>
      <c r="L309" s="49">
        <f t="shared" si="379"/>
        <v>0</v>
      </c>
      <c r="M309" s="49">
        <f t="shared" ref="M309:X309" si="476">M310</f>
        <v>1584536</v>
      </c>
      <c r="N309" s="49">
        <f t="shared" si="476"/>
        <v>1584536</v>
      </c>
      <c r="O309" s="49">
        <f t="shared" si="476"/>
        <v>0</v>
      </c>
      <c r="P309" s="49">
        <f t="shared" si="476"/>
        <v>1584536</v>
      </c>
      <c r="Q309" s="49">
        <f t="shared" si="476"/>
        <v>320500</v>
      </c>
      <c r="R309" s="49">
        <f t="shared" si="476"/>
        <v>1905036</v>
      </c>
      <c r="S309" s="49">
        <f t="shared" si="476"/>
        <v>0</v>
      </c>
      <c r="T309" s="49">
        <f t="shared" si="476"/>
        <v>1905036</v>
      </c>
      <c r="U309" s="49">
        <f t="shared" si="476"/>
        <v>277694</v>
      </c>
      <c r="V309" s="49">
        <f t="shared" si="476"/>
        <v>2182730</v>
      </c>
      <c r="W309" s="49">
        <f t="shared" si="476"/>
        <v>293543</v>
      </c>
      <c r="X309" s="49">
        <f t="shared" si="476"/>
        <v>2476273</v>
      </c>
    </row>
    <row r="310" spans="1:24" s="1" customFormat="1" ht="12.75" customHeight="1" x14ac:dyDescent="0.25">
      <c r="A310" s="234"/>
      <c r="B310" s="268" t="s">
        <v>384</v>
      </c>
      <c r="C310" s="268"/>
      <c r="D310" s="268"/>
      <c r="E310" s="261"/>
      <c r="F310" s="48" t="s">
        <v>353</v>
      </c>
      <c r="G310" s="48" t="s">
        <v>296</v>
      </c>
      <c r="H310" s="29" t="s">
        <v>381</v>
      </c>
      <c r="I310" s="48" t="s">
        <v>385</v>
      </c>
      <c r="J310" s="49"/>
      <c r="K310" s="49"/>
      <c r="L310" s="49">
        <f t="shared" si="379"/>
        <v>0</v>
      </c>
      <c r="M310" s="49">
        <f>1485000+99536</f>
        <v>1584536</v>
      </c>
      <c r="N310" s="49">
        <f>L310+M310</f>
        <v>1584536</v>
      </c>
      <c r="O310" s="49"/>
      <c r="P310" s="49">
        <f t="shared" ref="P310" si="477">N310+O310</f>
        <v>1584536</v>
      </c>
      <c r="Q310" s="49">
        <f>320500</f>
        <v>320500</v>
      </c>
      <c r="R310" s="49">
        <f t="shared" ref="R310" si="478">P310+Q310</f>
        <v>1905036</v>
      </c>
      <c r="S310" s="49"/>
      <c r="T310" s="49">
        <f t="shared" ref="T310" si="479">R310+S310</f>
        <v>1905036</v>
      </c>
      <c r="U310" s="49">
        <v>277694</v>
      </c>
      <c r="V310" s="49">
        <f t="shared" ref="V310" si="480">T310+U310</f>
        <v>2182730</v>
      </c>
      <c r="W310" s="49">
        <f>123318+162000+8225</f>
        <v>293543</v>
      </c>
      <c r="X310" s="49">
        <f t="shared" ref="X310" si="481">V310+W310</f>
        <v>2476273</v>
      </c>
    </row>
    <row r="311" spans="1:24" s="1" customFormat="1" ht="27" customHeight="1" x14ac:dyDescent="0.25">
      <c r="A311" s="295" t="s">
        <v>386</v>
      </c>
      <c r="B311" s="296"/>
      <c r="C311" s="261"/>
      <c r="D311" s="261"/>
      <c r="E311" s="261"/>
      <c r="F311" s="29" t="s">
        <v>353</v>
      </c>
      <c r="G311" s="48" t="s">
        <v>296</v>
      </c>
      <c r="H311" s="29" t="s">
        <v>387</v>
      </c>
      <c r="I311" s="48"/>
      <c r="J311" s="49">
        <f t="shared" ref="J311:X312" si="482">J312</f>
        <v>0</v>
      </c>
      <c r="K311" s="49">
        <f t="shared" si="482"/>
        <v>0</v>
      </c>
      <c r="L311" s="49">
        <f t="shared" si="379"/>
        <v>0</v>
      </c>
      <c r="M311" s="49">
        <f t="shared" si="482"/>
        <v>891000</v>
      </c>
      <c r="N311" s="49">
        <f t="shared" si="482"/>
        <v>891000</v>
      </c>
      <c r="O311" s="49">
        <f t="shared" si="482"/>
        <v>0</v>
      </c>
      <c r="P311" s="49">
        <f t="shared" si="482"/>
        <v>891000</v>
      </c>
      <c r="Q311" s="49">
        <f t="shared" si="482"/>
        <v>0</v>
      </c>
      <c r="R311" s="49">
        <f t="shared" si="482"/>
        <v>891000</v>
      </c>
      <c r="S311" s="49">
        <f t="shared" si="482"/>
        <v>0</v>
      </c>
      <c r="T311" s="49">
        <f t="shared" si="482"/>
        <v>891000</v>
      </c>
      <c r="U311" s="49">
        <f t="shared" si="482"/>
        <v>-224395</v>
      </c>
      <c r="V311" s="49">
        <f t="shared" si="482"/>
        <v>666605</v>
      </c>
      <c r="W311" s="49">
        <f t="shared" si="482"/>
        <v>-38165</v>
      </c>
      <c r="X311" s="49">
        <f t="shared" si="482"/>
        <v>628440</v>
      </c>
    </row>
    <row r="312" spans="1:24" s="1" customFormat="1" ht="28.5" customHeight="1" x14ac:dyDescent="0.25">
      <c r="A312" s="261"/>
      <c r="B312" s="261" t="s">
        <v>361</v>
      </c>
      <c r="C312" s="261"/>
      <c r="D312" s="261"/>
      <c r="E312" s="261"/>
      <c r="F312" s="48" t="s">
        <v>353</v>
      </c>
      <c r="G312" s="48" t="s">
        <v>296</v>
      </c>
      <c r="H312" s="29" t="s">
        <v>387</v>
      </c>
      <c r="I312" s="48" t="s">
        <v>362</v>
      </c>
      <c r="J312" s="49">
        <f t="shared" si="482"/>
        <v>0</v>
      </c>
      <c r="K312" s="49">
        <f t="shared" si="482"/>
        <v>0</v>
      </c>
      <c r="L312" s="49">
        <f t="shared" si="379"/>
        <v>0</v>
      </c>
      <c r="M312" s="49">
        <f t="shared" si="482"/>
        <v>891000</v>
      </c>
      <c r="N312" s="49">
        <f t="shared" si="482"/>
        <v>891000</v>
      </c>
      <c r="O312" s="49">
        <f t="shared" si="482"/>
        <v>0</v>
      </c>
      <c r="P312" s="49">
        <f t="shared" si="482"/>
        <v>891000</v>
      </c>
      <c r="Q312" s="49">
        <f t="shared" si="482"/>
        <v>0</v>
      </c>
      <c r="R312" s="49">
        <f t="shared" si="482"/>
        <v>891000</v>
      </c>
      <c r="S312" s="49">
        <f t="shared" si="482"/>
        <v>0</v>
      </c>
      <c r="T312" s="49">
        <f t="shared" si="482"/>
        <v>891000</v>
      </c>
      <c r="U312" s="49">
        <f t="shared" si="482"/>
        <v>-224395</v>
      </c>
      <c r="V312" s="49">
        <f t="shared" si="482"/>
        <v>666605</v>
      </c>
      <c r="W312" s="49">
        <f t="shared" si="482"/>
        <v>-38165</v>
      </c>
      <c r="X312" s="49">
        <f t="shared" si="482"/>
        <v>628440</v>
      </c>
    </row>
    <row r="313" spans="1:24" s="1" customFormat="1" ht="12.75" customHeight="1" x14ac:dyDescent="0.25">
      <c r="A313" s="268"/>
      <c r="B313" s="268" t="s">
        <v>384</v>
      </c>
      <c r="C313" s="268"/>
      <c r="D313" s="268"/>
      <c r="E313" s="268"/>
      <c r="F313" s="48" t="s">
        <v>353</v>
      </c>
      <c r="G313" s="48" t="s">
        <v>296</v>
      </c>
      <c r="H313" s="29" t="s">
        <v>387</v>
      </c>
      <c r="I313" s="48" t="s">
        <v>385</v>
      </c>
      <c r="J313" s="49"/>
      <c r="K313" s="49"/>
      <c r="L313" s="49">
        <f t="shared" si="379"/>
        <v>0</v>
      </c>
      <c r="M313" s="49">
        <v>891000</v>
      </c>
      <c r="N313" s="49">
        <f>L313+M313</f>
        <v>891000</v>
      </c>
      <c r="O313" s="49"/>
      <c r="P313" s="49">
        <f t="shared" ref="P313" si="483">N313+O313</f>
        <v>891000</v>
      </c>
      <c r="Q313" s="49"/>
      <c r="R313" s="49">
        <f t="shared" ref="R313" si="484">P313+Q313</f>
        <v>891000</v>
      </c>
      <c r="S313" s="49"/>
      <c r="T313" s="49">
        <f t="shared" ref="T313" si="485">R313+S313</f>
        <v>891000</v>
      </c>
      <c r="U313" s="49">
        <v>-224395</v>
      </c>
      <c r="V313" s="49">
        <f t="shared" ref="V313" si="486">T313+U313</f>
        <v>666605</v>
      </c>
      <c r="W313" s="49">
        <v>-38165</v>
      </c>
      <c r="X313" s="49">
        <f t="shared" ref="X313" si="487">V313+W313</f>
        <v>628440</v>
      </c>
    </row>
    <row r="314" spans="1:24" s="1" customFormat="1" ht="12.75" hidden="1" customHeight="1" x14ac:dyDescent="0.25">
      <c r="A314" s="301" t="s">
        <v>437</v>
      </c>
      <c r="B314" s="302"/>
      <c r="C314" s="263"/>
      <c r="D314" s="263"/>
      <c r="E314" s="263"/>
      <c r="F314" s="45" t="s">
        <v>353</v>
      </c>
      <c r="G314" s="45" t="s">
        <v>353</v>
      </c>
      <c r="H314" s="45"/>
      <c r="I314" s="45"/>
      <c r="J314" s="46">
        <f t="shared" ref="J314:X316" si="488">J315</f>
        <v>125300</v>
      </c>
      <c r="K314" s="46">
        <f t="shared" si="488"/>
        <v>0</v>
      </c>
      <c r="L314" s="49">
        <f t="shared" si="379"/>
        <v>125300</v>
      </c>
      <c r="M314" s="46">
        <f t="shared" si="488"/>
        <v>0</v>
      </c>
      <c r="N314" s="46">
        <f t="shared" si="488"/>
        <v>125300</v>
      </c>
      <c r="O314" s="46">
        <f t="shared" si="488"/>
        <v>0</v>
      </c>
      <c r="P314" s="46">
        <f t="shared" si="488"/>
        <v>125300</v>
      </c>
      <c r="Q314" s="46">
        <f t="shared" si="488"/>
        <v>0</v>
      </c>
      <c r="R314" s="46">
        <f t="shared" si="488"/>
        <v>125300</v>
      </c>
      <c r="S314" s="46">
        <f t="shared" si="488"/>
        <v>0</v>
      </c>
      <c r="T314" s="46">
        <f t="shared" si="488"/>
        <v>125300</v>
      </c>
      <c r="U314" s="46">
        <f t="shared" si="488"/>
        <v>0</v>
      </c>
      <c r="V314" s="46">
        <f t="shared" si="488"/>
        <v>125300</v>
      </c>
      <c r="W314" s="46">
        <f t="shared" si="488"/>
        <v>0</v>
      </c>
      <c r="X314" s="46">
        <f t="shared" si="488"/>
        <v>125300</v>
      </c>
    </row>
    <row r="315" spans="1:24" s="1" customFormat="1" ht="12.75" hidden="1" customHeight="1" x14ac:dyDescent="0.25">
      <c r="A315" s="295" t="s">
        <v>438</v>
      </c>
      <c r="B315" s="296"/>
      <c r="C315" s="261"/>
      <c r="D315" s="261"/>
      <c r="E315" s="261"/>
      <c r="F315" s="48" t="s">
        <v>353</v>
      </c>
      <c r="G315" s="48" t="s">
        <v>353</v>
      </c>
      <c r="H315" s="48" t="s">
        <v>439</v>
      </c>
      <c r="I315" s="48"/>
      <c r="J315" s="49">
        <f>J316</f>
        <v>125300</v>
      </c>
      <c r="K315" s="49">
        <f t="shared" si="488"/>
        <v>0</v>
      </c>
      <c r="L315" s="49">
        <f t="shared" si="379"/>
        <v>125300</v>
      </c>
      <c r="M315" s="49">
        <f t="shared" si="488"/>
        <v>0</v>
      </c>
      <c r="N315" s="49">
        <f t="shared" si="488"/>
        <v>125300</v>
      </c>
      <c r="O315" s="49">
        <f t="shared" si="488"/>
        <v>0</v>
      </c>
      <c r="P315" s="49">
        <f t="shared" si="488"/>
        <v>125300</v>
      </c>
      <c r="Q315" s="49">
        <f t="shared" si="488"/>
        <v>0</v>
      </c>
      <c r="R315" s="49">
        <f t="shared" si="488"/>
        <v>125300</v>
      </c>
      <c r="S315" s="49">
        <f t="shared" si="488"/>
        <v>0</v>
      </c>
      <c r="T315" s="49">
        <f t="shared" si="488"/>
        <v>125300</v>
      </c>
      <c r="U315" s="49">
        <f t="shared" si="488"/>
        <v>0</v>
      </c>
      <c r="V315" s="49">
        <f t="shared" si="488"/>
        <v>125300</v>
      </c>
      <c r="W315" s="49">
        <f t="shared" si="488"/>
        <v>0</v>
      </c>
      <c r="X315" s="49">
        <f t="shared" si="488"/>
        <v>125300</v>
      </c>
    </row>
    <row r="316" spans="1:24" s="1" customFormat="1" ht="12.75" hidden="1" customHeight="1" x14ac:dyDescent="0.25">
      <c r="A316" s="50"/>
      <c r="B316" s="268" t="s">
        <v>236</v>
      </c>
      <c r="C316" s="268"/>
      <c r="D316" s="268"/>
      <c r="E316" s="268"/>
      <c r="F316" s="48" t="s">
        <v>353</v>
      </c>
      <c r="G316" s="48" t="s">
        <v>353</v>
      </c>
      <c r="H316" s="48" t="s">
        <v>439</v>
      </c>
      <c r="I316" s="48" t="s">
        <v>237</v>
      </c>
      <c r="J316" s="49">
        <f t="shared" si="488"/>
        <v>125300</v>
      </c>
      <c r="K316" s="49">
        <f t="shared" si="488"/>
        <v>0</v>
      </c>
      <c r="L316" s="49">
        <f t="shared" si="379"/>
        <v>125300</v>
      </c>
      <c r="M316" s="49">
        <f t="shared" si="488"/>
        <v>0</v>
      </c>
      <c r="N316" s="49">
        <f t="shared" si="488"/>
        <v>125300</v>
      </c>
      <c r="O316" s="49">
        <f t="shared" si="488"/>
        <v>0</v>
      </c>
      <c r="P316" s="49">
        <f t="shared" si="488"/>
        <v>125300</v>
      </c>
      <c r="Q316" s="49">
        <f t="shared" si="488"/>
        <v>0</v>
      </c>
      <c r="R316" s="49">
        <f t="shared" si="488"/>
        <v>125300</v>
      </c>
      <c r="S316" s="49">
        <f t="shared" si="488"/>
        <v>0</v>
      </c>
      <c r="T316" s="49">
        <f t="shared" si="488"/>
        <v>125300</v>
      </c>
      <c r="U316" s="49">
        <f t="shared" si="488"/>
        <v>0</v>
      </c>
      <c r="V316" s="49">
        <f t="shared" si="488"/>
        <v>125300</v>
      </c>
      <c r="W316" s="49">
        <f t="shared" si="488"/>
        <v>0</v>
      </c>
      <c r="X316" s="49">
        <f t="shared" si="488"/>
        <v>125300</v>
      </c>
    </row>
    <row r="317" spans="1:24" s="1" customFormat="1" ht="12.75" hidden="1" customHeight="1" x14ac:dyDescent="0.25">
      <c r="A317" s="50"/>
      <c r="B317" s="261" t="s">
        <v>238</v>
      </c>
      <c r="C317" s="261"/>
      <c r="D317" s="261"/>
      <c r="E317" s="261"/>
      <c r="F317" s="48" t="s">
        <v>353</v>
      </c>
      <c r="G317" s="48" t="s">
        <v>353</v>
      </c>
      <c r="H317" s="48" t="s">
        <v>439</v>
      </c>
      <c r="I317" s="48" t="s">
        <v>239</v>
      </c>
      <c r="J317" s="49">
        <f>125350-50</f>
        <v>125300</v>
      </c>
      <c r="K317" s="49"/>
      <c r="L317" s="49">
        <f t="shared" si="379"/>
        <v>125300</v>
      </c>
      <c r="M317" s="49"/>
      <c r="N317" s="49">
        <f>L317+M317</f>
        <v>125300</v>
      </c>
      <c r="O317" s="49"/>
      <c r="P317" s="49">
        <f t="shared" ref="P317" si="489">N317+O317</f>
        <v>125300</v>
      </c>
      <c r="Q317" s="49"/>
      <c r="R317" s="49">
        <f t="shared" ref="R317" si="490">P317+Q317</f>
        <v>125300</v>
      </c>
      <c r="S317" s="49"/>
      <c r="T317" s="49">
        <f t="shared" ref="T317" si="491">R317+S317</f>
        <v>125300</v>
      </c>
      <c r="U317" s="49"/>
      <c r="V317" s="49">
        <f t="shared" ref="V317" si="492">T317+U317</f>
        <v>125300</v>
      </c>
      <c r="W317" s="220">
        <v>0</v>
      </c>
      <c r="X317" s="49">
        <f t="shared" ref="X317" si="493">V317+W317</f>
        <v>125300</v>
      </c>
    </row>
    <row r="318" spans="1:24" s="1" customFormat="1" ht="12.75" customHeight="1" x14ac:dyDescent="0.25">
      <c r="A318" s="301" t="s">
        <v>440</v>
      </c>
      <c r="B318" s="302"/>
      <c r="C318" s="263"/>
      <c r="D318" s="263"/>
      <c r="E318" s="263"/>
      <c r="F318" s="45" t="s">
        <v>353</v>
      </c>
      <c r="G318" s="45" t="s">
        <v>307</v>
      </c>
      <c r="H318" s="45"/>
      <c r="I318" s="45"/>
      <c r="J318" s="46">
        <f>J319+J326+J330+J335+J348+J358+J361</f>
        <v>13304900</v>
      </c>
      <c r="K318" s="46">
        <f t="shared" ref="K318:X318" si="494">K319+K326+K330+K335+K348+K358+K361</f>
        <v>2866900</v>
      </c>
      <c r="L318" s="46">
        <f t="shared" si="494"/>
        <v>16171800</v>
      </c>
      <c r="M318" s="46">
        <f t="shared" si="494"/>
        <v>-2676000</v>
      </c>
      <c r="N318" s="46">
        <f t="shared" si="494"/>
        <v>13495800</v>
      </c>
      <c r="O318" s="46">
        <f t="shared" si="494"/>
        <v>0</v>
      </c>
      <c r="P318" s="46">
        <f t="shared" si="494"/>
        <v>13495800</v>
      </c>
      <c r="Q318" s="46">
        <f t="shared" si="494"/>
        <v>0</v>
      </c>
      <c r="R318" s="46">
        <f t="shared" si="494"/>
        <v>13495800</v>
      </c>
      <c r="S318" s="46">
        <f t="shared" si="494"/>
        <v>0</v>
      </c>
      <c r="T318" s="46">
        <f t="shared" si="494"/>
        <v>13495800</v>
      </c>
      <c r="U318" s="46">
        <f t="shared" si="494"/>
        <v>823410</v>
      </c>
      <c r="V318" s="46">
        <f t="shared" si="494"/>
        <v>14319210</v>
      </c>
      <c r="W318" s="46">
        <f t="shared" si="494"/>
        <v>-87757.75</v>
      </c>
      <c r="X318" s="46">
        <f t="shared" si="494"/>
        <v>14231452.25</v>
      </c>
    </row>
    <row r="319" spans="1:24" s="1" customFormat="1" ht="25.5" customHeight="1" x14ac:dyDescent="0.25">
      <c r="A319" s="295" t="s">
        <v>227</v>
      </c>
      <c r="B319" s="296"/>
      <c r="C319" s="261"/>
      <c r="D319" s="261"/>
      <c r="E319" s="261"/>
      <c r="F319" s="48" t="s">
        <v>353</v>
      </c>
      <c r="G319" s="48" t="s">
        <v>307</v>
      </c>
      <c r="H319" s="48" t="s">
        <v>248</v>
      </c>
      <c r="I319" s="48"/>
      <c r="J319" s="49">
        <f t="shared" ref="J319:X324" si="495">J320</f>
        <v>963900</v>
      </c>
      <c r="K319" s="49">
        <f t="shared" si="495"/>
        <v>0</v>
      </c>
      <c r="L319" s="49">
        <f t="shared" si="379"/>
        <v>963900</v>
      </c>
      <c r="M319" s="49">
        <f t="shared" si="495"/>
        <v>0</v>
      </c>
      <c r="N319" s="49">
        <f t="shared" si="495"/>
        <v>963900</v>
      </c>
      <c r="O319" s="49">
        <f t="shared" si="495"/>
        <v>0</v>
      </c>
      <c r="P319" s="49">
        <f t="shared" si="495"/>
        <v>963900</v>
      </c>
      <c r="Q319" s="49">
        <f t="shared" si="495"/>
        <v>0</v>
      </c>
      <c r="R319" s="49">
        <f t="shared" si="495"/>
        <v>963900</v>
      </c>
      <c r="S319" s="49">
        <f t="shared" si="495"/>
        <v>0</v>
      </c>
      <c r="T319" s="49">
        <f t="shared" si="495"/>
        <v>963900</v>
      </c>
      <c r="U319" s="49">
        <f t="shared" si="495"/>
        <v>0</v>
      </c>
      <c r="V319" s="49">
        <f t="shared" si="495"/>
        <v>963900</v>
      </c>
      <c r="W319" s="49">
        <f t="shared" si="495"/>
        <v>88176</v>
      </c>
      <c r="X319" s="49">
        <f t="shared" si="495"/>
        <v>1052076</v>
      </c>
    </row>
    <row r="320" spans="1:24" s="1" customFormat="1" ht="12.75" customHeight="1" x14ac:dyDescent="0.25">
      <c r="A320" s="295" t="s">
        <v>229</v>
      </c>
      <c r="B320" s="296"/>
      <c r="C320" s="261"/>
      <c r="D320" s="261"/>
      <c r="E320" s="261"/>
      <c r="F320" s="48" t="s">
        <v>353</v>
      </c>
      <c r="G320" s="48" t="s">
        <v>307</v>
      </c>
      <c r="H320" s="48" t="s">
        <v>230</v>
      </c>
      <c r="I320" s="48"/>
      <c r="J320" s="49">
        <f>J323+J321</f>
        <v>963900</v>
      </c>
      <c r="K320" s="49">
        <f t="shared" ref="K320:X320" si="496">K323+K321</f>
        <v>0</v>
      </c>
      <c r="L320" s="49">
        <f t="shared" si="379"/>
        <v>963900</v>
      </c>
      <c r="M320" s="49">
        <f t="shared" si="496"/>
        <v>0</v>
      </c>
      <c r="N320" s="49">
        <f t="shared" si="496"/>
        <v>963900</v>
      </c>
      <c r="O320" s="49">
        <f t="shared" si="496"/>
        <v>0</v>
      </c>
      <c r="P320" s="49">
        <f t="shared" si="496"/>
        <v>963900</v>
      </c>
      <c r="Q320" s="49">
        <f t="shared" si="496"/>
        <v>0</v>
      </c>
      <c r="R320" s="49">
        <f t="shared" si="496"/>
        <v>963900</v>
      </c>
      <c r="S320" s="49">
        <f t="shared" si="496"/>
        <v>0</v>
      </c>
      <c r="T320" s="49">
        <f t="shared" si="496"/>
        <v>963900</v>
      </c>
      <c r="U320" s="49">
        <f t="shared" si="496"/>
        <v>0</v>
      </c>
      <c r="V320" s="49">
        <f t="shared" si="496"/>
        <v>963900</v>
      </c>
      <c r="W320" s="49">
        <f t="shared" si="496"/>
        <v>88176</v>
      </c>
      <c r="X320" s="49">
        <f t="shared" si="496"/>
        <v>1052076</v>
      </c>
    </row>
    <row r="321" spans="1:24" s="1" customFormat="1" ht="25.5" customHeight="1" x14ac:dyDescent="0.25">
      <c r="A321" s="261"/>
      <c r="B321" s="261" t="s">
        <v>231</v>
      </c>
      <c r="C321" s="261"/>
      <c r="D321" s="261"/>
      <c r="E321" s="261"/>
      <c r="F321" s="48" t="s">
        <v>353</v>
      </c>
      <c r="G321" s="48" t="s">
        <v>307</v>
      </c>
      <c r="H321" s="48" t="s">
        <v>230</v>
      </c>
      <c r="I321" s="48" t="s">
        <v>233</v>
      </c>
      <c r="J321" s="49">
        <f>J322</f>
        <v>0</v>
      </c>
      <c r="K321" s="49">
        <f t="shared" ref="K321:X321" si="497">K322</f>
        <v>963900</v>
      </c>
      <c r="L321" s="49">
        <f t="shared" si="379"/>
        <v>963900</v>
      </c>
      <c r="M321" s="49">
        <f t="shared" si="497"/>
        <v>0</v>
      </c>
      <c r="N321" s="49">
        <f t="shared" si="497"/>
        <v>963900</v>
      </c>
      <c r="O321" s="49">
        <f t="shared" si="497"/>
        <v>0</v>
      </c>
      <c r="P321" s="49">
        <f t="shared" si="497"/>
        <v>963900</v>
      </c>
      <c r="Q321" s="49">
        <f t="shared" si="497"/>
        <v>0</v>
      </c>
      <c r="R321" s="49">
        <f t="shared" si="497"/>
        <v>963900</v>
      </c>
      <c r="S321" s="49">
        <f t="shared" si="497"/>
        <v>0</v>
      </c>
      <c r="T321" s="49">
        <f t="shared" si="497"/>
        <v>963900</v>
      </c>
      <c r="U321" s="49">
        <f t="shared" si="497"/>
        <v>0</v>
      </c>
      <c r="V321" s="49">
        <f t="shared" si="497"/>
        <v>963900</v>
      </c>
      <c r="W321" s="49">
        <f t="shared" si="497"/>
        <v>88176</v>
      </c>
      <c r="X321" s="49">
        <f t="shared" si="497"/>
        <v>1052076</v>
      </c>
    </row>
    <row r="322" spans="1:24" s="1" customFormat="1" ht="15" customHeight="1" x14ac:dyDescent="0.25">
      <c r="A322" s="261"/>
      <c r="B322" s="268" t="s">
        <v>234</v>
      </c>
      <c r="C322" s="261"/>
      <c r="D322" s="261"/>
      <c r="E322" s="261"/>
      <c r="F322" s="48" t="s">
        <v>353</v>
      </c>
      <c r="G322" s="48" t="s">
        <v>307</v>
      </c>
      <c r="H322" s="48" t="s">
        <v>230</v>
      </c>
      <c r="I322" s="48" t="s">
        <v>235</v>
      </c>
      <c r="J322" s="49"/>
      <c r="K322" s="49">
        <v>963900</v>
      </c>
      <c r="L322" s="49">
        <f t="shared" ref="L322:L385" si="498">J322+K322</f>
        <v>963900</v>
      </c>
      <c r="M322" s="49"/>
      <c r="N322" s="49">
        <f>L322+M322</f>
        <v>963900</v>
      </c>
      <c r="O322" s="49"/>
      <c r="P322" s="49">
        <f t="shared" ref="P322" si="499">N322+O322</f>
        <v>963900</v>
      </c>
      <c r="Q322" s="49"/>
      <c r="R322" s="49">
        <f t="shared" ref="R322" si="500">P322+Q322</f>
        <v>963900</v>
      </c>
      <c r="S322" s="49"/>
      <c r="T322" s="49">
        <f t="shared" ref="T322" si="501">R322+S322</f>
        <v>963900</v>
      </c>
      <c r="U322" s="49"/>
      <c r="V322" s="49">
        <f t="shared" ref="V322" si="502">T322+U322</f>
        <v>963900</v>
      </c>
      <c r="W322" s="49">
        <f>88176</f>
        <v>88176</v>
      </c>
      <c r="X322" s="49">
        <f t="shared" ref="X322" si="503">V322+W322</f>
        <v>1052076</v>
      </c>
    </row>
    <row r="323" spans="1:24" s="1" customFormat="1" ht="12.75" hidden="1" customHeight="1" x14ac:dyDescent="0.25">
      <c r="A323" s="295" t="s">
        <v>441</v>
      </c>
      <c r="B323" s="296"/>
      <c r="C323" s="261"/>
      <c r="D323" s="261"/>
      <c r="E323" s="261"/>
      <c r="F323" s="48" t="s">
        <v>353</v>
      </c>
      <c r="G323" s="48" t="s">
        <v>307</v>
      </c>
      <c r="H323" s="48" t="s">
        <v>442</v>
      </c>
      <c r="I323" s="48"/>
      <c r="J323" s="49">
        <f t="shared" si="495"/>
        <v>963900</v>
      </c>
      <c r="K323" s="49">
        <f t="shared" si="495"/>
        <v>-963900</v>
      </c>
      <c r="L323" s="49">
        <f t="shared" si="498"/>
        <v>0</v>
      </c>
      <c r="M323" s="49">
        <f t="shared" si="495"/>
        <v>0</v>
      </c>
      <c r="N323" s="49">
        <f t="shared" si="495"/>
        <v>0</v>
      </c>
      <c r="O323" s="49">
        <f t="shared" si="495"/>
        <v>0</v>
      </c>
      <c r="P323" s="49">
        <f t="shared" si="495"/>
        <v>0</v>
      </c>
      <c r="Q323" s="49">
        <f t="shared" si="495"/>
        <v>0</v>
      </c>
      <c r="R323" s="49">
        <f t="shared" si="495"/>
        <v>0</v>
      </c>
      <c r="S323" s="49">
        <f t="shared" si="495"/>
        <v>0</v>
      </c>
      <c r="T323" s="49">
        <f t="shared" si="495"/>
        <v>0</v>
      </c>
      <c r="U323" s="49">
        <f t="shared" si="495"/>
        <v>0</v>
      </c>
      <c r="V323" s="49">
        <f t="shared" si="495"/>
        <v>0</v>
      </c>
      <c r="W323" s="49">
        <f t="shared" si="495"/>
        <v>0</v>
      </c>
      <c r="X323" s="49">
        <f t="shared" si="495"/>
        <v>0</v>
      </c>
    </row>
    <row r="324" spans="1:24" s="1" customFormat="1" ht="12.75" hidden="1" customHeight="1" x14ac:dyDescent="0.25">
      <c r="A324" s="261"/>
      <c r="B324" s="261" t="s">
        <v>231</v>
      </c>
      <c r="C324" s="261"/>
      <c r="D324" s="261"/>
      <c r="E324" s="261"/>
      <c r="F324" s="48" t="s">
        <v>353</v>
      </c>
      <c r="G324" s="48" t="s">
        <v>307</v>
      </c>
      <c r="H324" s="48" t="s">
        <v>442</v>
      </c>
      <c r="I324" s="48" t="s">
        <v>233</v>
      </c>
      <c r="J324" s="49">
        <f>J325</f>
        <v>963900</v>
      </c>
      <c r="K324" s="49">
        <f t="shared" si="495"/>
        <v>-963900</v>
      </c>
      <c r="L324" s="49">
        <f t="shared" si="498"/>
        <v>0</v>
      </c>
      <c r="M324" s="49">
        <f t="shared" si="495"/>
        <v>0</v>
      </c>
      <c r="N324" s="49">
        <f t="shared" si="495"/>
        <v>0</v>
      </c>
      <c r="O324" s="49">
        <f t="shared" si="495"/>
        <v>0</v>
      </c>
      <c r="P324" s="49">
        <f t="shared" si="495"/>
        <v>0</v>
      </c>
      <c r="Q324" s="49">
        <f t="shared" si="495"/>
        <v>0</v>
      </c>
      <c r="R324" s="49">
        <f t="shared" si="495"/>
        <v>0</v>
      </c>
      <c r="S324" s="49">
        <f t="shared" si="495"/>
        <v>0</v>
      </c>
      <c r="T324" s="49">
        <f t="shared" si="495"/>
        <v>0</v>
      </c>
      <c r="U324" s="49">
        <f t="shared" si="495"/>
        <v>0</v>
      </c>
      <c r="V324" s="49">
        <f t="shared" si="495"/>
        <v>0</v>
      </c>
      <c r="W324" s="49">
        <f t="shared" si="495"/>
        <v>0</v>
      </c>
      <c r="X324" s="49">
        <f t="shared" si="495"/>
        <v>0</v>
      </c>
    </row>
    <row r="325" spans="1:24" s="1" customFormat="1" ht="12.75" hidden="1" customHeight="1" x14ac:dyDescent="0.25">
      <c r="A325" s="50"/>
      <c r="B325" s="268" t="s">
        <v>234</v>
      </c>
      <c r="C325" s="268"/>
      <c r="D325" s="268"/>
      <c r="E325" s="268"/>
      <c r="F325" s="48" t="s">
        <v>353</v>
      </c>
      <c r="G325" s="48" t="s">
        <v>307</v>
      </c>
      <c r="H325" s="48" t="s">
        <v>442</v>
      </c>
      <c r="I325" s="48" t="s">
        <v>235</v>
      </c>
      <c r="J325" s="49">
        <f>963922-22</f>
        <v>963900</v>
      </c>
      <c r="K325" s="49">
        <v>-963900</v>
      </c>
      <c r="L325" s="49">
        <f t="shared" si="498"/>
        <v>0</v>
      </c>
      <c r="M325" s="49"/>
      <c r="N325" s="49">
        <f>L325+M325</f>
        <v>0</v>
      </c>
      <c r="O325" s="49"/>
      <c r="P325" s="49">
        <f>N325+O325</f>
        <v>0</v>
      </c>
      <c r="Q325" s="49"/>
      <c r="R325" s="49">
        <f>P325+Q325</f>
        <v>0</v>
      </c>
      <c r="S325" s="49"/>
      <c r="T325" s="49">
        <f>R325+S325</f>
        <v>0</v>
      </c>
      <c r="U325" s="49"/>
      <c r="V325" s="49">
        <f>T325+U325</f>
        <v>0</v>
      </c>
      <c r="W325" s="49"/>
      <c r="X325" s="49">
        <f>V325+W325</f>
        <v>0</v>
      </c>
    </row>
    <row r="326" spans="1:24" s="1" customFormat="1" ht="12.75" hidden="1" customHeight="1" x14ac:dyDescent="0.25">
      <c r="A326" s="311" t="s">
        <v>443</v>
      </c>
      <c r="B326" s="312"/>
      <c r="C326" s="238"/>
      <c r="D326" s="48"/>
      <c r="E326" s="48"/>
      <c r="F326" s="48" t="s">
        <v>353</v>
      </c>
      <c r="G326" s="48" t="s">
        <v>307</v>
      </c>
      <c r="H326" s="48" t="s">
        <v>444</v>
      </c>
      <c r="I326" s="48"/>
      <c r="J326" s="61">
        <f t="shared" ref="J326:X328" si="504">J327</f>
        <v>0</v>
      </c>
      <c r="K326" s="61">
        <f t="shared" si="504"/>
        <v>561600</v>
      </c>
      <c r="L326" s="49">
        <f t="shared" si="498"/>
        <v>561600</v>
      </c>
      <c r="M326" s="61">
        <f t="shared" si="504"/>
        <v>0</v>
      </c>
      <c r="N326" s="61">
        <f t="shared" si="504"/>
        <v>561600</v>
      </c>
      <c r="O326" s="61">
        <f t="shared" si="504"/>
        <v>0</v>
      </c>
      <c r="P326" s="61">
        <f t="shared" si="504"/>
        <v>561600</v>
      </c>
      <c r="Q326" s="61">
        <f t="shared" si="504"/>
        <v>0</v>
      </c>
      <c r="R326" s="61">
        <f t="shared" si="504"/>
        <v>561600</v>
      </c>
      <c r="S326" s="61">
        <f t="shared" si="504"/>
        <v>0</v>
      </c>
      <c r="T326" s="61">
        <f t="shared" si="504"/>
        <v>561600</v>
      </c>
      <c r="U326" s="61">
        <f t="shared" si="504"/>
        <v>0</v>
      </c>
      <c r="V326" s="61">
        <f t="shared" si="504"/>
        <v>561600</v>
      </c>
      <c r="W326" s="61">
        <f t="shared" si="504"/>
        <v>0</v>
      </c>
      <c r="X326" s="61">
        <f t="shared" si="504"/>
        <v>561600</v>
      </c>
    </row>
    <row r="327" spans="1:24" s="1" customFormat="1" ht="12.75" hidden="1" customHeight="1" x14ac:dyDescent="0.25">
      <c r="A327" s="311" t="s">
        <v>445</v>
      </c>
      <c r="B327" s="312"/>
      <c r="C327" s="238"/>
      <c r="D327" s="48"/>
      <c r="E327" s="48"/>
      <c r="F327" s="48" t="s">
        <v>353</v>
      </c>
      <c r="G327" s="48" t="s">
        <v>307</v>
      </c>
      <c r="H327" s="48" t="s">
        <v>446</v>
      </c>
      <c r="I327" s="48"/>
      <c r="J327" s="61">
        <f t="shared" si="504"/>
        <v>0</v>
      </c>
      <c r="K327" s="61">
        <f t="shared" si="504"/>
        <v>561600</v>
      </c>
      <c r="L327" s="49">
        <f t="shared" si="498"/>
        <v>561600</v>
      </c>
      <c r="M327" s="61">
        <f t="shared" si="504"/>
        <v>0</v>
      </c>
      <c r="N327" s="61">
        <f t="shared" si="504"/>
        <v>561600</v>
      </c>
      <c r="O327" s="61">
        <f t="shared" si="504"/>
        <v>0</v>
      </c>
      <c r="P327" s="61">
        <f t="shared" si="504"/>
        <v>561600</v>
      </c>
      <c r="Q327" s="61">
        <f t="shared" si="504"/>
        <v>0</v>
      </c>
      <c r="R327" s="61">
        <f t="shared" si="504"/>
        <v>561600</v>
      </c>
      <c r="S327" s="61">
        <f t="shared" si="504"/>
        <v>0</v>
      </c>
      <c r="T327" s="61">
        <f t="shared" si="504"/>
        <v>561600</v>
      </c>
      <c r="U327" s="61">
        <f t="shared" si="504"/>
        <v>0</v>
      </c>
      <c r="V327" s="61">
        <f t="shared" si="504"/>
        <v>561600</v>
      </c>
      <c r="W327" s="61">
        <f t="shared" si="504"/>
        <v>0</v>
      </c>
      <c r="X327" s="61">
        <f t="shared" si="504"/>
        <v>561600</v>
      </c>
    </row>
    <row r="328" spans="1:24" s="1" customFormat="1" ht="12.75" hidden="1" customHeight="1" x14ac:dyDescent="0.25">
      <c r="A328" s="261"/>
      <c r="B328" s="261" t="s">
        <v>361</v>
      </c>
      <c r="C328" s="261"/>
      <c r="D328" s="48"/>
      <c r="E328" s="48"/>
      <c r="F328" s="48" t="s">
        <v>353</v>
      </c>
      <c r="G328" s="48" t="s">
        <v>307</v>
      </c>
      <c r="H328" s="48" t="s">
        <v>446</v>
      </c>
      <c r="I328" s="48" t="s">
        <v>362</v>
      </c>
      <c r="J328" s="61">
        <f t="shared" si="504"/>
        <v>0</v>
      </c>
      <c r="K328" s="61">
        <f t="shared" si="504"/>
        <v>561600</v>
      </c>
      <c r="L328" s="49">
        <f t="shared" si="498"/>
        <v>561600</v>
      </c>
      <c r="M328" s="61">
        <f t="shared" si="504"/>
        <v>0</v>
      </c>
      <c r="N328" s="61">
        <f t="shared" si="504"/>
        <v>561600</v>
      </c>
      <c r="O328" s="61">
        <f t="shared" si="504"/>
        <v>0</v>
      </c>
      <c r="P328" s="61">
        <f t="shared" si="504"/>
        <v>561600</v>
      </c>
      <c r="Q328" s="61">
        <f t="shared" si="504"/>
        <v>0</v>
      </c>
      <c r="R328" s="61">
        <f t="shared" si="504"/>
        <v>561600</v>
      </c>
      <c r="S328" s="61">
        <f t="shared" si="504"/>
        <v>0</v>
      </c>
      <c r="T328" s="61">
        <f t="shared" si="504"/>
        <v>561600</v>
      </c>
      <c r="U328" s="61">
        <f t="shared" si="504"/>
        <v>0</v>
      </c>
      <c r="V328" s="61">
        <f t="shared" si="504"/>
        <v>561600</v>
      </c>
      <c r="W328" s="61">
        <f t="shared" si="504"/>
        <v>0</v>
      </c>
      <c r="X328" s="61">
        <f t="shared" si="504"/>
        <v>561600</v>
      </c>
    </row>
    <row r="329" spans="1:24" s="1" customFormat="1" ht="12.75" hidden="1" customHeight="1" x14ac:dyDescent="0.25">
      <c r="A329" s="268"/>
      <c r="B329" s="268" t="s">
        <v>384</v>
      </c>
      <c r="C329" s="268"/>
      <c r="D329" s="48"/>
      <c r="E329" s="48"/>
      <c r="F329" s="48" t="s">
        <v>353</v>
      </c>
      <c r="G329" s="48" t="s">
        <v>307</v>
      </c>
      <c r="H329" s="48" t="s">
        <v>446</v>
      </c>
      <c r="I329" s="48" t="s">
        <v>385</v>
      </c>
      <c r="J329" s="61"/>
      <c r="K329" s="61">
        <v>561600</v>
      </c>
      <c r="L329" s="49">
        <f t="shared" si="498"/>
        <v>561600</v>
      </c>
      <c r="M329" s="61"/>
      <c r="N329" s="61">
        <f>L329+M329</f>
        <v>561600</v>
      </c>
      <c r="O329" s="61"/>
      <c r="P329" s="61">
        <f>N329+O329</f>
        <v>561600</v>
      </c>
      <c r="Q329" s="61"/>
      <c r="R329" s="61">
        <f>P329+Q329</f>
        <v>561600</v>
      </c>
      <c r="S329" s="61"/>
      <c r="T329" s="61">
        <f>R329+S329</f>
        <v>561600</v>
      </c>
      <c r="U329" s="61"/>
      <c r="V329" s="61">
        <f>T329+U329</f>
        <v>561600</v>
      </c>
      <c r="W329" s="61"/>
      <c r="X329" s="61">
        <f>V329+W329</f>
        <v>561600</v>
      </c>
    </row>
    <row r="330" spans="1:24" s="1" customFormat="1" ht="14.25" customHeight="1" x14ac:dyDescent="0.25">
      <c r="A330" s="295" t="s">
        <v>447</v>
      </c>
      <c r="B330" s="296"/>
      <c r="C330" s="261"/>
      <c r="D330" s="261"/>
      <c r="E330" s="261"/>
      <c r="F330" s="48" t="s">
        <v>353</v>
      </c>
      <c r="G330" s="48" t="s">
        <v>307</v>
      </c>
      <c r="H330" s="48" t="s">
        <v>448</v>
      </c>
      <c r="I330" s="48"/>
      <c r="J330" s="49">
        <f t="shared" ref="J330:X333" si="505">J331</f>
        <v>584000</v>
      </c>
      <c r="K330" s="49">
        <f t="shared" si="505"/>
        <v>340100</v>
      </c>
      <c r="L330" s="49">
        <f t="shared" si="498"/>
        <v>924100</v>
      </c>
      <c r="M330" s="49">
        <f t="shared" si="505"/>
        <v>0</v>
      </c>
      <c r="N330" s="49">
        <f t="shared" si="505"/>
        <v>924100</v>
      </c>
      <c r="O330" s="49">
        <f t="shared" si="505"/>
        <v>0</v>
      </c>
      <c r="P330" s="49">
        <f t="shared" si="505"/>
        <v>924100</v>
      </c>
      <c r="Q330" s="49">
        <f t="shared" si="505"/>
        <v>0</v>
      </c>
      <c r="R330" s="49">
        <f t="shared" si="505"/>
        <v>924100</v>
      </c>
      <c r="S330" s="49">
        <f t="shared" si="505"/>
        <v>0</v>
      </c>
      <c r="T330" s="49">
        <f t="shared" si="505"/>
        <v>924100</v>
      </c>
      <c r="U330" s="49">
        <f t="shared" si="505"/>
        <v>0</v>
      </c>
      <c r="V330" s="49">
        <f t="shared" si="505"/>
        <v>924100</v>
      </c>
      <c r="W330" s="49">
        <f t="shared" si="505"/>
        <v>-18600</v>
      </c>
      <c r="X330" s="49">
        <f t="shared" si="505"/>
        <v>905500</v>
      </c>
    </row>
    <row r="331" spans="1:24" s="1" customFormat="1" ht="14.25" customHeight="1" x14ac:dyDescent="0.25">
      <c r="A331" s="295" t="s">
        <v>357</v>
      </c>
      <c r="B331" s="296"/>
      <c r="C331" s="261"/>
      <c r="D331" s="261"/>
      <c r="E331" s="261"/>
      <c r="F331" s="48" t="s">
        <v>353</v>
      </c>
      <c r="G331" s="48" t="s">
        <v>307</v>
      </c>
      <c r="H331" s="48" t="s">
        <v>449</v>
      </c>
      <c r="I331" s="48"/>
      <c r="J331" s="49">
        <f t="shared" si="505"/>
        <v>584000</v>
      </c>
      <c r="K331" s="49">
        <f t="shared" si="505"/>
        <v>340100</v>
      </c>
      <c r="L331" s="49">
        <f t="shared" si="498"/>
        <v>924100</v>
      </c>
      <c r="M331" s="49">
        <f t="shared" si="505"/>
        <v>0</v>
      </c>
      <c r="N331" s="49">
        <f t="shared" si="505"/>
        <v>924100</v>
      </c>
      <c r="O331" s="49">
        <f t="shared" si="505"/>
        <v>0</v>
      </c>
      <c r="P331" s="49">
        <f t="shared" si="505"/>
        <v>924100</v>
      </c>
      <c r="Q331" s="49">
        <f t="shared" si="505"/>
        <v>0</v>
      </c>
      <c r="R331" s="49">
        <f t="shared" si="505"/>
        <v>924100</v>
      </c>
      <c r="S331" s="49">
        <f t="shared" si="505"/>
        <v>0</v>
      </c>
      <c r="T331" s="49">
        <f t="shared" si="505"/>
        <v>924100</v>
      </c>
      <c r="U331" s="49">
        <f t="shared" si="505"/>
        <v>0</v>
      </c>
      <c r="V331" s="49">
        <f t="shared" si="505"/>
        <v>924100</v>
      </c>
      <c r="W331" s="49">
        <f t="shared" si="505"/>
        <v>-18600</v>
      </c>
      <c r="X331" s="49">
        <f t="shared" si="505"/>
        <v>905500</v>
      </c>
    </row>
    <row r="332" spans="1:24" s="1" customFormat="1" ht="27" customHeight="1" x14ac:dyDescent="0.25">
      <c r="A332" s="295" t="s">
        <v>450</v>
      </c>
      <c r="B332" s="296"/>
      <c r="C332" s="261"/>
      <c r="D332" s="261"/>
      <c r="E332" s="261"/>
      <c r="F332" s="48" t="s">
        <v>353</v>
      </c>
      <c r="G332" s="48" t="s">
        <v>307</v>
      </c>
      <c r="H332" s="48" t="s">
        <v>451</v>
      </c>
      <c r="I332" s="48"/>
      <c r="J332" s="49">
        <f t="shared" si="505"/>
        <v>584000</v>
      </c>
      <c r="K332" s="49">
        <f t="shared" si="505"/>
        <v>340100</v>
      </c>
      <c r="L332" s="49">
        <f t="shared" si="498"/>
        <v>924100</v>
      </c>
      <c r="M332" s="49">
        <f t="shared" si="505"/>
        <v>0</v>
      </c>
      <c r="N332" s="49">
        <f t="shared" si="505"/>
        <v>924100</v>
      </c>
      <c r="O332" s="49">
        <f t="shared" si="505"/>
        <v>0</v>
      </c>
      <c r="P332" s="49">
        <f t="shared" si="505"/>
        <v>924100</v>
      </c>
      <c r="Q332" s="49">
        <f t="shared" si="505"/>
        <v>0</v>
      </c>
      <c r="R332" s="49">
        <f t="shared" si="505"/>
        <v>924100</v>
      </c>
      <c r="S332" s="49">
        <f t="shared" si="505"/>
        <v>0</v>
      </c>
      <c r="T332" s="49">
        <f t="shared" si="505"/>
        <v>924100</v>
      </c>
      <c r="U332" s="49">
        <f t="shared" si="505"/>
        <v>0</v>
      </c>
      <c r="V332" s="49">
        <f t="shared" si="505"/>
        <v>924100</v>
      </c>
      <c r="W332" s="49">
        <f t="shared" si="505"/>
        <v>-18600</v>
      </c>
      <c r="X332" s="49">
        <f t="shared" si="505"/>
        <v>905500</v>
      </c>
    </row>
    <row r="333" spans="1:24" s="1" customFormat="1" ht="27.75" customHeight="1" x14ac:dyDescent="0.25">
      <c r="A333" s="261"/>
      <c r="B333" s="261" t="s">
        <v>361</v>
      </c>
      <c r="C333" s="261"/>
      <c r="D333" s="261"/>
      <c r="E333" s="261"/>
      <c r="F333" s="48" t="s">
        <v>353</v>
      </c>
      <c r="G333" s="48" t="s">
        <v>307</v>
      </c>
      <c r="H333" s="48" t="s">
        <v>451</v>
      </c>
      <c r="I333" s="48" t="s">
        <v>362</v>
      </c>
      <c r="J333" s="49">
        <f t="shared" si="505"/>
        <v>584000</v>
      </c>
      <c r="K333" s="49">
        <f t="shared" si="505"/>
        <v>340100</v>
      </c>
      <c r="L333" s="49">
        <f t="shared" si="498"/>
        <v>924100</v>
      </c>
      <c r="M333" s="49">
        <f t="shared" si="505"/>
        <v>0</v>
      </c>
      <c r="N333" s="49">
        <f t="shared" si="505"/>
        <v>924100</v>
      </c>
      <c r="O333" s="49">
        <f t="shared" si="505"/>
        <v>0</v>
      </c>
      <c r="P333" s="49">
        <f t="shared" si="505"/>
        <v>924100</v>
      </c>
      <c r="Q333" s="49">
        <f t="shared" si="505"/>
        <v>0</v>
      </c>
      <c r="R333" s="49">
        <f t="shared" si="505"/>
        <v>924100</v>
      </c>
      <c r="S333" s="49">
        <f t="shared" si="505"/>
        <v>0</v>
      </c>
      <c r="T333" s="49">
        <f t="shared" si="505"/>
        <v>924100</v>
      </c>
      <c r="U333" s="49">
        <f t="shared" si="505"/>
        <v>0</v>
      </c>
      <c r="V333" s="49">
        <f t="shared" si="505"/>
        <v>924100</v>
      </c>
      <c r="W333" s="49">
        <f t="shared" si="505"/>
        <v>-18600</v>
      </c>
      <c r="X333" s="49">
        <f t="shared" si="505"/>
        <v>905500</v>
      </c>
    </row>
    <row r="334" spans="1:24" s="1" customFormat="1" ht="27.75" customHeight="1" x14ac:dyDescent="0.25">
      <c r="A334" s="261"/>
      <c r="B334" s="261" t="s">
        <v>363</v>
      </c>
      <c r="C334" s="261"/>
      <c r="D334" s="261"/>
      <c r="E334" s="261"/>
      <c r="F334" s="48" t="s">
        <v>353</v>
      </c>
      <c r="G334" s="48" t="s">
        <v>307</v>
      </c>
      <c r="H334" s="48" t="s">
        <v>451</v>
      </c>
      <c r="I334" s="48" t="s">
        <v>364</v>
      </c>
      <c r="J334" s="49">
        <f>584030-30</f>
        <v>584000</v>
      </c>
      <c r="K334" s="49">
        <v>340100</v>
      </c>
      <c r="L334" s="49">
        <f t="shared" si="498"/>
        <v>924100</v>
      </c>
      <c r="M334" s="49"/>
      <c r="N334" s="49">
        <f>L334+M334</f>
        <v>924100</v>
      </c>
      <c r="O334" s="49"/>
      <c r="P334" s="49">
        <f t="shared" ref="P334" si="506">N334+O334</f>
        <v>924100</v>
      </c>
      <c r="Q334" s="49"/>
      <c r="R334" s="49">
        <f t="shared" ref="R334" si="507">P334+Q334</f>
        <v>924100</v>
      </c>
      <c r="S334" s="49"/>
      <c r="T334" s="49">
        <f t="shared" ref="T334" si="508">R334+S334</f>
        <v>924100</v>
      </c>
      <c r="U334" s="49"/>
      <c r="V334" s="49">
        <f t="shared" ref="V334" si="509">T334+U334</f>
        <v>924100</v>
      </c>
      <c r="W334" s="49">
        <v>-18600</v>
      </c>
      <c r="X334" s="49">
        <f t="shared" ref="X334" si="510">V334+W334</f>
        <v>905500</v>
      </c>
    </row>
    <row r="335" spans="1:24" s="2" customFormat="1" ht="39.75" customHeight="1" x14ac:dyDescent="0.25">
      <c r="A335" s="295" t="s">
        <v>452</v>
      </c>
      <c r="B335" s="296"/>
      <c r="C335" s="261"/>
      <c r="D335" s="261"/>
      <c r="E335" s="261"/>
      <c r="F335" s="48" t="s">
        <v>353</v>
      </c>
      <c r="G335" s="48" t="s">
        <v>307</v>
      </c>
      <c r="H335" s="48" t="s">
        <v>453</v>
      </c>
      <c r="I335" s="48"/>
      <c r="J335" s="49">
        <f>J336</f>
        <v>9000000</v>
      </c>
      <c r="K335" s="49">
        <f t="shared" ref="K335:X335" si="511">K336</f>
        <v>282900</v>
      </c>
      <c r="L335" s="49">
        <f t="shared" si="498"/>
        <v>9282900</v>
      </c>
      <c r="M335" s="49">
        <f t="shared" si="511"/>
        <v>0</v>
      </c>
      <c r="N335" s="49">
        <f t="shared" si="511"/>
        <v>9282900</v>
      </c>
      <c r="O335" s="49">
        <f t="shared" si="511"/>
        <v>0</v>
      </c>
      <c r="P335" s="49">
        <f t="shared" si="511"/>
        <v>9282900</v>
      </c>
      <c r="Q335" s="49">
        <f t="shared" si="511"/>
        <v>0</v>
      </c>
      <c r="R335" s="49">
        <f t="shared" si="511"/>
        <v>9282900</v>
      </c>
      <c r="S335" s="49">
        <f t="shared" si="511"/>
        <v>0</v>
      </c>
      <c r="T335" s="49">
        <f t="shared" si="511"/>
        <v>9282900</v>
      </c>
      <c r="U335" s="49">
        <f t="shared" si="511"/>
        <v>223410</v>
      </c>
      <c r="V335" s="49">
        <f t="shared" si="511"/>
        <v>9506310</v>
      </c>
      <c r="W335" s="49">
        <f t="shared" si="511"/>
        <v>-529933</v>
      </c>
      <c r="X335" s="49">
        <f t="shared" si="511"/>
        <v>8976377</v>
      </c>
    </row>
    <row r="336" spans="1:24" s="1" customFormat="1" ht="12.75" customHeight="1" x14ac:dyDescent="0.25">
      <c r="A336" s="295" t="s">
        <v>357</v>
      </c>
      <c r="B336" s="296"/>
      <c r="C336" s="261"/>
      <c r="D336" s="261"/>
      <c r="E336" s="261"/>
      <c r="F336" s="48" t="s">
        <v>353</v>
      </c>
      <c r="G336" s="48" t="s">
        <v>307</v>
      </c>
      <c r="H336" s="48" t="s">
        <v>454</v>
      </c>
      <c r="I336" s="48"/>
      <c r="J336" s="49">
        <f>J337+J340</f>
        <v>9000000</v>
      </c>
      <c r="K336" s="49">
        <f t="shared" ref="K336:X336" si="512">K337+K340</f>
        <v>282900</v>
      </c>
      <c r="L336" s="49">
        <f t="shared" si="498"/>
        <v>9282900</v>
      </c>
      <c r="M336" s="49">
        <f t="shared" si="512"/>
        <v>0</v>
      </c>
      <c r="N336" s="49">
        <f t="shared" si="512"/>
        <v>9282900</v>
      </c>
      <c r="O336" s="49">
        <f t="shared" si="512"/>
        <v>0</v>
      </c>
      <c r="P336" s="49">
        <f t="shared" si="512"/>
        <v>9282900</v>
      </c>
      <c r="Q336" s="49">
        <f t="shared" si="512"/>
        <v>0</v>
      </c>
      <c r="R336" s="49">
        <f t="shared" si="512"/>
        <v>9282900</v>
      </c>
      <c r="S336" s="49">
        <f t="shared" si="512"/>
        <v>0</v>
      </c>
      <c r="T336" s="49">
        <f t="shared" si="512"/>
        <v>9282900</v>
      </c>
      <c r="U336" s="49">
        <f t="shared" si="512"/>
        <v>223410</v>
      </c>
      <c r="V336" s="49">
        <f t="shared" si="512"/>
        <v>9506310</v>
      </c>
      <c r="W336" s="49">
        <f t="shared" si="512"/>
        <v>-529933</v>
      </c>
      <c r="X336" s="49">
        <f t="shared" si="512"/>
        <v>8976377</v>
      </c>
    </row>
    <row r="337" spans="1:24" s="1" customFormat="1" ht="25.5" customHeight="1" x14ac:dyDescent="0.25">
      <c r="A337" s="295" t="s">
        <v>455</v>
      </c>
      <c r="B337" s="296"/>
      <c r="C337" s="261"/>
      <c r="D337" s="261"/>
      <c r="E337" s="261"/>
      <c r="F337" s="29" t="s">
        <v>353</v>
      </c>
      <c r="G337" s="29" t="s">
        <v>307</v>
      </c>
      <c r="H337" s="48" t="s">
        <v>456</v>
      </c>
      <c r="I337" s="48"/>
      <c r="J337" s="49">
        <f>J338</f>
        <v>6946200</v>
      </c>
      <c r="K337" s="49">
        <f t="shared" ref="K337:X338" si="513">K338</f>
        <v>0</v>
      </c>
      <c r="L337" s="49">
        <f t="shared" si="498"/>
        <v>6946200</v>
      </c>
      <c r="M337" s="49">
        <f t="shared" si="513"/>
        <v>0</v>
      </c>
      <c r="N337" s="49">
        <f t="shared" si="513"/>
        <v>6946200</v>
      </c>
      <c r="O337" s="49">
        <f t="shared" si="513"/>
        <v>0</v>
      </c>
      <c r="P337" s="49">
        <f t="shared" si="513"/>
        <v>6946200</v>
      </c>
      <c r="Q337" s="49">
        <f t="shared" si="513"/>
        <v>0</v>
      </c>
      <c r="R337" s="49">
        <f t="shared" si="513"/>
        <v>6946200</v>
      </c>
      <c r="S337" s="49">
        <f t="shared" si="513"/>
        <v>0</v>
      </c>
      <c r="T337" s="49">
        <f t="shared" si="513"/>
        <v>6946200</v>
      </c>
      <c r="U337" s="49">
        <f t="shared" si="513"/>
        <v>0</v>
      </c>
      <c r="V337" s="49">
        <f t="shared" si="513"/>
        <v>6946200</v>
      </c>
      <c r="W337" s="49">
        <f t="shared" si="513"/>
        <v>-267498</v>
      </c>
      <c r="X337" s="49">
        <f t="shared" si="513"/>
        <v>6678702</v>
      </c>
    </row>
    <row r="338" spans="1:24" s="1" customFormat="1" ht="25.5" customHeight="1" x14ac:dyDescent="0.25">
      <c r="A338" s="261"/>
      <c r="B338" s="261" t="s">
        <v>361</v>
      </c>
      <c r="C338" s="261"/>
      <c r="D338" s="261"/>
      <c r="E338" s="261"/>
      <c r="F338" s="48" t="s">
        <v>353</v>
      </c>
      <c r="G338" s="48" t="s">
        <v>307</v>
      </c>
      <c r="H338" s="48" t="s">
        <v>456</v>
      </c>
      <c r="I338" s="48" t="s">
        <v>362</v>
      </c>
      <c r="J338" s="49">
        <f>J339</f>
        <v>6946200</v>
      </c>
      <c r="K338" s="49">
        <f t="shared" si="513"/>
        <v>0</v>
      </c>
      <c r="L338" s="49">
        <f t="shared" si="498"/>
        <v>6946200</v>
      </c>
      <c r="M338" s="49">
        <f t="shared" si="513"/>
        <v>0</v>
      </c>
      <c r="N338" s="49">
        <f t="shared" si="513"/>
        <v>6946200</v>
      </c>
      <c r="O338" s="49">
        <f t="shared" si="513"/>
        <v>0</v>
      </c>
      <c r="P338" s="49">
        <f t="shared" si="513"/>
        <v>6946200</v>
      </c>
      <c r="Q338" s="49">
        <f t="shared" si="513"/>
        <v>0</v>
      </c>
      <c r="R338" s="49">
        <f t="shared" si="513"/>
        <v>6946200</v>
      </c>
      <c r="S338" s="49">
        <f t="shared" si="513"/>
        <v>0</v>
      </c>
      <c r="T338" s="49">
        <f t="shared" si="513"/>
        <v>6946200</v>
      </c>
      <c r="U338" s="49">
        <f t="shared" si="513"/>
        <v>0</v>
      </c>
      <c r="V338" s="49">
        <f t="shared" si="513"/>
        <v>6946200</v>
      </c>
      <c r="W338" s="49">
        <f t="shared" si="513"/>
        <v>-267498</v>
      </c>
      <c r="X338" s="49">
        <f t="shared" si="513"/>
        <v>6678702</v>
      </c>
    </row>
    <row r="339" spans="1:24" s="1" customFormat="1" ht="27" customHeight="1" x14ac:dyDescent="0.25">
      <c r="A339" s="261"/>
      <c r="B339" s="261" t="s">
        <v>363</v>
      </c>
      <c r="C339" s="261"/>
      <c r="D339" s="261"/>
      <c r="E339" s="261"/>
      <c r="F339" s="48" t="s">
        <v>353</v>
      </c>
      <c r="G339" s="48" t="s">
        <v>307</v>
      </c>
      <c r="H339" s="48" t="s">
        <v>456</v>
      </c>
      <c r="I339" s="48" t="s">
        <v>364</v>
      </c>
      <c r="J339" s="49">
        <f>6946249-49</f>
        <v>6946200</v>
      </c>
      <c r="K339" s="49"/>
      <c r="L339" s="49">
        <f t="shared" si="498"/>
        <v>6946200</v>
      </c>
      <c r="M339" s="49"/>
      <c r="N339" s="49">
        <f>L339+M339</f>
        <v>6946200</v>
      </c>
      <c r="O339" s="49"/>
      <c r="P339" s="49">
        <f t="shared" ref="P339" si="514">N339+O339</f>
        <v>6946200</v>
      </c>
      <c r="Q339" s="49"/>
      <c r="R339" s="49">
        <f t="shared" ref="R339" si="515">P339+Q339</f>
        <v>6946200</v>
      </c>
      <c r="S339" s="49"/>
      <c r="T339" s="49">
        <f t="shared" ref="T339" si="516">R339+S339</f>
        <v>6946200</v>
      </c>
      <c r="U339" s="49"/>
      <c r="V339" s="49">
        <f t="shared" ref="V339" si="517">T339+U339</f>
        <v>6946200</v>
      </c>
      <c r="W339" s="49">
        <f>-265770-1156-572</f>
        <v>-267498</v>
      </c>
      <c r="X339" s="49">
        <f t="shared" ref="X339" si="518">V339+W339</f>
        <v>6678702</v>
      </c>
    </row>
    <row r="340" spans="1:24" s="1" customFormat="1" ht="12.75" customHeight="1" x14ac:dyDescent="0.25">
      <c r="A340" s="295" t="s">
        <v>457</v>
      </c>
      <c r="B340" s="296"/>
      <c r="C340" s="261"/>
      <c r="D340" s="261"/>
      <c r="E340" s="261"/>
      <c r="F340" s="29" t="s">
        <v>353</v>
      </c>
      <c r="G340" s="29" t="s">
        <v>307</v>
      </c>
      <c r="H340" s="48" t="s">
        <v>458</v>
      </c>
      <c r="I340" s="48"/>
      <c r="J340" s="49">
        <f>J341+J343+J345</f>
        <v>2053800</v>
      </c>
      <c r="K340" s="49">
        <f t="shared" ref="K340:X340" si="519">K341+K343+K345</f>
        <v>282900</v>
      </c>
      <c r="L340" s="49">
        <f t="shared" si="498"/>
        <v>2336700</v>
      </c>
      <c r="M340" s="49">
        <f t="shared" si="519"/>
        <v>0</v>
      </c>
      <c r="N340" s="49">
        <f t="shared" si="519"/>
        <v>2336700</v>
      </c>
      <c r="O340" s="49">
        <f t="shared" si="519"/>
        <v>0</v>
      </c>
      <c r="P340" s="49">
        <f t="shared" si="519"/>
        <v>2336700</v>
      </c>
      <c r="Q340" s="49">
        <f t="shared" si="519"/>
        <v>0</v>
      </c>
      <c r="R340" s="49">
        <f t="shared" si="519"/>
        <v>2336700</v>
      </c>
      <c r="S340" s="49">
        <f t="shared" si="519"/>
        <v>0</v>
      </c>
      <c r="T340" s="49">
        <f t="shared" si="519"/>
        <v>2336700</v>
      </c>
      <c r="U340" s="49">
        <f t="shared" si="519"/>
        <v>223410</v>
      </c>
      <c r="V340" s="49">
        <f t="shared" si="519"/>
        <v>2560110</v>
      </c>
      <c r="W340" s="49">
        <f t="shared" si="519"/>
        <v>-262435</v>
      </c>
      <c r="X340" s="49">
        <f t="shared" si="519"/>
        <v>2297675</v>
      </c>
    </row>
    <row r="341" spans="1:24" s="1" customFormat="1" ht="27" customHeight="1" x14ac:dyDescent="0.25">
      <c r="A341" s="261"/>
      <c r="B341" s="261" t="s">
        <v>231</v>
      </c>
      <c r="C341" s="261"/>
      <c r="D341" s="261"/>
      <c r="E341" s="261"/>
      <c r="F341" s="48" t="s">
        <v>353</v>
      </c>
      <c r="G341" s="48" t="s">
        <v>307</v>
      </c>
      <c r="H341" s="48" t="s">
        <v>458</v>
      </c>
      <c r="I341" s="48" t="s">
        <v>233</v>
      </c>
      <c r="J341" s="49">
        <f>J342</f>
        <v>1634900</v>
      </c>
      <c r="K341" s="49">
        <f t="shared" ref="K341:X341" si="520">K342</f>
        <v>282900</v>
      </c>
      <c r="L341" s="49">
        <f t="shared" si="498"/>
        <v>1917800</v>
      </c>
      <c r="M341" s="49">
        <f t="shared" si="520"/>
        <v>0</v>
      </c>
      <c r="N341" s="49">
        <f t="shared" si="520"/>
        <v>1917800</v>
      </c>
      <c r="O341" s="49">
        <f t="shared" si="520"/>
        <v>0</v>
      </c>
      <c r="P341" s="49">
        <f t="shared" si="520"/>
        <v>1917800</v>
      </c>
      <c r="Q341" s="49">
        <f t="shared" si="520"/>
        <v>0</v>
      </c>
      <c r="R341" s="49">
        <f t="shared" si="520"/>
        <v>1917800</v>
      </c>
      <c r="S341" s="49">
        <f t="shared" si="520"/>
        <v>0</v>
      </c>
      <c r="T341" s="49">
        <f t="shared" si="520"/>
        <v>1917800</v>
      </c>
      <c r="U341" s="49">
        <f t="shared" si="520"/>
        <v>223410</v>
      </c>
      <c r="V341" s="49">
        <f t="shared" si="520"/>
        <v>2141210</v>
      </c>
      <c r="W341" s="49">
        <f t="shared" si="520"/>
        <v>-230310</v>
      </c>
      <c r="X341" s="49">
        <f t="shared" si="520"/>
        <v>1910900</v>
      </c>
    </row>
    <row r="342" spans="1:24" s="1" customFormat="1" ht="12.75" customHeight="1" x14ac:dyDescent="0.25">
      <c r="A342" s="50"/>
      <c r="B342" s="268" t="s">
        <v>234</v>
      </c>
      <c r="C342" s="268"/>
      <c r="D342" s="268"/>
      <c r="E342" s="268"/>
      <c r="F342" s="48" t="s">
        <v>353</v>
      </c>
      <c r="G342" s="48" t="s">
        <v>307</v>
      </c>
      <c r="H342" s="48" t="s">
        <v>458</v>
      </c>
      <c r="I342" s="48" t="s">
        <v>235</v>
      </c>
      <c r="J342" s="49">
        <f>1634866+34</f>
        <v>1634900</v>
      </c>
      <c r="K342" s="49">
        <v>282900</v>
      </c>
      <c r="L342" s="49">
        <f t="shared" si="498"/>
        <v>1917800</v>
      </c>
      <c r="M342" s="49"/>
      <c r="N342" s="49">
        <f>L342+M342</f>
        <v>1917800</v>
      </c>
      <c r="O342" s="49"/>
      <c r="P342" s="49">
        <f t="shared" ref="P342" si="521">N342+O342</f>
        <v>1917800</v>
      </c>
      <c r="Q342" s="49"/>
      <c r="R342" s="49">
        <f t="shared" ref="R342" si="522">P342+Q342</f>
        <v>1917800</v>
      </c>
      <c r="S342" s="49"/>
      <c r="T342" s="49">
        <f t="shared" ref="T342" si="523">R342+S342</f>
        <v>1917800</v>
      </c>
      <c r="U342" s="49">
        <v>223410</v>
      </c>
      <c r="V342" s="49">
        <f t="shared" ref="V342" si="524">T342+U342</f>
        <v>2141210</v>
      </c>
      <c r="W342" s="49">
        <f>-199510-30800</f>
        <v>-230310</v>
      </c>
      <c r="X342" s="49">
        <f t="shared" ref="X342" si="525">V342+W342</f>
        <v>1910900</v>
      </c>
    </row>
    <row r="343" spans="1:24" s="1" customFormat="1" ht="12.75" customHeight="1" x14ac:dyDescent="0.25">
      <c r="A343" s="50"/>
      <c r="B343" s="268" t="s">
        <v>236</v>
      </c>
      <c r="C343" s="268"/>
      <c r="D343" s="268"/>
      <c r="E343" s="268"/>
      <c r="F343" s="48" t="s">
        <v>353</v>
      </c>
      <c r="G343" s="48" t="s">
        <v>307</v>
      </c>
      <c r="H343" s="48" t="s">
        <v>458</v>
      </c>
      <c r="I343" s="48" t="s">
        <v>237</v>
      </c>
      <c r="J343" s="49">
        <f>J344</f>
        <v>381900</v>
      </c>
      <c r="K343" s="49">
        <f t="shared" ref="K343:X343" si="526">K344</f>
        <v>0</v>
      </c>
      <c r="L343" s="49">
        <f t="shared" si="498"/>
        <v>381900</v>
      </c>
      <c r="M343" s="49">
        <f t="shared" si="526"/>
        <v>0</v>
      </c>
      <c r="N343" s="49">
        <f t="shared" si="526"/>
        <v>381900</v>
      </c>
      <c r="O343" s="49">
        <f t="shared" si="526"/>
        <v>0</v>
      </c>
      <c r="P343" s="49">
        <f t="shared" si="526"/>
        <v>381900</v>
      </c>
      <c r="Q343" s="49">
        <f t="shared" si="526"/>
        <v>0</v>
      </c>
      <c r="R343" s="49">
        <f t="shared" si="526"/>
        <v>381900</v>
      </c>
      <c r="S343" s="49">
        <f t="shared" si="526"/>
        <v>0</v>
      </c>
      <c r="T343" s="49">
        <f t="shared" si="526"/>
        <v>381900</v>
      </c>
      <c r="U343" s="49">
        <f t="shared" si="526"/>
        <v>0</v>
      </c>
      <c r="V343" s="49">
        <f t="shared" si="526"/>
        <v>381900</v>
      </c>
      <c r="W343" s="49">
        <f t="shared" si="526"/>
        <v>-14051</v>
      </c>
      <c r="X343" s="49">
        <f t="shared" si="526"/>
        <v>367849</v>
      </c>
    </row>
    <row r="344" spans="1:24" s="1" customFormat="1" ht="12.75" customHeight="1" x14ac:dyDescent="0.25">
      <c r="A344" s="50"/>
      <c r="B344" s="261" t="s">
        <v>238</v>
      </c>
      <c r="C344" s="261"/>
      <c r="D344" s="261"/>
      <c r="E344" s="261"/>
      <c r="F344" s="48" t="s">
        <v>353</v>
      </c>
      <c r="G344" s="48" t="s">
        <v>307</v>
      </c>
      <c r="H344" s="48" t="s">
        <v>458</v>
      </c>
      <c r="I344" s="48" t="s">
        <v>239</v>
      </c>
      <c r="J344" s="49">
        <f>381893+7</f>
        <v>381900</v>
      </c>
      <c r="K344" s="49"/>
      <c r="L344" s="49">
        <f t="shared" si="498"/>
        <v>381900</v>
      </c>
      <c r="M344" s="49"/>
      <c r="N344" s="49">
        <f>L344+M344</f>
        <v>381900</v>
      </c>
      <c r="O344" s="49"/>
      <c r="P344" s="49">
        <f t="shared" ref="P344" si="527">N344+O344</f>
        <v>381900</v>
      </c>
      <c r="Q344" s="49"/>
      <c r="R344" s="49">
        <f t="shared" ref="R344" si="528">P344+Q344</f>
        <v>381900</v>
      </c>
      <c r="S344" s="49"/>
      <c r="T344" s="49">
        <f t="shared" ref="T344" si="529">R344+S344</f>
        <v>381900</v>
      </c>
      <c r="U344" s="49"/>
      <c r="V344" s="49">
        <f t="shared" ref="V344" si="530">T344+U344</f>
        <v>381900</v>
      </c>
      <c r="W344" s="49">
        <f>-5826-8225</f>
        <v>-14051</v>
      </c>
      <c r="X344" s="49">
        <f t="shared" ref="X344" si="531">V344+W344</f>
        <v>367849</v>
      </c>
    </row>
    <row r="345" spans="1:24" s="1" customFormat="1" ht="12.75" customHeight="1" x14ac:dyDescent="0.25">
      <c r="A345" s="261"/>
      <c r="B345" s="261" t="s">
        <v>240</v>
      </c>
      <c r="C345" s="261"/>
      <c r="D345" s="261"/>
      <c r="E345" s="261"/>
      <c r="F345" s="48" t="s">
        <v>353</v>
      </c>
      <c r="G345" s="48" t="s">
        <v>307</v>
      </c>
      <c r="H345" s="48" t="s">
        <v>458</v>
      </c>
      <c r="I345" s="48" t="s">
        <v>241</v>
      </c>
      <c r="J345" s="49">
        <f>J346+J347</f>
        <v>37000</v>
      </c>
      <c r="K345" s="49">
        <f t="shared" ref="K345:X345" si="532">K346+K347</f>
        <v>0</v>
      </c>
      <c r="L345" s="49">
        <f t="shared" si="498"/>
        <v>37000</v>
      </c>
      <c r="M345" s="49">
        <f t="shared" si="532"/>
        <v>0</v>
      </c>
      <c r="N345" s="49">
        <f t="shared" si="532"/>
        <v>37000</v>
      </c>
      <c r="O345" s="49">
        <f t="shared" si="532"/>
        <v>0</v>
      </c>
      <c r="P345" s="49">
        <f t="shared" si="532"/>
        <v>37000</v>
      </c>
      <c r="Q345" s="49">
        <f t="shared" si="532"/>
        <v>0</v>
      </c>
      <c r="R345" s="49">
        <f t="shared" si="532"/>
        <v>37000</v>
      </c>
      <c r="S345" s="49">
        <f t="shared" si="532"/>
        <v>0</v>
      </c>
      <c r="T345" s="49">
        <f t="shared" si="532"/>
        <v>37000</v>
      </c>
      <c r="U345" s="49">
        <f t="shared" si="532"/>
        <v>0</v>
      </c>
      <c r="V345" s="49">
        <f t="shared" si="532"/>
        <v>37000</v>
      </c>
      <c r="W345" s="49">
        <f t="shared" si="532"/>
        <v>-18074</v>
      </c>
      <c r="X345" s="49">
        <f t="shared" si="532"/>
        <v>18926</v>
      </c>
    </row>
    <row r="346" spans="1:24" s="1" customFormat="1" ht="12.75" customHeight="1" x14ac:dyDescent="0.25">
      <c r="A346" s="261"/>
      <c r="B346" s="261" t="s">
        <v>459</v>
      </c>
      <c r="C346" s="261"/>
      <c r="D346" s="261"/>
      <c r="E346" s="261"/>
      <c r="F346" s="48" t="s">
        <v>353</v>
      </c>
      <c r="G346" s="48" t="s">
        <v>307</v>
      </c>
      <c r="H346" s="48" t="s">
        <v>458</v>
      </c>
      <c r="I346" s="48" t="s">
        <v>243</v>
      </c>
      <c r="J346" s="49">
        <v>37000</v>
      </c>
      <c r="K346" s="49"/>
      <c r="L346" s="49">
        <f t="shared" si="498"/>
        <v>37000</v>
      </c>
      <c r="M346" s="49"/>
      <c r="N346" s="49">
        <f>L346+M346</f>
        <v>37000</v>
      </c>
      <c r="O346" s="49"/>
      <c r="P346" s="49">
        <f t="shared" ref="P346:P347" si="533">N346+O346</f>
        <v>37000</v>
      </c>
      <c r="Q346" s="49"/>
      <c r="R346" s="49">
        <f t="shared" ref="R346:R347" si="534">P346+Q346</f>
        <v>37000</v>
      </c>
      <c r="S346" s="49"/>
      <c r="T346" s="49">
        <f t="shared" ref="T346:T347" si="535">R346+S346</f>
        <v>37000</v>
      </c>
      <c r="U346" s="49"/>
      <c r="V346" s="49">
        <f t="shared" ref="V346:V347" si="536">T346+U346</f>
        <v>37000</v>
      </c>
      <c r="W346" s="49">
        <v>-18074</v>
      </c>
      <c r="X346" s="49">
        <f t="shared" ref="X346:X347" si="537">V346+W346</f>
        <v>18926</v>
      </c>
    </row>
    <row r="347" spans="1:24" s="1" customFormat="1" ht="12.75" hidden="1" customHeight="1" x14ac:dyDescent="0.25">
      <c r="A347" s="261"/>
      <c r="B347" s="261" t="s">
        <v>244</v>
      </c>
      <c r="C347" s="261"/>
      <c r="D347" s="261"/>
      <c r="E347" s="261"/>
      <c r="F347" s="48" t="s">
        <v>353</v>
      </c>
      <c r="G347" s="48" t="s">
        <v>307</v>
      </c>
      <c r="H347" s="48" t="s">
        <v>458</v>
      </c>
      <c r="I347" s="48" t="s">
        <v>245</v>
      </c>
      <c r="J347" s="49"/>
      <c r="K347" s="49"/>
      <c r="L347" s="49">
        <f t="shared" si="498"/>
        <v>0</v>
      </c>
      <c r="M347" s="49"/>
      <c r="N347" s="49">
        <f>L347+M347</f>
        <v>0</v>
      </c>
      <c r="O347" s="49"/>
      <c r="P347" s="49">
        <f t="shared" si="533"/>
        <v>0</v>
      </c>
      <c r="Q347" s="49"/>
      <c r="R347" s="49">
        <f t="shared" si="534"/>
        <v>0</v>
      </c>
      <c r="S347" s="49"/>
      <c r="T347" s="49">
        <f t="shared" si="535"/>
        <v>0</v>
      </c>
      <c r="U347" s="49"/>
      <c r="V347" s="49">
        <f t="shared" si="536"/>
        <v>0</v>
      </c>
      <c r="W347" s="49"/>
      <c r="X347" s="49">
        <f t="shared" si="537"/>
        <v>0</v>
      </c>
    </row>
    <row r="348" spans="1:24" s="1" customFormat="1" ht="12.75" customHeight="1" x14ac:dyDescent="0.25">
      <c r="A348" s="295" t="s">
        <v>280</v>
      </c>
      <c r="B348" s="296"/>
      <c r="C348" s="261"/>
      <c r="D348" s="261"/>
      <c r="E348" s="261"/>
      <c r="F348" s="29" t="s">
        <v>353</v>
      </c>
      <c r="G348" s="29" t="s">
        <v>307</v>
      </c>
      <c r="H348" s="29" t="s">
        <v>281</v>
      </c>
      <c r="I348" s="29"/>
      <c r="J348" s="25">
        <f t="shared" ref="J348:X351" si="538">J349</f>
        <v>81000</v>
      </c>
      <c r="K348" s="25">
        <f t="shared" si="538"/>
        <v>1682300</v>
      </c>
      <c r="L348" s="49">
        <f t="shared" si="498"/>
        <v>1763300</v>
      </c>
      <c r="M348" s="25">
        <f t="shared" si="538"/>
        <v>0</v>
      </c>
      <c r="N348" s="25">
        <f t="shared" si="538"/>
        <v>1763300</v>
      </c>
      <c r="O348" s="25">
        <f t="shared" si="538"/>
        <v>0</v>
      </c>
      <c r="P348" s="25">
        <f t="shared" si="538"/>
        <v>1763300</v>
      </c>
      <c r="Q348" s="25">
        <f t="shared" si="538"/>
        <v>0</v>
      </c>
      <c r="R348" s="25">
        <f t="shared" si="538"/>
        <v>1763300</v>
      </c>
      <c r="S348" s="25">
        <f t="shared" si="538"/>
        <v>0</v>
      </c>
      <c r="T348" s="25">
        <f t="shared" si="538"/>
        <v>1763300</v>
      </c>
      <c r="U348" s="25">
        <f t="shared" si="538"/>
        <v>600000</v>
      </c>
      <c r="V348" s="25">
        <f t="shared" si="538"/>
        <v>2363300</v>
      </c>
      <c r="W348" s="25">
        <f t="shared" si="538"/>
        <v>338173.25</v>
      </c>
      <c r="X348" s="25">
        <f t="shared" si="538"/>
        <v>2701473.25</v>
      </c>
    </row>
    <row r="349" spans="1:24" s="1" customFormat="1" ht="53.25" customHeight="1" x14ac:dyDescent="0.25">
      <c r="A349" s="295" t="s">
        <v>282</v>
      </c>
      <c r="B349" s="296"/>
      <c r="C349" s="261"/>
      <c r="D349" s="261"/>
      <c r="E349" s="261"/>
      <c r="F349" s="48" t="s">
        <v>353</v>
      </c>
      <c r="G349" s="29" t="s">
        <v>307</v>
      </c>
      <c r="H349" s="48" t="s">
        <v>283</v>
      </c>
      <c r="I349" s="48"/>
      <c r="J349" s="49">
        <f>J350+J355</f>
        <v>81000</v>
      </c>
      <c r="K349" s="49">
        <f t="shared" ref="K349:X349" si="539">K350+K355</f>
        <v>1682300</v>
      </c>
      <c r="L349" s="49">
        <f t="shared" si="498"/>
        <v>1763300</v>
      </c>
      <c r="M349" s="49">
        <f t="shared" si="539"/>
        <v>0</v>
      </c>
      <c r="N349" s="49">
        <f t="shared" si="539"/>
        <v>1763300</v>
      </c>
      <c r="O349" s="49">
        <f t="shared" si="539"/>
        <v>0</v>
      </c>
      <c r="P349" s="49">
        <f t="shared" si="539"/>
        <v>1763300</v>
      </c>
      <c r="Q349" s="49">
        <f t="shared" si="539"/>
        <v>0</v>
      </c>
      <c r="R349" s="49">
        <f t="shared" si="539"/>
        <v>1763300</v>
      </c>
      <c r="S349" s="49">
        <f t="shared" si="539"/>
        <v>0</v>
      </c>
      <c r="T349" s="49">
        <f t="shared" si="539"/>
        <v>1763300</v>
      </c>
      <c r="U349" s="49">
        <f t="shared" si="539"/>
        <v>600000</v>
      </c>
      <c r="V349" s="49">
        <f t="shared" si="539"/>
        <v>2363300</v>
      </c>
      <c r="W349" s="49">
        <f t="shared" si="539"/>
        <v>338173.25</v>
      </c>
      <c r="X349" s="49">
        <f t="shared" si="539"/>
        <v>2701473.25</v>
      </c>
    </row>
    <row r="350" spans="1:24" s="1" customFormat="1" ht="66" customHeight="1" x14ac:dyDescent="0.25">
      <c r="A350" s="295" t="s">
        <v>368</v>
      </c>
      <c r="B350" s="296"/>
      <c r="C350" s="261"/>
      <c r="D350" s="261"/>
      <c r="E350" s="261"/>
      <c r="F350" s="48" t="s">
        <v>353</v>
      </c>
      <c r="G350" s="29" t="s">
        <v>307</v>
      </c>
      <c r="H350" s="48" t="s">
        <v>369</v>
      </c>
      <c r="I350" s="48"/>
      <c r="J350" s="49">
        <f>J351+J353</f>
        <v>81000</v>
      </c>
      <c r="K350" s="49">
        <f t="shared" ref="K350:X350" si="540">K351+K353</f>
        <v>1682300</v>
      </c>
      <c r="L350" s="49">
        <f t="shared" si="498"/>
        <v>1763300</v>
      </c>
      <c r="M350" s="49">
        <f t="shared" si="540"/>
        <v>0</v>
      </c>
      <c r="N350" s="49">
        <f t="shared" si="540"/>
        <v>1763300</v>
      </c>
      <c r="O350" s="49">
        <f t="shared" si="540"/>
        <v>0</v>
      </c>
      <c r="P350" s="49">
        <f t="shared" si="540"/>
        <v>1763300</v>
      </c>
      <c r="Q350" s="49">
        <f t="shared" si="540"/>
        <v>0</v>
      </c>
      <c r="R350" s="49">
        <f t="shared" si="540"/>
        <v>1763300</v>
      </c>
      <c r="S350" s="49">
        <f t="shared" si="540"/>
        <v>0</v>
      </c>
      <c r="T350" s="49">
        <f t="shared" si="540"/>
        <v>1763300</v>
      </c>
      <c r="U350" s="49">
        <f t="shared" si="540"/>
        <v>600000</v>
      </c>
      <c r="V350" s="49">
        <f t="shared" si="540"/>
        <v>2363300</v>
      </c>
      <c r="W350" s="49">
        <f t="shared" si="540"/>
        <v>338173.25</v>
      </c>
      <c r="X350" s="49">
        <f t="shared" si="540"/>
        <v>2701473.25</v>
      </c>
    </row>
    <row r="351" spans="1:24" s="1" customFormat="1" ht="12.75" customHeight="1" x14ac:dyDescent="0.25">
      <c r="A351" s="50"/>
      <c r="B351" s="268" t="s">
        <v>370</v>
      </c>
      <c r="C351" s="268"/>
      <c r="D351" s="268"/>
      <c r="E351" s="268"/>
      <c r="F351" s="48" t="s">
        <v>353</v>
      </c>
      <c r="G351" s="48" t="s">
        <v>307</v>
      </c>
      <c r="H351" s="48" t="s">
        <v>369</v>
      </c>
      <c r="I351" s="48" t="s">
        <v>371</v>
      </c>
      <c r="J351" s="49">
        <f>J352</f>
        <v>81000</v>
      </c>
      <c r="K351" s="49">
        <f t="shared" si="538"/>
        <v>1628300</v>
      </c>
      <c r="L351" s="49">
        <f t="shared" si="498"/>
        <v>1709300</v>
      </c>
      <c r="M351" s="49">
        <f t="shared" si="538"/>
        <v>0</v>
      </c>
      <c r="N351" s="49">
        <f t="shared" si="538"/>
        <v>1709300</v>
      </c>
      <c r="O351" s="49">
        <f t="shared" si="538"/>
        <v>0</v>
      </c>
      <c r="P351" s="49">
        <f t="shared" si="538"/>
        <v>1709300</v>
      </c>
      <c r="Q351" s="49">
        <f t="shared" si="538"/>
        <v>0</v>
      </c>
      <c r="R351" s="49">
        <f t="shared" si="538"/>
        <v>1709300</v>
      </c>
      <c r="S351" s="49">
        <f t="shared" si="538"/>
        <v>0</v>
      </c>
      <c r="T351" s="49">
        <f t="shared" si="538"/>
        <v>1709300</v>
      </c>
      <c r="U351" s="49">
        <f t="shared" si="538"/>
        <v>600000</v>
      </c>
      <c r="V351" s="49">
        <f t="shared" si="538"/>
        <v>2309300</v>
      </c>
      <c r="W351" s="49">
        <f t="shared" si="538"/>
        <v>334913.56</v>
      </c>
      <c r="X351" s="49">
        <f t="shared" si="538"/>
        <v>2644213.56</v>
      </c>
    </row>
    <row r="352" spans="1:24" s="1" customFormat="1" ht="27.75" customHeight="1" x14ac:dyDescent="0.25">
      <c r="A352" s="50"/>
      <c r="B352" s="261" t="s">
        <v>372</v>
      </c>
      <c r="C352" s="261"/>
      <c r="D352" s="261"/>
      <c r="E352" s="261"/>
      <c r="F352" s="48" t="s">
        <v>353</v>
      </c>
      <c r="G352" s="48" t="s">
        <v>307</v>
      </c>
      <c r="H352" s="48" t="s">
        <v>369</v>
      </c>
      <c r="I352" s="48" t="s">
        <v>373</v>
      </c>
      <c r="J352" s="49">
        <v>81000</v>
      </c>
      <c r="K352" s="49">
        <f>-81000+1682300+27000</f>
        <v>1628300</v>
      </c>
      <c r="L352" s="49">
        <f t="shared" si="498"/>
        <v>1709300</v>
      </c>
      <c r="M352" s="49"/>
      <c r="N352" s="49">
        <f>L352+M352</f>
        <v>1709300</v>
      </c>
      <c r="O352" s="49"/>
      <c r="P352" s="49">
        <f t="shared" ref="P352" si="541">N352+O352</f>
        <v>1709300</v>
      </c>
      <c r="Q352" s="49"/>
      <c r="R352" s="49">
        <f t="shared" ref="R352" si="542">P352+Q352</f>
        <v>1709300</v>
      </c>
      <c r="S352" s="49"/>
      <c r="T352" s="49">
        <f t="shared" ref="T352" si="543">R352+S352</f>
        <v>1709300</v>
      </c>
      <c r="U352" s="49">
        <v>600000</v>
      </c>
      <c r="V352" s="49">
        <f t="shared" ref="V352" si="544">T352+U352</f>
        <v>2309300</v>
      </c>
      <c r="W352" s="49">
        <v>334913.56</v>
      </c>
      <c r="X352" s="49">
        <f t="shared" ref="X352" si="545">V352+W352</f>
        <v>2644213.56</v>
      </c>
    </row>
    <row r="353" spans="1:24" s="1" customFormat="1" ht="27.75" customHeight="1" x14ac:dyDescent="0.25">
      <c r="A353" s="50"/>
      <c r="B353" s="261" t="s">
        <v>361</v>
      </c>
      <c r="C353" s="261"/>
      <c r="D353" s="261"/>
      <c r="E353" s="261"/>
      <c r="F353" s="48" t="s">
        <v>353</v>
      </c>
      <c r="G353" s="48" t="s">
        <v>307</v>
      </c>
      <c r="H353" s="48" t="s">
        <v>369</v>
      </c>
      <c r="I353" s="48" t="s">
        <v>362</v>
      </c>
      <c r="J353" s="49">
        <f>J354</f>
        <v>0</v>
      </c>
      <c r="K353" s="49">
        <f t="shared" ref="K353:X353" si="546">K354</f>
        <v>54000</v>
      </c>
      <c r="L353" s="49">
        <f t="shared" si="498"/>
        <v>54000</v>
      </c>
      <c r="M353" s="49">
        <f t="shared" si="546"/>
        <v>0</v>
      </c>
      <c r="N353" s="49">
        <f t="shared" si="546"/>
        <v>54000</v>
      </c>
      <c r="O353" s="49">
        <f t="shared" si="546"/>
        <v>0</v>
      </c>
      <c r="P353" s="49">
        <f t="shared" si="546"/>
        <v>54000</v>
      </c>
      <c r="Q353" s="49">
        <f t="shared" si="546"/>
        <v>0</v>
      </c>
      <c r="R353" s="49">
        <f t="shared" si="546"/>
        <v>54000</v>
      </c>
      <c r="S353" s="49">
        <f t="shared" si="546"/>
        <v>0</v>
      </c>
      <c r="T353" s="49">
        <f t="shared" si="546"/>
        <v>54000</v>
      </c>
      <c r="U353" s="49">
        <f t="shared" si="546"/>
        <v>0</v>
      </c>
      <c r="V353" s="49">
        <f t="shared" si="546"/>
        <v>54000</v>
      </c>
      <c r="W353" s="49">
        <f t="shared" si="546"/>
        <v>3259.69</v>
      </c>
      <c r="X353" s="49">
        <f t="shared" si="546"/>
        <v>57259.69</v>
      </c>
    </row>
    <row r="354" spans="1:24" s="1" customFormat="1" ht="27.75" customHeight="1" x14ac:dyDescent="0.25">
      <c r="A354" s="50"/>
      <c r="B354" s="261" t="s">
        <v>363</v>
      </c>
      <c r="C354" s="261"/>
      <c r="D354" s="261"/>
      <c r="E354" s="261"/>
      <c r="F354" s="48" t="s">
        <v>353</v>
      </c>
      <c r="G354" s="48" t="s">
        <v>307</v>
      </c>
      <c r="H354" s="48" t="s">
        <v>369</v>
      </c>
      <c r="I354" s="48" t="s">
        <v>364</v>
      </c>
      <c r="J354" s="49"/>
      <c r="K354" s="49">
        <f>81000-27000</f>
        <v>54000</v>
      </c>
      <c r="L354" s="49">
        <f t="shared" si="498"/>
        <v>54000</v>
      </c>
      <c r="M354" s="49"/>
      <c r="N354" s="49">
        <f>L354+M354</f>
        <v>54000</v>
      </c>
      <c r="O354" s="49"/>
      <c r="P354" s="49">
        <f t="shared" ref="P354" si="547">N354+O354</f>
        <v>54000</v>
      </c>
      <c r="Q354" s="49"/>
      <c r="R354" s="49">
        <f t="shared" ref="R354" si="548">P354+Q354</f>
        <v>54000</v>
      </c>
      <c r="S354" s="49"/>
      <c r="T354" s="49">
        <f t="shared" ref="T354" si="549">R354+S354</f>
        <v>54000</v>
      </c>
      <c r="U354" s="49"/>
      <c r="V354" s="49">
        <f t="shared" ref="V354" si="550">T354+U354</f>
        <v>54000</v>
      </c>
      <c r="W354" s="49">
        <v>3259.69</v>
      </c>
      <c r="X354" s="49">
        <f t="shared" ref="X354" si="551">V354+W354</f>
        <v>57259.69</v>
      </c>
    </row>
    <row r="355" spans="1:24" s="1" customFormat="1" ht="12.75" hidden="1" customHeight="1" x14ac:dyDescent="0.25">
      <c r="A355" s="295" t="s">
        <v>374</v>
      </c>
      <c r="B355" s="296"/>
      <c r="C355" s="261"/>
      <c r="D355" s="261"/>
      <c r="E355" s="261"/>
      <c r="F355" s="48" t="s">
        <v>353</v>
      </c>
      <c r="G355" s="48" t="s">
        <v>307</v>
      </c>
      <c r="H355" s="48" t="s">
        <v>375</v>
      </c>
      <c r="I355" s="48"/>
      <c r="J355" s="49">
        <f t="shared" ref="J355:X356" si="552">J356</f>
        <v>0</v>
      </c>
      <c r="K355" s="49">
        <f t="shared" si="552"/>
        <v>0</v>
      </c>
      <c r="L355" s="49">
        <f t="shared" si="498"/>
        <v>0</v>
      </c>
      <c r="M355" s="49">
        <f t="shared" si="552"/>
        <v>0</v>
      </c>
      <c r="N355" s="49">
        <f t="shared" si="552"/>
        <v>0</v>
      </c>
      <c r="O355" s="49">
        <f t="shared" si="552"/>
        <v>0</v>
      </c>
      <c r="P355" s="49">
        <f t="shared" si="552"/>
        <v>0</v>
      </c>
      <c r="Q355" s="49">
        <f t="shared" si="552"/>
        <v>0</v>
      </c>
      <c r="R355" s="49">
        <f t="shared" si="552"/>
        <v>0</v>
      </c>
      <c r="S355" s="49">
        <f t="shared" si="552"/>
        <v>0</v>
      </c>
      <c r="T355" s="49">
        <f t="shared" si="552"/>
        <v>0</v>
      </c>
      <c r="U355" s="49">
        <f t="shared" si="552"/>
        <v>0</v>
      </c>
      <c r="V355" s="49">
        <f t="shared" si="552"/>
        <v>0</v>
      </c>
      <c r="W355" s="49">
        <f t="shared" si="552"/>
        <v>0</v>
      </c>
      <c r="X355" s="49">
        <f t="shared" si="552"/>
        <v>0</v>
      </c>
    </row>
    <row r="356" spans="1:24" s="1" customFormat="1" ht="15" hidden="1" customHeight="1" x14ac:dyDescent="0.25">
      <c r="A356" s="50"/>
      <c r="B356" s="268" t="s">
        <v>370</v>
      </c>
      <c r="C356" s="261"/>
      <c r="D356" s="261"/>
      <c r="E356" s="261"/>
      <c r="F356" s="48" t="s">
        <v>353</v>
      </c>
      <c r="G356" s="48" t="s">
        <v>307</v>
      </c>
      <c r="H356" s="48" t="s">
        <v>375</v>
      </c>
      <c r="I356" s="48" t="s">
        <v>371</v>
      </c>
      <c r="J356" s="49">
        <f>J357</f>
        <v>0</v>
      </c>
      <c r="K356" s="49">
        <f t="shared" si="552"/>
        <v>0</v>
      </c>
      <c r="L356" s="49">
        <f t="shared" si="498"/>
        <v>0</v>
      </c>
      <c r="M356" s="49">
        <f t="shared" si="552"/>
        <v>0</v>
      </c>
      <c r="N356" s="49">
        <f t="shared" si="552"/>
        <v>0</v>
      </c>
      <c r="O356" s="49">
        <f t="shared" si="552"/>
        <v>0</v>
      </c>
      <c r="P356" s="49">
        <f t="shared" si="552"/>
        <v>0</v>
      </c>
      <c r="Q356" s="49">
        <f t="shared" si="552"/>
        <v>0</v>
      </c>
      <c r="R356" s="49">
        <f t="shared" si="552"/>
        <v>0</v>
      </c>
      <c r="S356" s="49">
        <f t="shared" si="552"/>
        <v>0</v>
      </c>
      <c r="T356" s="49">
        <f t="shared" si="552"/>
        <v>0</v>
      </c>
      <c r="U356" s="49">
        <f t="shared" si="552"/>
        <v>0</v>
      </c>
      <c r="V356" s="49">
        <f t="shared" si="552"/>
        <v>0</v>
      </c>
      <c r="W356" s="49">
        <f t="shared" si="552"/>
        <v>0</v>
      </c>
      <c r="X356" s="49">
        <f t="shared" si="552"/>
        <v>0</v>
      </c>
    </row>
    <row r="357" spans="1:24" s="1" customFormat="1" ht="12.75" hidden="1" customHeight="1" x14ac:dyDescent="0.25">
      <c r="A357" s="50"/>
      <c r="B357" s="261" t="s">
        <v>376</v>
      </c>
      <c r="C357" s="261"/>
      <c r="D357" s="261"/>
      <c r="E357" s="261"/>
      <c r="F357" s="48" t="s">
        <v>353</v>
      </c>
      <c r="G357" s="48" t="s">
        <v>307</v>
      </c>
      <c r="H357" s="48" t="s">
        <v>375</v>
      </c>
      <c r="I357" s="48" t="s">
        <v>377</v>
      </c>
      <c r="J357" s="49"/>
      <c r="K357" s="49"/>
      <c r="L357" s="49">
        <f t="shared" si="498"/>
        <v>0</v>
      </c>
      <c r="M357" s="49"/>
      <c r="N357" s="49">
        <f>L357+M357</f>
        <v>0</v>
      </c>
      <c r="O357" s="49"/>
      <c r="P357" s="49">
        <f>N357+O357</f>
        <v>0</v>
      </c>
      <c r="Q357" s="49"/>
      <c r="R357" s="49">
        <f>P357+Q357</f>
        <v>0</v>
      </c>
      <c r="S357" s="49"/>
      <c r="T357" s="49">
        <f>R357+S357</f>
        <v>0</v>
      </c>
      <c r="U357" s="49"/>
      <c r="V357" s="49">
        <f>T357+U357</f>
        <v>0</v>
      </c>
      <c r="W357" s="49"/>
      <c r="X357" s="49">
        <f>V357+W357</f>
        <v>0</v>
      </c>
    </row>
    <row r="358" spans="1:24" s="1" customFormat="1" ht="12.75" customHeight="1" x14ac:dyDescent="0.25">
      <c r="A358" s="295" t="s">
        <v>380</v>
      </c>
      <c r="B358" s="296"/>
      <c r="C358" s="261"/>
      <c r="D358" s="261"/>
      <c r="E358" s="261"/>
      <c r="F358" s="29" t="s">
        <v>353</v>
      </c>
      <c r="G358" s="29" t="s">
        <v>307</v>
      </c>
      <c r="H358" s="29" t="s">
        <v>381</v>
      </c>
      <c r="I358" s="48"/>
      <c r="J358" s="49">
        <f t="shared" ref="J358:X359" si="553">J359</f>
        <v>1685000</v>
      </c>
      <c r="K358" s="49">
        <f t="shared" si="553"/>
        <v>0</v>
      </c>
      <c r="L358" s="49">
        <f t="shared" si="498"/>
        <v>1685000</v>
      </c>
      <c r="M358" s="49">
        <f t="shared" si="553"/>
        <v>-1685000</v>
      </c>
      <c r="N358" s="49">
        <f t="shared" si="553"/>
        <v>0</v>
      </c>
      <c r="O358" s="49">
        <f t="shared" si="553"/>
        <v>0</v>
      </c>
      <c r="P358" s="49">
        <f t="shared" si="553"/>
        <v>0</v>
      </c>
      <c r="Q358" s="49">
        <f t="shared" si="553"/>
        <v>0</v>
      </c>
      <c r="R358" s="49">
        <f t="shared" si="553"/>
        <v>0</v>
      </c>
      <c r="S358" s="49">
        <f t="shared" si="553"/>
        <v>0</v>
      </c>
      <c r="T358" s="49">
        <f t="shared" si="553"/>
        <v>0</v>
      </c>
      <c r="U358" s="49">
        <f t="shared" si="553"/>
        <v>0</v>
      </c>
      <c r="V358" s="49">
        <f t="shared" si="553"/>
        <v>0</v>
      </c>
      <c r="W358" s="49">
        <f t="shared" si="553"/>
        <v>34426</v>
      </c>
      <c r="X358" s="49">
        <f t="shared" si="553"/>
        <v>34426</v>
      </c>
    </row>
    <row r="359" spans="1:24" s="1" customFormat="1" ht="25.5" customHeight="1" x14ac:dyDescent="0.25">
      <c r="A359" s="261"/>
      <c r="B359" s="261" t="s">
        <v>361</v>
      </c>
      <c r="C359" s="261"/>
      <c r="D359" s="261"/>
      <c r="E359" s="261">
        <v>852</v>
      </c>
      <c r="F359" s="48" t="s">
        <v>353</v>
      </c>
      <c r="G359" s="48" t="s">
        <v>307</v>
      </c>
      <c r="H359" s="29" t="s">
        <v>381</v>
      </c>
      <c r="I359" s="48" t="s">
        <v>362</v>
      </c>
      <c r="J359" s="49">
        <f t="shared" si="553"/>
        <v>1685000</v>
      </c>
      <c r="K359" s="49">
        <f t="shared" si="553"/>
        <v>0</v>
      </c>
      <c r="L359" s="49">
        <f t="shared" si="498"/>
        <v>1685000</v>
      </c>
      <c r="M359" s="49">
        <f t="shared" si="553"/>
        <v>-1685000</v>
      </c>
      <c r="N359" s="49">
        <f t="shared" si="553"/>
        <v>0</v>
      </c>
      <c r="O359" s="49">
        <f t="shared" si="553"/>
        <v>0</v>
      </c>
      <c r="P359" s="49">
        <f t="shared" si="553"/>
        <v>0</v>
      </c>
      <c r="Q359" s="49">
        <f t="shared" si="553"/>
        <v>0</v>
      </c>
      <c r="R359" s="49">
        <f t="shared" si="553"/>
        <v>0</v>
      </c>
      <c r="S359" s="49">
        <f t="shared" si="553"/>
        <v>0</v>
      </c>
      <c r="T359" s="49">
        <f t="shared" si="553"/>
        <v>0</v>
      </c>
      <c r="U359" s="49">
        <f t="shared" si="553"/>
        <v>0</v>
      </c>
      <c r="V359" s="49">
        <f t="shared" si="553"/>
        <v>0</v>
      </c>
      <c r="W359" s="49">
        <f t="shared" si="553"/>
        <v>34426</v>
      </c>
      <c r="X359" s="49">
        <f t="shared" si="553"/>
        <v>34426</v>
      </c>
    </row>
    <row r="360" spans="1:24" s="1" customFormat="1" ht="12.75" customHeight="1" x14ac:dyDescent="0.25">
      <c r="A360" s="268"/>
      <c r="B360" s="268" t="s">
        <v>384</v>
      </c>
      <c r="C360" s="268"/>
      <c r="D360" s="268"/>
      <c r="E360" s="261">
        <v>852</v>
      </c>
      <c r="F360" s="48" t="s">
        <v>353</v>
      </c>
      <c r="G360" s="48" t="s">
        <v>307</v>
      </c>
      <c r="H360" s="29" t="s">
        <v>381</v>
      </c>
      <c r="I360" s="48" t="s">
        <v>385</v>
      </c>
      <c r="J360" s="49">
        <v>1685000</v>
      </c>
      <c r="K360" s="49"/>
      <c r="L360" s="49">
        <f t="shared" si="498"/>
        <v>1685000</v>
      </c>
      <c r="M360" s="49">
        <v>-1685000</v>
      </c>
      <c r="N360" s="49">
        <f>L360+M360</f>
        <v>0</v>
      </c>
      <c r="O360" s="49"/>
      <c r="P360" s="49">
        <f t="shared" ref="P360" si="554">N360+O360</f>
        <v>0</v>
      </c>
      <c r="Q360" s="49"/>
      <c r="R360" s="49">
        <f t="shared" ref="R360" si="555">P360+Q360</f>
        <v>0</v>
      </c>
      <c r="S360" s="49"/>
      <c r="T360" s="49">
        <f t="shared" ref="T360" si="556">R360+S360</f>
        <v>0</v>
      </c>
      <c r="U360" s="49"/>
      <c r="V360" s="49">
        <f t="shared" ref="V360" si="557">T360+U360</f>
        <v>0</v>
      </c>
      <c r="W360" s="49">
        <f>33270+1156</f>
        <v>34426</v>
      </c>
      <c r="X360" s="49">
        <f t="shared" ref="X360" si="558">V360+W360</f>
        <v>34426</v>
      </c>
    </row>
    <row r="361" spans="1:24" s="1" customFormat="1" ht="12.75" hidden="1" customHeight="1" x14ac:dyDescent="0.25">
      <c r="A361" s="295" t="s">
        <v>386</v>
      </c>
      <c r="B361" s="296"/>
      <c r="C361" s="261"/>
      <c r="D361" s="261"/>
      <c r="E361" s="261"/>
      <c r="F361" s="29" t="s">
        <v>353</v>
      </c>
      <c r="G361" s="29" t="s">
        <v>307</v>
      </c>
      <c r="H361" s="29" t="s">
        <v>387</v>
      </c>
      <c r="I361" s="48"/>
      <c r="J361" s="49">
        <f t="shared" ref="J361:X362" si="559">J362</f>
        <v>991000</v>
      </c>
      <c r="K361" s="49">
        <f t="shared" si="559"/>
        <v>0</v>
      </c>
      <c r="L361" s="49">
        <f t="shared" si="498"/>
        <v>991000</v>
      </c>
      <c r="M361" s="49">
        <f t="shared" si="559"/>
        <v>-991000</v>
      </c>
      <c r="N361" s="49">
        <f t="shared" si="559"/>
        <v>0</v>
      </c>
      <c r="O361" s="49">
        <f t="shared" si="559"/>
        <v>0</v>
      </c>
      <c r="P361" s="49">
        <f t="shared" si="559"/>
        <v>0</v>
      </c>
      <c r="Q361" s="49">
        <f t="shared" si="559"/>
        <v>0</v>
      </c>
      <c r="R361" s="49">
        <f t="shared" si="559"/>
        <v>0</v>
      </c>
      <c r="S361" s="49">
        <f t="shared" si="559"/>
        <v>0</v>
      </c>
      <c r="T361" s="49">
        <f t="shared" si="559"/>
        <v>0</v>
      </c>
      <c r="U361" s="49">
        <f t="shared" si="559"/>
        <v>0</v>
      </c>
      <c r="V361" s="49">
        <f t="shared" si="559"/>
        <v>0</v>
      </c>
      <c r="W361" s="49">
        <f t="shared" si="559"/>
        <v>0</v>
      </c>
      <c r="X361" s="49">
        <f t="shared" si="559"/>
        <v>0</v>
      </c>
    </row>
    <row r="362" spans="1:24" s="1" customFormat="1" ht="12.75" hidden="1" customHeight="1" x14ac:dyDescent="0.25">
      <c r="A362" s="261"/>
      <c r="B362" s="261" t="s">
        <v>361</v>
      </c>
      <c r="C362" s="261"/>
      <c r="D362" s="261"/>
      <c r="E362" s="261"/>
      <c r="F362" s="48" t="s">
        <v>353</v>
      </c>
      <c r="G362" s="48" t="s">
        <v>307</v>
      </c>
      <c r="H362" s="29" t="s">
        <v>387</v>
      </c>
      <c r="I362" s="48" t="s">
        <v>362</v>
      </c>
      <c r="J362" s="49">
        <f t="shared" si="559"/>
        <v>991000</v>
      </c>
      <c r="K362" s="49">
        <f t="shared" si="559"/>
        <v>0</v>
      </c>
      <c r="L362" s="49">
        <f t="shared" si="498"/>
        <v>991000</v>
      </c>
      <c r="M362" s="49">
        <f t="shared" si="559"/>
        <v>-991000</v>
      </c>
      <c r="N362" s="49">
        <f t="shared" si="559"/>
        <v>0</v>
      </c>
      <c r="O362" s="49">
        <f t="shared" si="559"/>
        <v>0</v>
      </c>
      <c r="P362" s="49">
        <f t="shared" si="559"/>
        <v>0</v>
      </c>
      <c r="Q362" s="49">
        <f t="shared" si="559"/>
        <v>0</v>
      </c>
      <c r="R362" s="49">
        <f t="shared" si="559"/>
        <v>0</v>
      </c>
      <c r="S362" s="49">
        <f t="shared" si="559"/>
        <v>0</v>
      </c>
      <c r="T362" s="49">
        <f t="shared" si="559"/>
        <v>0</v>
      </c>
      <c r="U362" s="49">
        <f t="shared" si="559"/>
        <v>0</v>
      </c>
      <c r="V362" s="49">
        <f t="shared" si="559"/>
        <v>0</v>
      </c>
      <c r="W362" s="49">
        <f t="shared" si="559"/>
        <v>0</v>
      </c>
      <c r="X362" s="49">
        <f t="shared" si="559"/>
        <v>0</v>
      </c>
    </row>
    <row r="363" spans="1:24" s="1" customFormat="1" ht="12.75" hidden="1" customHeight="1" x14ac:dyDescent="0.25">
      <c r="A363" s="268"/>
      <c r="B363" s="268" t="s">
        <v>384</v>
      </c>
      <c r="C363" s="268"/>
      <c r="D363" s="268"/>
      <c r="E363" s="268"/>
      <c r="F363" s="48" t="s">
        <v>353</v>
      </c>
      <c r="G363" s="48" t="s">
        <v>307</v>
      </c>
      <c r="H363" s="29" t="s">
        <v>387</v>
      </c>
      <c r="I363" s="48" t="s">
        <v>385</v>
      </c>
      <c r="J363" s="49">
        <v>991000</v>
      </c>
      <c r="K363" s="49"/>
      <c r="L363" s="49">
        <f t="shared" si="498"/>
        <v>991000</v>
      </c>
      <c r="M363" s="49">
        <v>-991000</v>
      </c>
      <c r="N363" s="49">
        <f>L363+M363</f>
        <v>0</v>
      </c>
      <c r="O363" s="49"/>
      <c r="P363" s="49">
        <f>N363+O363</f>
        <v>0</v>
      </c>
      <c r="Q363" s="49"/>
      <c r="R363" s="49">
        <f>P363+Q363</f>
        <v>0</v>
      </c>
      <c r="S363" s="49"/>
      <c r="T363" s="49">
        <f>R363+S363</f>
        <v>0</v>
      </c>
      <c r="U363" s="49"/>
      <c r="V363" s="49">
        <f>T363+U363</f>
        <v>0</v>
      </c>
      <c r="W363" s="49"/>
      <c r="X363" s="49">
        <f>V363+W363</f>
        <v>0</v>
      </c>
    </row>
    <row r="364" spans="1:24" s="1" customFormat="1" ht="12.75" customHeight="1" x14ac:dyDescent="0.25">
      <c r="A364" s="299" t="s">
        <v>460</v>
      </c>
      <c r="B364" s="300"/>
      <c r="C364" s="265"/>
      <c r="D364" s="265"/>
      <c r="E364" s="265"/>
      <c r="F364" s="42" t="s">
        <v>461</v>
      </c>
      <c r="G364" s="42"/>
      <c r="H364" s="42"/>
      <c r="I364" s="42"/>
      <c r="J364" s="43">
        <f>J365+J407</f>
        <v>5061140</v>
      </c>
      <c r="K364" s="43">
        <f>K365+K407</f>
        <v>-133400</v>
      </c>
      <c r="L364" s="49">
        <f t="shared" si="498"/>
        <v>4927740</v>
      </c>
      <c r="M364" s="43">
        <f t="shared" ref="M364:X364" si="560">M365+M407</f>
        <v>0</v>
      </c>
      <c r="N364" s="43">
        <f t="shared" si="560"/>
        <v>4927740</v>
      </c>
      <c r="O364" s="43">
        <f t="shared" si="560"/>
        <v>0</v>
      </c>
      <c r="P364" s="43">
        <f t="shared" si="560"/>
        <v>4927740</v>
      </c>
      <c r="Q364" s="43">
        <f t="shared" si="560"/>
        <v>0</v>
      </c>
      <c r="R364" s="43">
        <f t="shared" si="560"/>
        <v>4927740</v>
      </c>
      <c r="S364" s="43">
        <f t="shared" si="560"/>
        <v>86000</v>
      </c>
      <c r="T364" s="43">
        <f t="shared" si="560"/>
        <v>5013740</v>
      </c>
      <c r="U364" s="43">
        <f t="shared" si="560"/>
        <v>185550</v>
      </c>
      <c r="V364" s="43">
        <f t="shared" si="560"/>
        <v>5199290</v>
      </c>
      <c r="W364" s="43">
        <f t="shared" si="560"/>
        <v>717429</v>
      </c>
      <c r="X364" s="43">
        <f t="shared" si="560"/>
        <v>5916719</v>
      </c>
    </row>
    <row r="365" spans="1:24" s="1" customFormat="1" ht="12.75" customHeight="1" x14ac:dyDescent="0.25">
      <c r="A365" s="301" t="s">
        <v>462</v>
      </c>
      <c r="B365" s="302"/>
      <c r="C365" s="263"/>
      <c r="D365" s="263"/>
      <c r="E365" s="263"/>
      <c r="F365" s="45" t="s">
        <v>461</v>
      </c>
      <c r="G365" s="45" t="s">
        <v>224</v>
      </c>
      <c r="H365" s="45"/>
      <c r="I365" s="45"/>
      <c r="J365" s="46">
        <f>J366+J374+J384+J401+J404+J391</f>
        <v>4785540</v>
      </c>
      <c r="K365" s="46">
        <f>K366+K374+K384+K401+K404+K391</f>
        <v>3180</v>
      </c>
      <c r="L365" s="49">
        <f t="shared" si="498"/>
        <v>4788720</v>
      </c>
      <c r="M365" s="46">
        <f t="shared" ref="M365:U365" si="561">M366+M374+M384+M401+M404+M391</f>
        <v>0</v>
      </c>
      <c r="N365" s="46">
        <f t="shared" si="561"/>
        <v>4788720</v>
      </c>
      <c r="O365" s="46">
        <f t="shared" si="561"/>
        <v>0</v>
      </c>
      <c r="P365" s="46">
        <f t="shared" si="561"/>
        <v>4788720</v>
      </c>
      <c r="Q365" s="46">
        <f t="shared" si="561"/>
        <v>0</v>
      </c>
      <c r="R365" s="46">
        <f t="shared" si="561"/>
        <v>4788720</v>
      </c>
      <c r="S365" s="46">
        <f t="shared" si="561"/>
        <v>86000</v>
      </c>
      <c r="T365" s="46">
        <f t="shared" si="561"/>
        <v>4874720</v>
      </c>
      <c r="U365" s="46">
        <f t="shared" si="561"/>
        <v>185550</v>
      </c>
      <c r="V365" s="46">
        <f>V366+V374+V384+V398+V401+V404+V391</f>
        <v>5060270</v>
      </c>
      <c r="W365" s="46">
        <f t="shared" ref="W365:X365" si="562">W366+W374+W384+W398+W401+W404+W391</f>
        <v>738728</v>
      </c>
      <c r="X365" s="46">
        <f t="shared" si="562"/>
        <v>5798998</v>
      </c>
    </row>
    <row r="366" spans="1:24" s="1" customFormat="1" ht="12.75" customHeight="1" x14ac:dyDescent="0.25">
      <c r="A366" s="295" t="s">
        <v>463</v>
      </c>
      <c r="B366" s="296"/>
      <c r="C366" s="261"/>
      <c r="D366" s="261"/>
      <c r="E366" s="261"/>
      <c r="F366" s="48" t="s">
        <v>461</v>
      </c>
      <c r="G366" s="48" t="s">
        <v>224</v>
      </c>
      <c r="H366" s="48" t="s">
        <v>464</v>
      </c>
      <c r="I366" s="48"/>
      <c r="J366" s="49">
        <f>J367</f>
        <v>1380000</v>
      </c>
      <c r="K366" s="49">
        <f t="shared" ref="K366:X366" si="563">K367</f>
        <v>0</v>
      </c>
      <c r="L366" s="49">
        <f t="shared" si="498"/>
        <v>1380000</v>
      </c>
      <c r="M366" s="49">
        <f t="shared" si="563"/>
        <v>0</v>
      </c>
      <c r="N366" s="49">
        <f t="shared" si="563"/>
        <v>1380000</v>
      </c>
      <c r="O366" s="49">
        <f t="shared" si="563"/>
        <v>0</v>
      </c>
      <c r="P366" s="49">
        <f t="shared" si="563"/>
        <v>1380000</v>
      </c>
      <c r="Q366" s="49">
        <f t="shared" si="563"/>
        <v>0</v>
      </c>
      <c r="R366" s="49">
        <f t="shared" si="563"/>
        <v>1380000</v>
      </c>
      <c r="S366" s="49">
        <f t="shared" si="563"/>
        <v>0</v>
      </c>
      <c r="T366" s="49">
        <f t="shared" si="563"/>
        <v>1380000</v>
      </c>
      <c r="U366" s="49">
        <f t="shared" si="563"/>
        <v>10550</v>
      </c>
      <c r="V366" s="49">
        <f t="shared" si="563"/>
        <v>1390550</v>
      </c>
      <c r="W366" s="49">
        <f t="shared" si="563"/>
        <v>-50000</v>
      </c>
      <c r="X366" s="49">
        <f t="shared" si="563"/>
        <v>1340550</v>
      </c>
    </row>
    <row r="367" spans="1:24" s="1" customFormat="1" ht="12.75" customHeight="1" x14ac:dyDescent="0.25">
      <c r="A367" s="295" t="s">
        <v>357</v>
      </c>
      <c r="B367" s="296"/>
      <c r="C367" s="261"/>
      <c r="D367" s="261"/>
      <c r="E367" s="261"/>
      <c r="F367" s="48" t="s">
        <v>461</v>
      </c>
      <c r="G367" s="48" t="s">
        <v>224</v>
      </c>
      <c r="H367" s="48" t="s">
        <v>465</v>
      </c>
      <c r="I367" s="48"/>
      <c r="J367" s="49">
        <f>J368+J371</f>
        <v>1380000</v>
      </c>
      <c r="K367" s="49">
        <f t="shared" ref="K367:X367" si="564">K368+K371</f>
        <v>0</v>
      </c>
      <c r="L367" s="49">
        <f t="shared" si="498"/>
        <v>1380000</v>
      </c>
      <c r="M367" s="49">
        <f t="shared" si="564"/>
        <v>0</v>
      </c>
      <c r="N367" s="49">
        <f t="shared" si="564"/>
        <v>1380000</v>
      </c>
      <c r="O367" s="49">
        <f t="shared" si="564"/>
        <v>0</v>
      </c>
      <c r="P367" s="49">
        <f t="shared" si="564"/>
        <v>1380000</v>
      </c>
      <c r="Q367" s="49">
        <f t="shared" si="564"/>
        <v>0</v>
      </c>
      <c r="R367" s="49">
        <f t="shared" si="564"/>
        <v>1380000</v>
      </c>
      <c r="S367" s="49">
        <f t="shared" si="564"/>
        <v>0</v>
      </c>
      <c r="T367" s="49">
        <f t="shared" si="564"/>
        <v>1380000</v>
      </c>
      <c r="U367" s="49">
        <f t="shared" si="564"/>
        <v>10550</v>
      </c>
      <c r="V367" s="49">
        <f t="shared" si="564"/>
        <v>1390550</v>
      </c>
      <c r="W367" s="49">
        <f t="shared" si="564"/>
        <v>-50000</v>
      </c>
      <c r="X367" s="49">
        <f t="shared" si="564"/>
        <v>1340550</v>
      </c>
    </row>
    <row r="368" spans="1:24" s="2" customFormat="1" ht="12.75" hidden="1" customHeight="1" x14ac:dyDescent="0.25">
      <c r="A368" s="295" t="s">
        <v>466</v>
      </c>
      <c r="B368" s="296"/>
      <c r="C368" s="261"/>
      <c r="D368" s="261"/>
      <c r="E368" s="261"/>
      <c r="F368" s="29" t="s">
        <v>461</v>
      </c>
      <c r="G368" s="29" t="s">
        <v>224</v>
      </c>
      <c r="H368" s="29" t="s">
        <v>467</v>
      </c>
      <c r="I368" s="29"/>
      <c r="J368" s="25">
        <f t="shared" ref="J368:X369" si="565">J369</f>
        <v>180000</v>
      </c>
      <c r="K368" s="25">
        <f t="shared" si="565"/>
        <v>0</v>
      </c>
      <c r="L368" s="49">
        <f t="shared" si="498"/>
        <v>180000</v>
      </c>
      <c r="M368" s="25">
        <f t="shared" si="565"/>
        <v>0</v>
      </c>
      <c r="N368" s="25">
        <f t="shared" si="565"/>
        <v>180000</v>
      </c>
      <c r="O368" s="25">
        <f t="shared" si="565"/>
        <v>0</v>
      </c>
      <c r="P368" s="25">
        <f t="shared" si="565"/>
        <v>180000</v>
      </c>
      <c r="Q368" s="25">
        <f t="shared" si="565"/>
        <v>0</v>
      </c>
      <c r="R368" s="25">
        <f t="shared" si="565"/>
        <v>180000</v>
      </c>
      <c r="S368" s="25">
        <f t="shared" si="565"/>
        <v>0</v>
      </c>
      <c r="T368" s="25">
        <f t="shared" si="565"/>
        <v>180000</v>
      </c>
      <c r="U368" s="25">
        <f t="shared" si="565"/>
        <v>10550</v>
      </c>
      <c r="V368" s="25">
        <f t="shared" si="565"/>
        <v>190550</v>
      </c>
      <c r="W368" s="25">
        <f t="shared" si="565"/>
        <v>0</v>
      </c>
      <c r="X368" s="25">
        <f t="shared" si="565"/>
        <v>190550</v>
      </c>
    </row>
    <row r="369" spans="1:24" s="1" customFormat="1" ht="12.75" hidden="1" customHeight="1" x14ac:dyDescent="0.25">
      <c r="A369" s="56"/>
      <c r="B369" s="261" t="s">
        <v>240</v>
      </c>
      <c r="C369" s="261"/>
      <c r="D369" s="261"/>
      <c r="E369" s="261"/>
      <c r="F369" s="48" t="s">
        <v>461</v>
      </c>
      <c r="G369" s="48" t="s">
        <v>224</v>
      </c>
      <c r="H369" s="48" t="s">
        <v>467</v>
      </c>
      <c r="I369" s="48" t="s">
        <v>241</v>
      </c>
      <c r="J369" s="49">
        <f t="shared" si="565"/>
        <v>180000</v>
      </c>
      <c r="K369" s="49">
        <f t="shared" si="565"/>
        <v>0</v>
      </c>
      <c r="L369" s="49">
        <f t="shared" si="498"/>
        <v>180000</v>
      </c>
      <c r="M369" s="49">
        <f t="shared" si="565"/>
        <v>0</v>
      </c>
      <c r="N369" s="49">
        <f t="shared" si="565"/>
        <v>180000</v>
      </c>
      <c r="O369" s="49">
        <f t="shared" si="565"/>
        <v>0</v>
      </c>
      <c r="P369" s="49">
        <f t="shared" si="565"/>
        <v>180000</v>
      </c>
      <c r="Q369" s="49">
        <f t="shared" si="565"/>
        <v>0</v>
      </c>
      <c r="R369" s="49">
        <f t="shared" si="565"/>
        <v>180000</v>
      </c>
      <c r="S369" s="49">
        <f t="shared" si="565"/>
        <v>0</v>
      </c>
      <c r="T369" s="49">
        <f t="shared" si="565"/>
        <v>180000</v>
      </c>
      <c r="U369" s="49">
        <f t="shared" si="565"/>
        <v>10550</v>
      </c>
      <c r="V369" s="49">
        <f t="shared" si="565"/>
        <v>190550</v>
      </c>
      <c r="W369" s="49">
        <f t="shared" si="565"/>
        <v>0</v>
      </c>
      <c r="X369" s="49">
        <f t="shared" si="565"/>
        <v>190550</v>
      </c>
    </row>
    <row r="370" spans="1:24" s="1" customFormat="1" ht="12.75" hidden="1" customHeight="1" x14ac:dyDescent="0.25">
      <c r="A370" s="56"/>
      <c r="B370" s="261" t="s">
        <v>459</v>
      </c>
      <c r="C370" s="261"/>
      <c r="D370" s="261"/>
      <c r="E370" s="261"/>
      <c r="F370" s="48" t="s">
        <v>461</v>
      </c>
      <c r="G370" s="48" t="s">
        <v>224</v>
      </c>
      <c r="H370" s="48" t="s">
        <v>467</v>
      </c>
      <c r="I370" s="48" t="s">
        <v>243</v>
      </c>
      <c r="J370" s="49">
        <v>180000</v>
      </c>
      <c r="K370" s="49"/>
      <c r="L370" s="49">
        <f t="shared" si="498"/>
        <v>180000</v>
      </c>
      <c r="M370" s="49"/>
      <c r="N370" s="49">
        <f>L370+M370</f>
        <v>180000</v>
      </c>
      <c r="O370" s="49"/>
      <c r="P370" s="49">
        <f t="shared" ref="P370" si="566">N370+O370</f>
        <v>180000</v>
      </c>
      <c r="Q370" s="49"/>
      <c r="R370" s="49">
        <f t="shared" ref="R370" si="567">P370+Q370</f>
        <v>180000</v>
      </c>
      <c r="S370" s="49"/>
      <c r="T370" s="49">
        <f t="shared" ref="T370" si="568">R370+S370</f>
        <v>180000</v>
      </c>
      <c r="U370" s="49">
        <v>10550</v>
      </c>
      <c r="V370" s="49">
        <f t="shared" ref="V370" si="569">T370+U370</f>
        <v>190550</v>
      </c>
      <c r="W370" s="49"/>
      <c r="X370" s="49">
        <f t="shared" ref="X370" si="570">V370+W370</f>
        <v>190550</v>
      </c>
    </row>
    <row r="371" spans="1:24" s="1" customFormat="1" ht="28.5" customHeight="1" x14ac:dyDescent="0.25">
      <c r="A371" s="295" t="s">
        <v>468</v>
      </c>
      <c r="B371" s="296"/>
      <c r="C371" s="261"/>
      <c r="D371" s="261"/>
      <c r="E371" s="261"/>
      <c r="F371" s="29" t="s">
        <v>461</v>
      </c>
      <c r="G371" s="29" t="s">
        <v>224</v>
      </c>
      <c r="H371" s="29" t="s">
        <v>469</v>
      </c>
      <c r="I371" s="29"/>
      <c r="J371" s="25">
        <f t="shared" ref="J371:X372" si="571">J372</f>
        <v>1200000</v>
      </c>
      <c r="K371" s="25">
        <f t="shared" si="571"/>
        <v>0</v>
      </c>
      <c r="L371" s="49">
        <f t="shared" si="498"/>
        <v>1200000</v>
      </c>
      <c r="M371" s="25">
        <f t="shared" si="571"/>
        <v>0</v>
      </c>
      <c r="N371" s="25">
        <f t="shared" si="571"/>
        <v>1200000</v>
      </c>
      <c r="O371" s="25">
        <f t="shared" si="571"/>
        <v>0</v>
      </c>
      <c r="P371" s="25">
        <f t="shared" si="571"/>
        <v>1200000</v>
      </c>
      <c r="Q371" s="25">
        <f t="shared" si="571"/>
        <v>0</v>
      </c>
      <c r="R371" s="25">
        <f t="shared" si="571"/>
        <v>1200000</v>
      </c>
      <c r="S371" s="25">
        <f t="shared" si="571"/>
        <v>0</v>
      </c>
      <c r="T371" s="25">
        <f t="shared" si="571"/>
        <v>1200000</v>
      </c>
      <c r="U371" s="25">
        <f t="shared" si="571"/>
        <v>0</v>
      </c>
      <c r="V371" s="25">
        <f t="shared" si="571"/>
        <v>1200000</v>
      </c>
      <c r="W371" s="25">
        <f t="shared" si="571"/>
        <v>-50000</v>
      </c>
      <c r="X371" s="25">
        <f t="shared" si="571"/>
        <v>1150000</v>
      </c>
    </row>
    <row r="372" spans="1:24" s="1" customFormat="1" ht="13.5" customHeight="1" x14ac:dyDescent="0.25">
      <c r="A372" s="50"/>
      <c r="B372" s="268" t="s">
        <v>236</v>
      </c>
      <c r="C372" s="268"/>
      <c r="D372" s="268"/>
      <c r="E372" s="268"/>
      <c r="F372" s="29" t="s">
        <v>461</v>
      </c>
      <c r="G372" s="29" t="s">
        <v>224</v>
      </c>
      <c r="H372" s="29" t="s">
        <v>469</v>
      </c>
      <c r="I372" s="48" t="s">
        <v>237</v>
      </c>
      <c r="J372" s="49">
        <f t="shared" si="571"/>
        <v>1200000</v>
      </c>
      <c r="K372" s="49">
        <f t="shared" si="571"/>
        <v>0</v>
      </c>
      <c r="L372" s="49">
        <f t="shared" si="498"/>
        <v>1200000</v>
      </c>
      <c r="M372" s="49">
        <f t="shared" si="571"/>
        <v>0</v>
      </c>
      <c r="N372" s="49">
        <f t="shared" si="571"/>
        <v>1200000</v>
      </c>
      <c r="O372" s="49">
        <f t="shared" si="571"/>
        <v>0</v>
      </c>
      <c r="P372" s="49">
        <f t="shared" si="571"/>
        <v>1200000</v>
      </c>
      <c r="Q372" s="49">
        <f t="shared" si="571"/>
        <v>0</v>
      </c>
      <c r="R372" s="49">
        <f t="shared" si="571"/>
        <v>1200000</v>
      </c>
      <c r="S372" s="49">
        <f t="shared" si="571"/>
        <v>0</v>
      </c>
      <c r="T372" s="49">
        <f t="shared" si="571"/>
        <v>1200000</v>
      </c>
      <c r="U372" s="49">
        <f t="shared" si="571"/>
        <v>0</v>
      </c>
      <c r="V372" s="49">
        <f t="shared" si="571"/>
        <v>1200000</v>
      </c>
      <c r="W372" s="49">
        <f t="shared" si="571"/>
        <v>-50000</v>
      </c>
      <c r="X372" s="49">
        <f t="shared" si="571"/>
        <v>1150000</v>
      </c>
    </row>
    <row r="373" spans="1:24" s="1" customFormat="1" ht="13.5" customHeight="1" x14ac:dyDescent="0.25">
      <c r="A373" s="50"/>
      <c r="B373" s="261" t="s">
        <v>238</v>
      </c>
      <c r="C373" s="261"/>
      <c r="D373" s="261"/>
      <c r="E373" s="261"/>
      <c r="F373" s="29" t="s">
        <v>461</v>
      </c>
      <c r="G373" s="29" t="s">
        <v>224</v>
      </c>
      <c r="H373" s="29" t="s">
        <v>469</v>
      </c>
      <c r="I373" s="48" t="s">
        <v>239</v>
      </c>
      <c r="J373" s="49">
        <v>1200000</v>
      </c>
      <c r="K373" s="49"/>
      <c r="L373" s="49">
        <f t="shared" si="498"/>
        <v>1200000</v>
      </c>
      <c r="M373" s="49"/>
      <c r="N373" s="49">
        <f>L373+M373</f>
        <v>1200000</v>
      </c>
      <c r="O373" s="49"/>
      <c r="P373" s="49">
        <f t="shared" ref="P373" si="572">N373+O373</f>
        <v>1200000</v>
      </c>
      <c r="Q373" s="49"/>
      <c r="R373" s="49">
        <f t="shared" ref="R373" si="573">P373+Q373</f>
        <v>1200000</v>
      </c>
      <c r="S373" s="49"/>
      <c r="T373" s="49">
        <f t="shared" ref="T373" si="574">R373+S373</f>
        <v>1200000</v>
      </c>
      <c r="U373" s="49"/>
      <c r="V373" s="49">
        <f t="shared" ref="V373" si="575">T373+U373</f>
        <v>1200000</v>
      </c>
      <c r="W373" s="49">
        <v>-50000</v>
      </c>
      <c r="X373" s="49">
        <f t="shared" ref="X373" si="576">V373+W373</f>
        <v>1150000</v>
      </c>
    </row>
    <row r="374" spans="1:24" s="1" customFormat="1" ht="14.25" customHeight="1" x14ac:dyDescent="0.25">
      <c r="A374" s="295" t="s">
        <v>470</v>
      </c>
      <c r="B374" s="296"/>
      <c r="C374" s="261"/>
      <c r="D374" s="261"/>
      <c r="E374" s="261"/>
      <c r="F374" s="48" t="s">
        <v>461</v>
      </c>
      <c r="G374" s="48" t="s">
        <v>224</v>
      </c>
      <c r="H374" s="48" t="s">
        <v>471</v>
      </c>
      <c r="I374" s="48"/>
      <c r="J374" s="49">
        <f>J375</f>
        <v>3154200</v>
      </c>
      <c r="K374" s="49">
        <f t="shared" ref="K374:X374" si="577">K375</f>
        <v>0</v>
      </c>
      <c r="L374" s="49">
        <f t="shared" si="498"/>
        <v>3154200</v>
      </c>
      <c r="M374" s="49">
        <f t="shared" si="577"/>
        <v>0</v>
      </c>
      <c r="N374" s="49">
        <f t="shared" si="577"/>
        <v>3154200</v>
      </c>
      <c r="O374" s="49">
        <f t="shared" si="577"/>
        <v>0</v>
      </c>
      <c r="P374" s="49">
        <f t="shared" si="577"/>
        <v>3154200</v>
      </c>
      <c r="Q374" s="49">
        <f t="shared" si="577"/>
        <v>0</v>
      </c>
      <c r="R374" s="49">
        <f t="shared" si="577"/>
        <v>3154200</v>
      </c>
      <c r="S374" s="49">
        <f t="shared" si="577"/>
        <v>0</v>
      </c>
      <c r="T374" s="49">
        <f t="shared" si="577"/>
        <v>3154200</v>
      </c>
      <c r="U374" s="49">
        <f t="shared" si="577"/>
        <v>175000</v>
      </c>
      <c r="V374" s="49">
        <f t="shared" si="577"/>
        <v>3329200</v>
      </c>
      <c r="W374" s="49">
        <f t="shared" si="577"/>
        <v>154732</v>
      </c>
      <c r="X374" s="49">
        <f t="shared" si="577"/>
        <v>3483932</v>
      </c>
    </row>
    <row r="375" spans="1:24" s="1" customFormat="1" ht="15" customHeight="1" x14ac:dyDescent="0.25">
      <c r="A375" s="295" t="s">
        <v>357</v>
      </c>
      <c r="B375" s="296"/>
      <c r="C375" s="261"/>
      <c r="D375" s="261"/>
      <c r="E375" s="261"/>
      <c r="F375" s="48" t="s">
        <v>461</v>
      </c>
      <c r="G375" s="48" t="s">
        <v>224</v>
      </c>
      <c r="H375" s="48" t="s">
        <v>472</v>
      </c>
      <c r="I375" s="48"/>
      <c r="J375" s="49">
        <f>J376+J381</f>
        <v>3154200</v>
      </c>
      <c r="K375" s="49">
        <f t="shared" ref="K375:X375" si="578">K376+K381</f>
        <v>0</v>
      </c>
      <c r="L375" s="49">
        <f t="shared" si="498"/>
        <v>3154200</v>
      </c>
      <c r="M375" s="49">
        <f t="shared" si="578"/>
        <v>0</v>
      </c>
      <c r="N375" s="49">
        <f t="shared" si="578"/>
        <v>3154200</v>
      </c>
      <c r="O375" s="49">
        <f t="shared" si="578"/>
        <v>0</v>
      </c>
      <c r="P375" s="49">
        <f t="shared" si="578"/>
        <v>3154200</v>
      </c>
      <c r="Q375" s="49">
        <f t="shared" si="578"/>
        <v>0</v>
      </c>
      <c r="R375" s="49">
        <f t="shared" si="578"/>
        <v>3154200</v>
      </c>
      <c r="S375" s="49">
        <f t="shared" si="578"/>
        <v>0</v>
      </c>
      <c r="T375" s="49">
        <f t="shared" si="578"/>
        <v>3154200</v>
      </c>
      <c r="U375" s="49">
        <f t="shared" si="578"/>
        <v>175000</v>
      </c>
      <c r="V375" s="49">
        <f t="shared" si="578"/>
        <v>3329200</v>
      </c>
      <c r="W375" s="49">
        <f t="shared" si="578"/>
        <v>154732</v>
      </c>
      <c r="X375" s="49">
        <f t="shared" si="578"/>
        <v>3483932</v>
      </c>
    </row>
    <row r="376" spans="1:24" s="2" customFormat="1" ht="26.25" customHeight="1" x14ac:dyDescent="0.25">
      <c r="A376" s="295" t="s">
        <v>473</v>
      </c>
      <c r="B376" s="296"/>
      <c r="C376" s="261"/>
      <c r="D376" s="261"/>
      <c r="E376" s="261"/>
      <c r="F376" s="48" t="s">
        <v>461</v>
      </c>
      <c r="G376" s="48" t="s">
        <v>224</v>
      </c>
      <c r="H376" s="48" t="s">
        <v>474</v>
      </c>
      <c r="I376" s="48"/>
      <c r="J376" s="49">
        <f>J377+J379</f>
        <v>564200</v>
      </c>
      <c r="K376" s="49">
        <f t="shared" ref="K376:X376" si="579">K377+K379</f>
        <v>0</v>
      </c>
      <c r="L376" s="49">
        <f t="shared" si="498"/>
        <v>564200</v>
      </c>
      <c r="M376" s="49">
        <f t="shared" si="579"/>
        <v>0</v>
      </c>
      <c r="N376" s="49">
        <f t="shared" si="579"/>
        <v>564200</v>
      </c>
      <c r="O376" s="49">
        <f t="shared" si="579"/>
        <v>0</v>
      </c>
      <c r="P376" s="49">
        <f t="shared" si="579"/>
        <v>564200</v>
      </c>
      <c r="Q376" s="49">
        <f t="shared" si="579"/>
        <v>0</v>
      </c>
      <c r="R376" s="49">
        <f t="shared" si="579"/>
        <v>564200</v>
      </c>
      <c r="S376" s="49">
        <f t="shared" si="579"/>
        <v>0</v>
      </c>
      <c r="T376" s="49">
        <f t="shared" si="579"/>
        <v>564200</v>
      </c>
      <c r="U376" s="49">
        <f t="shared" si="579"/>
        <v>50000</v>
      </c>
      <c r="V376" s="49">
        <f t="shared" si="579"/>
        <v>614200</v>
      </c>
      <c r="W376" s="49">
        <f t="shared" si="579"/>
        <v>-9268</v>
      </c>
      <c r="X376" s="49">
        <f t="shared" si="579"/>
        <v>604932</v>
      </c>
    </row>
    <row r="377" spans="1:24" s="1" customFormat="1" ht="25.5" customHeight="1" x14ac:dyDescent="0.25">
      <c r="A377" s="261"/>
      <c r="B377" s="261" t="s">
        <v>361</v>
      </c>
      <c r="C377" s="261"/>
      <c r="D377" s="261"/>
      <c r="E377" s="261"/>
      <c r="F377" s="48" t="s">
        <v>461</v>
      </c>
      <c r="G377" s="48" t="s">
        <v>224</v>
      </c>
      <c r="H377" s="48" t="s">
        <v>474</v>
      </c>
      <c r="I377" s="48" t="s">
        <v>362</v>
      </c>
      <c r="J377" s="49">
        <f>J378</f>
        <v>474200</v>
      </c>
      <c r="K377" s="49">
        <f t="shared" ref="K377:X377" si="580">K378</f>
        <v>90000</v>
      </c>
      <c r="L377" s="49">
        <f t="shared" si="498"/>
        <v>564200</v>
      </c>
      <c r="M377" s="49">
        <f t="shared" si="580"/>
        <v>0</v>
      </c>
      <c r="N377" s="49">
        <f t="shared" si="580"/>
        <v>564200</v>
      </c>
      <c r="O377" s="49">
        <f t="shared" si="580"/>
        <v>0</v>
      </c>
      <c r="P377" s="49">
        <f t="shared" si="580"/>
        <v>564200</v>
      </c>
      <c r="Q377" s="49">
        <f t="shared" si="580"/>
        <v>0</v>
      </c>
      <c r="R377" s="49">
        <f t="shared" si="580"/>
        <v>564200</v>
      </c>
      <c r="S377" s="49">
        <f t="shared" si="580"/>
        <v>0</v>
      </c>
      <c r="T377" s="49">
        <f t="shared" si="580"/>
        <v>564200</v>
      </c>
      <c r="U377" s="49">
        <f t="shared" si="580"/>
        <v>50000</v>
      </c>
      <c r="V377" s="49">
        <f t="shared" si="580"/>
        <v>614200</v>
      </c>
      <c r="W377" s="49">
        <f t="shared" si="580"/>
        <v>-9268</v>
      </c>
      <c r="X377" s="49">
        <f t="shared" si="580"/>
        <v>604932</v>
      </c>
    </row>
    <row r="378" spans="1:24" s="1" customFormat="1" ht="27" customHeight="1" x14ac:dyDescent="0.25">
      <c r="A378" s="261"/>
      <c r="B378" s="261" t="s">
        <v>363</v>
      </c>
      <c r="C378" s="261"/>
      <c r="D378" s="261"/>
      <c r="E378" s="261"/>
      <c r="F378" s="48" t="s">
        <v>461</v>
      </c>
      <c r="G378" s="48" t="s">
        <v>224</v>
      </c>
      <c r="H378" s="48" t="s">
        <v>474</v>
      </c>
      <c r="I378" s="48" t="s">
        <v>364</v>
      </c>
      <c r="J378" s="49">
        <f>474186+14</f>
        <v>474200</v>
      </c>
      <c r="K378" s="49">
        <v>90000</v>
      </c>
      <c r="L378" s="49">
        <f t="shared" si="498"/>
        <v>564200</v>
      </c>
      <c r="M378" s="49"/>
      <c r="N378" s="49">
        <f>L378+M378</f>
        <v>564200</v>
      </c>
      <c r="O378" s="49"/>
      <c r="P378" s="49">
        <f t="shared" ref="P378" si="581">N378+O378</f>
        <v>564200</v>
      </c>
      <c r="Q378" s="49"/>
      <c r="R378" s="49">
        <f t="shared" ref="R378" si="582">P378+Q378</f>
        <v>564200</v>
      </c>
      <c r="S378" s="49"/>
      <c r="T378" s="49">
        <f t="shared" ref="T378" si="583">R378+S378</f>
        <v>564200</v>
      </c>
      <c r="U378" s="49">
        <v>50000</v>
      </c>
      <c r="V378" s="49">
        <f t="shared" ref="V378" si="584">T378+U378</f>
        <v>614200</v>
      </c>
      <c r="W378" s="49">
        <v>-9268</v>
      </c>
      <c r="X378" s="49">
        <f t="shared" ref="X378" si="585">V378+W378</f>
        <v>604932</v>
      </c>
    </row>
    <row r="379" spans="1:24" s="1" customFormat="1" ht="15" hidden="1" customHeight="1" x14ac:dyDescent="0.25">
      <c r="A379" s="56"/>
      <c r="B379" s="261" t="s">
        <v>240</v>
      </c>
      <c r="C379" s="261"/>
      <c r="D379" s="261"/>
      <c r="E379" s="261"/>
      <c r="F379" s="48" t="s">
        <v>461</v>
      </c>
      <c r="G379" s="48" t="s">
        <v>224</v>
      </c>
      <c r="H379" s="48" t="s">
        <v>474</v>
      </c>
      <c r="I379" s="48" t="s">
        <v>241</v>
      </c>
      <c r="J379" s="49">
        <f>J380</f>
        <v>90000</v>
      </c>
      <c r="K379" s="49">
        <f t="shared" ref="K379:X379" si="586">K380</f>
        <v>-90000</v>
      </c>
      <c r="L379" s="49">
        <f t="shared" si="498"/>
        <v>0</v>
      </c>
      <c r="M379" s="49">
        <f t="shared" si="586"/>
        <v>0</v>
      </c>
      <c r="N379" s="49">
        <f t="shared" si="586"/>
        <v>0</v>
      </c>
      <c r="O379" s="49">
        <f t="shared" si="586"/>
        <v>0</v>
      </c>
      <c r="P379" s="49">
        <f t="shared" si="586"/>
        <v>0</v>
      </c>
      <c r="Q379" s="49">
        <f t="shared" si="586"/>
        <v>0</v>
      </c>
      <c r="R379" s="49">
        <f t="shared" si="586"/>
        <v>0</v>
      </c>
      <c r="S379" s="49">
        <f t="shared" si="586"/>
        <v>0</v>
      </c>
      <c r="T379" s="49">
        <f t="shared" si="586"/>
        <v>0</v>
      </c>
      <c r="U379" s="49">
        <f t="shared" si="586"/>
        <v>0</v>
      </c>
      <c r="V379" s="49">
        <f t="shared" si="586"/>
        <v>0</v>
      </c>
      <c r="W379" s="49">
        <f t="shared" si="586"/>
        <v>0</v>
      </c>
      <c r="X379" s="49">
        <f t="shared" si="586"/>
        <v>0</v>
      </c>
    </row>
    <row r="380" spans="1:24" s="1" customFormat="1" ht="12.75" hidden="1" customHeight="1" x14ac:dyDescent="0.25">
      <c r="A380" s="56"/>
      <c r="B380" s="261" t="s">
        <v>459</v>
      </c>
      <c r="C380" s="261"/>
      <c r="D380" s="261"/>
      <c r="E380" s="261"/>
      <c r="F380" s="48" t="s">
        <v>461</v>
      </c>
      <c r="G380" s="48" t="s">
        <v>224</v>
      </c>
      <c r="H380" s="48" t="s">
        <v>474</v>
      </c>
      <c r="I380" s="48" t="s">
        <v>243</v>
      </c>
      <c r="J380" s="49">
        <v>90000</v>
      </c>
      <c r="K380" s="49">
        <v>-90000</v>
      </c>
      <c r="L380" s="49">
        <f t="shared" si="498"/>
        <v>0</v>
      </c>
      <c r="M380" s="49"/>
      <c r="N380" s="49">
        <f>L380+M380</f>
        <v>0</v>
      </c>
      <c r="O380" s="49"/>
      <c r="P380" s="49">
        <f t="shared" ref="P380" si="587">N380+O380</f>
        <v>0</v>
      </c>
      <c r="Q380" s="49"/>
      <c r="R380" s="49">
        <f t="shared" ref="R380" si="588">P380+Q380</f>
        <v>0</v>
      </c>
      <c r="S380" s="49"/>
      <c r="T380" s="49">
        <f t="shared" ref="T380" si="589">R380+S380</f>
        <v>0</v>
      </c>
      <c r="U380" s="49"/>
      <c r="V380" s="49">
        <f t="shared" ref="V380" si="590">T380+U380</f>
        <v>0</v>
      </c>
      <c r="W380" s="49"/>
      <c r="X380" s="49">
        <f t="shared" ref="X380" si="591">V380+W380</f>
        <v>0</v>
      </c>
    </row>
    <row r="381" spans="1:24" s="44" customFormat="1" ht="27" customHeight="1" x14ac:dyDescent="0.25">
      <c r="A381" s="295" t="s">
        <v>475</v>
      </c>
      <c r="B381" s="296"/>
      <c r="C381" s="261"/>
      <c r="D381" s="261"/>
      <c r="E381" s="261"/>
      <c r="F381" s="48" t="s">
        <v>461</v>
      </c>
      <c r="G381" s="48" t="s">
        <v>224</v>
      </c>
      <c r="H381" s="48" t="s">
        <v>476</v>
      </c>
      <c r="I381" s="48"/>
      <c r="J381" s="49">
        <f t="shared" ref="J381:X382" si="592">J382</f>
        <v>2590000</v>
      </c>
      <c r="K381" s="49">
        <f t="shared" si="592"/>
        <v>0</v>
      </c>
      <c r="L381" s="49">
        <f t="shared" si="498"/>
        <v>2590000</v>
      </c>
      <c r="M381" s="49">
        <f t="shared" si="592"/>
        <v>0</v>
      </c>
      <c r="N381" s="49">
        <f t="shared" si="592"/>
        <v>2590000</v>
      </c>
      <c r="O381" s="49">
        <f t="shared" si="592"/>
        <v>0</v>
      </c>
      <c r="P381" s="49">
        <f t="shared" si="592"/>
        <v>2590000</v>
      </c>
      <c r="Q381" s="49">
        <f t="shared" si="592"/>
        <v>0</v>
      </c>
      <c r="R381" s="49">
        <f t="shared" si="592"/>
        <v>2590000</v>
      </c>
      <c r="S381" s="49">
        <f t="shared" si="592"/>
        <v>0</v>
      </c>
      <c r="T381" s="49">
        <f t="shared" si="592"/>
        <v>2590000</v>
      </c>
      <c r="U381" s="49">
        <f t="shared" si="592"/>
        <v>125000</v>
      </c>
      <c r="V381" s="49">
        <f t="shared" si="592"/>
        <v>2715000</v>
      </c>
      <c r="W381" s="49">
        <f t="shared" si="592"/>
        <v>164000</v>
      </c>
      <c r="X381" s="49">
        <f t="shared" si="592"/>
        <v>2879000</v>
      </c>
    </row>
    <row r="382" spans="1:24" s="1" customFormat="1" ht="26.25" customHeight="1" x14ac:dyDescent="0.25">
      <c r="A382" s="261"/>
      <c r="B382" s="261" t="s">
        <v>361</v>
      </c>
      <c r="C382" s="261"/>
      <c r="D382" s="261"/>
      <c r="E382" s="261"/>
      <c r="F382" s="48" t="s">
        <v>461</v>
      </c>
      <c r="G382" s="48" t="s">
        <v>224</v>
      </c>
      <c r="H382" s="48" t="s">
        <v>476</v>
      </c>
      <c r="I382" s="48" t="s">
        <v>362</v>
      </c>
      <c r="J382" s="49">
        <f t="shared" si="592"/>
        <v>2590000</v>
      </c>
      <c r="K382" s="49">
        <f t="shared" si="592"/>
        <v>0</v>
      </c>
      <c r="L382" s="49">
        <f t="shared" si="498"/>
        <v>2590000</v>
      </c>
      <c r="M382" s="49">
        <f t="shared" si="592"/>
        <v>0</v>
      </c>
      <c r="N382" s="49">
        <f t="shared" si="592"/>
        <v>2590000</v>
      </c>
      <c r="O382" s="49">
        <f t="shared" si="592"/>
        <v>0</v>
      </c>
      <c r="P382" s="49">
        <f t="shared" si="592"/>
        <v>2590000</v>
      </c>
      <c r="Q382" s="49">
        <f t="shared" si="592"/>
        <v>0</v>
      </c>
      <c r="R382" s="49">
        <f t="shared" si="592"/>
        <v>2590000</v>
      </c>
      <c r="S382" s="49">
        <f t="shared" si="592"/>
        <v>0</v>
      </c>
      <c r="T382" s="49">
        <f t="shared" si="592"/>
        <v>2590000</v>
      </c>
      <c r="U382" s="49">
        <f t="shared" si="592"/>
        <v>125000</v>
      </c>
      <c r="V382" s="49">
        <f t="shared" si="592"/>
        <v>2715000</v>
      </c>
      <c r="W382" s="49">
        <f t="shared" si="592"/>
        <v>164000</v>
      </c>
      <c r="X382" s="49">
        <f t="shared" si="592"/>
        <v>2879000</v>
      </c>
    </row>
    <row r="383" spans="1:24" s="1" customFormat="1" ht="26.25" customHeight="1" x14ac:dyDescent="0.25">
      <c r="A383" s="261"/>
      <c r="B383" s="261" t="s">
        <v>363</v>
      </c>
      <c r="C383" s="261"/>
      <c r="D383" s="261"/>
      <c r="E383" s="261"/>
      <c r="F383" s="48" t="s">
        <v>461</v>
      </c>
      <c r="G383" s="48" t="s">
        <v>224</v>
      </c>
      <c r="H383" s="48" t="s">
        <v>476</v>
      </c>
      <c r="I383" s="48" t="s">
        <v>364</v>
      </c>
      <c r="J383" s="49">
        <v>2590000</v>
      </c>
      <c r="K383" s="49"/>
      <c r="L383" s="49">
        <f t="shared" si="498"/>
        <v>2590000</v>
      </c>
      <c r="M383" s="49"/>
      <c r="N383" s="49">
        <f>L383+M383</f>
        <v>2590000</v>
      </c>
      <c r="O383" s="49"/>
      <c r="P383" s="49">
        <f t="shared" ref="P383" si="593">N383+O383</f>
        <v>2590000</v>
      </c>
      <c r="Q383" s="49"/>
      <c r="R383" s="49">
        <f t="shared" ref="R383" si="594">P383+Q383</f>
        <v>2590000</v>
      </c>
      <c r="S383" s="49"/>
      <c r="T383" s="49">
        <f t="shared" ref="T383" si="595">R383+S383</f>
        <v>2590000</v>
      </c>
      <c r="U383" s="49">
        <v>125000</v>
      </c>
      <c r="V383" s="49">
        <f t="shared" ref="V383" si="596">T383+U383</f>
        <v>2715000</v>
      </c>
      <c r="W383" s="49">
        <v>164000</v>
      </c>
      <c r="X383" s="49">
        <f t="shared" ref="X383" si="597">V383+W383</f>
        <v>2879000</v>
      </c>
    </row>
    <row r="384" spans="1:24" s="1" customFormat="1" ht="12.75" customHeight="1" x14ac:dyDescent="0.25">
      <c r="A384" s="295" t="s">
        <v>280</v>
      </c>
      <c r="B384" s="296"/>
      <c r="C384" s="261"/>
      <c r="D384" s="261"/>
      <c r="E384" s="261"/>
      <c r="F384" s="29" t="s">
        <v>461</v>
      </c>
      <c r="G384" s="48" t="s">
        <v>224</v>
      </c>
      <c r="H384" s="29" t="s">
        <v>281</v>
      </c>
      <c r="I384" s="29"/>
      <c r="J384" s="25">
        <f t="shared" ref="J384:X385" si="598">J385</f>
        <v>9540</v>
      </c>
      <c r="K384" s="25">
        <f t="shared" si="598"/>
        <v>3180</v>
      </c>
      <c r="L384" s="49">
        <f t="shared" si="498"/>
        <v>12720</v>
      </c>
      <c r="M384" s="25">
        <f t="shared" si="598"/>
        <v>0</v>
      </c>
      <c r="N384" s="25">
        <f t="shared" si="598"/>
        <v>12720</v>
      </c>
      <c r="O384" s="25">
        <f t="shared" si="598"/>
        <v>0</v>
      </c>
      <c r="P384" s="25">
        <f t="shared" si="598"/>
        <v>12720</v>
      </c>
      <c r="Q384" s="25">
        <f t="shared" si="598"/>
        <v>0</v>
      </c>
      <c r="R384" s="25">
        <f t="shared" si="598"/>
        <v>12720</v>
      </c>
      <c r="S384" s="25">
        <f t="shared" si="598"/>
        <v>0</v>
      </c>
      <c r="T384" s="25">
        <f t="shared" si="598"/>
        <v>12720</v>
      </c>
      <c r="U384" s="25">
        <f t="shared" si="598"/>
        <v>0</v>
      </c>
      <c r="V384" s="25">
        <f t="shared" si="598"/>
        <v>12720</v>
      </c>
      <c r="W384" s="25">
        <f t="shared" si="598"/>
        <v>-6360</v>
      </c>
      <c r="X384" s="25">
        <f t="shared" si="598"/>
        <v>6360</v>
      </c>
    </row>
    <row r="385" spans="1:24" s="1" customFormat="1" ht="51" customHeight="1" x14ac:dyDescent="0.25">
      <c r="A385" s="295" t="s">
        <v>282</v>
      </c>
      <c r="B385" s="296"/>
      <c r="C385" s="261"/>
      <c r="D385" s="261"/>
      <c r="E385" s="261"/>
      <c r="F385" s="48" t="s">
        <v>461</v>
      </c>
      <c r="G385" s="48" t="s">
        <v>224</v>
      </c>
      <c r="H385" s="48" t="s">
        <v>283</v>
      </c>
      <c r="I385" s="48"/>
      <c r="J385" s="49">
        <f t="shared" si="598"/>
        <v>9540</v>
      </c>
      <c r="K385" s="49">
        <f t="shared" si="598"/>
        <v>3180</v>
      </c>
      <c r="L385" s="49">
        <f t="shared" si="498"/>
        <v>12720</v>
      </c>
      <c r="M385" s="49">
        <f t="shared" si="598"/>
        <v>0</v>
      </c>
      <c r="N385" s="49">
        <f t="shared" si="598"/>
        <v>12720</v>
      </c>
      <c r="O385" s="49">
        <f t="shared" si="598"/>
        <v>0</v>
      </c>
      <c r="P385" s="49">
        <f t="shared" si="598"/>
        <v>12720</v>
      </c>
      <c r="Q385" s="49">
        <f t="shared" si="598"/>
        <v>0</v>
      </c>
      <c r="R385" s="49">
        <f t="shared" si="598"/>
        <v>12720</v>
      </c>
      <c r="S385" s="49">
        <f t="shared" si="598"/>
        <v>0</v>
      </c>
      <c r="T385" s="49">
        <f t="shared" si="598"/>
        <v>12720</v>
      </c>
      <c r="U385" s="49">
        <f t="shared" si="598"/>
        <v>0</v>
      </c>
      <c r="V385" s="49">
        <f t="shared" si="598"/>
        <v>12720</v>
      </c>
      <c r="W385" s="49">
        <f t="shared" si="598"/>
        <v>-6360</v>
      </c>
      <c r="X385" s="49">
        <f t="shared" si="598"/>
        <v>6360</v>
      </c>
    </row>
    <row r="386" spans="1:24" s="1" customFormat="1" ht="40.5" customHeight="1" x14ac:dyDescent="0.25">
      <c r="A386" s="295" t="s">
        <v>477</v>
      </c>
      <c r="B386" s="296"/>
      <c r="C386" s="261"/>
      <c r="D386" s="261"/>
      <c r="E386" s="261"/>
      <c r="F386" s="48" t="s">
        <v>461</v>
      </c>
      <c r="G386" s="48" t="s">
        <v>224</v>
      </c>
      <c r="H386" s="48" t="s">
        <v>478</v>
      </c>
      <c r="I386" s="48"/>
      <c r="J386" s="49">
        <f>J387+J389</f>
        <v>9540</v>
      </c>
      <c r="K386" s="49">
        <f t="shared" ref="K386:X386" si="599">K387+K389</f>
        <v>3180</v>
      </c>
      <c r="L386" s="49">
        <f t="shared" ref="L386:L457" si="600">J386+K386</f>
        <v>12720</v>
      </c>
      <c r="M386" s="49">
        <f t="shared" si="599"/>
        <v>0</v>
      </c>
      <c r="N386" s="49">
        <f t="shared" si="599"/>
        <v>12720</v>
      </c>
      <c r="O386" s="49">
        <f t="shared" si="599"/>
        <v>0</v>
      </c>
      <c r="P386" s="49">
        <f t="shared" si="599"/>
        <v>12720</v>
      </c>
      <c r="Q386" s="49">
        <f t="shared" si="599"/>
        <v>0</v>
      </c>
      <c r="R386" s="49">
        <f t="shared" si="599"/>
        <v>12720</v>
      </c>
      <c r="S386" s="49">
        <f t="shared" si="599"/>
        <v>0</v>
      </c>
      <c r="T386" s="49">
        <f t="shared" si="599"/>
        <v>12720</v>
      </c>
      <c r="U386" s="49">
        <f t="shared" si="599"/>
        <v>0</v>
      </c>
      <c r="V386" s="49">
        <f t="shared" si="599"/>
        <v>12720</v>
      </c>
      <c r="W386" s="49">
        <f t="shared" si="599"/>
        <v>-6360</v>
      </c>
      <c r="X386" s="49">
        <f t="shared" si="599"/>
        <v>6360</v>
      </c>
    </row>
    <row r="387" spans="1:24" s="1" customFormat="1" ht="12.75" hidden="1" x14ac:dyDescent="0.25">
      <c r="A387" s="50"/>
      <c r="B387" s="268" t="s">
        <v>370</v>
      </c>
      <c r="C387" s="268"/>
      <c r="D387" s="268"/>
      <c r="E387" s="268"/>
      <c r="F387" s="48" t="s">
        <v>461</v>
      </c>
      <c r="G387" s="48" t="s">
        <v>224</v>
      </c>
      <c r="H387" s="48" t="s">
        <v>478</v>
      </c>
      <c r="I387" s="48" t="s">
        <v>371</v>
      </c>
      <c r="J387" s="49">
        <f>J388</f>
        <v>9540</v>
      </c>
      <c r="K387" s="49">
        <f t="shared" ref="K387:X387" si="601">K388</f>
        <v>-9540</v>
      </c>
      <c r="L387" s="49">
        <f t="shared" si="600"/>
        <v>0</v>
      </c>
      <c r="M387" s="49">
        <f t="shared" si="601"/>
        <v>0</v>
      </c>
      <c r="N387" s="49">
        <f t="shared" si="601"/>
        <v>0</v>
      </c>
      <c r="O387" s="49">
        <f t="shared" si="601"/>
        <v>0</v>
      </c>
      <c r="P387" s="49">
        <f t="shared" si="601"/>
        <v>0</v>
      </c>
      <c r="Q387" s="49">
        <f t="shared" si="601"/>
        <v>0</v>
      </c>
      <c r="R387" s="49">
        <f t="shared" si="601"/>
        <v>0</v>
      </c>
      <c r="S387" s="49">
        <f t="shared" si="601"/>
        <v>0</v>
      </c>
      <c r="T387" s="49">
        <f t="shared" si="601"/>
        <v>0</v>
      </c>
      <c r="U387" s="49">
        <f t="shared" si="601"/>
        <v>0</v>
      </c>
      <c r="V387" s="49">
        <f t="shared" si="601"/>
        <v>0</v>
      </c>
      <c r="W387" s="49">
        <f t="shared" si="601"/>
        <v>0</v>
      </c>
      <c r="X387" s="49">
        <f t="shared" si="601"/>
        <v>0</v>
      </c>
    </row>
    <row r="388" spans="1:24" s="1" customFormat="1" ht="12.75" hidden="1" customHeight="1" x14ac:dyDescent="0.25">
      <c r="A388" s="56"/>
      <c r="B388" s="261" t="s">
        <v>376</v>
      </c>
      <c r="C388" s="261"/>
      <c r="D388" s="261"/>
      <c r="E388" s="261"/>
      <c r="F388" s="48" t="s">
        <v>461</v>
      </c>
      <c r="G388" s="48" t="s">
        <v>224</v>
      </c>
      <c r="H388" s="48" t="s">
        <v>478</v>
      </c>
      <c r="I388" s="48" t="s">
        <v>377</v>
      </c>
      <c r="J388" s="49">
        <v>9540</v>
      </c>
      <c r="K388" s="49">
        <v>-9540</v>
      </c>
      <c r="L388" s="49">
        <f t="shared" si="600"/>
        <v>0</v>
      </c>
      <c r="M388" s="49"/>
      <c r="N388" s="49">
        <f>L388+M388</f>
        <v>0</v>
      </c>
      <c r="O388" s="49"/>
      <c r="P388" s="49">
        <f t="shared" ref="P388" si="602">N388+O388</f>
        <v>0</v>
      </c>
      <c r="Q388" s="49"/>
      <c r="R388" s="49">
        <f t="shared" ref="R388" si="603">P388+Q388</f>
        <v>0</v>
      </c>
      <c r="S388" s="49"/>
      <c r="T388" s="49">
        <f t="shared" ref="T388" si="604">R388+S388</f>
        <v>0</v>
      </c>
      <c r="U388" s="49"/>
      <c r="V388" s="49">
        <f t="shared" ref="V388" si="605">T388+U388</f>
        <v>0</v>
      </c>
      <c r="W388" s="49"/>
      <c r="X388" s="49">
        <f t="shared" ref="X388" si="606">V388+W388</f>
        <v>0</v>
      </c>
    </row>
    <row r="389" spans="1:24" s="1" customFormat="1" ht="28.5" customHeight="1" x14ac:dyDescent="0.25">
      <c r="A389" s="56"/>
      <c r="B389" s="261" t="s">
        <v>361</v>
      </c>
      <c r="C389" s="261"/>
      <c r="D389" s="261"/>
      <c r="E389" s="261"/>
      <c r="F389" s="48" t="s">
        <v>461</v>
      </c>
      <c r="G389" s="48" t="s">
        <v>224</v>
      </c>
      <c r="H389" s="48" t="s">
        <v>478</v>
      </c>
      <c r="I389" s="48" t="s">
        <v>362</v>
      </c>
      <c r="J389" s="49">
        <f>J390</f>
        <v>0</v>
      </c>
      <c r="K389" s="49">
        <f t="shared" ref="K389:X389" si="607">K390</f>
        <v>12720</v>
      </c>
      <c r="L389" s="49">
        <f t="shared" si="600"/>
        <v>12720</v>
      </c>
      <c r="M389" s="49">
        <f t="shared" si="607"/>
        <v>0</v>
      </c>
      <c r="N389" s="49">
        <f t="shared" si="607"/>
        <v>12720</v>
      </c>
      <c r="O389" s="49">
        <f t="shared" si="607"/>
        <v>0</v>
      </c>
      <c r="P389" s="49">
        <f t="shared" si="607"/>
        <v>12720</v>
      </c>
      <c r="Q389" s="49">
        <f t="shared" si="607"/>
        <v>0</v>
      </c>
      <c r="R389" s="49">
        <f t="shared" si="607"/>
        <v>12720</v>
      </c>
      <c r="S389" s="49">
        <f t="shared" si="607"/>
        <v>0</v>
      </c>
      <c r="T389" s="49">
        <f t="shared" si="607"/>
        <v>12720</v>
      </c>
      <c r="U389" s="49">
        <f t="shared" si="607"/>
        <v>0</v>
      </c>
      <c r="V389" s="49">
        <f t="shared" si="607"/>
        <v>12720</v>
      </c>
      <c r="W389" s="49">
        <f t="shared" si="607"/>
        <v>-6360</v>
      </c>
      <c r="X389" s="49">
        <f t="shared" si="607"/>
        <v>6360</v>
      </c>
    </row>
    <row r="390" spans="1:24" s="1" customFormat="1" ht="27" customHeight="1" x14ac:dyDescent="0.25">
      <c r="A390" s="56"/>
      <c r="B390" s="261" t="s">
        <v>363</v>
      </c>
      <c r="C390" s="261"/>
      <c r="D390" s="261"/>
      <c r="E390" s="261"/>
      <c r="F390" s="48" t="s">
        <v>461</v>
      </c>
      <c r="G390" s="48" t="s">
        <v>224</v>
      </c>
      <c r="H390" s="48" t="s">
        <v>478</v>
      </c>
      <c r="I390" s="48" t="s">
        <v>364</v>
      </c>
      <c r="J390" s="49"/>
      <c r="K390" s="49">
        <f>9540+3180</f>
        <v>12720</v>
      </c>
      <c r="L390" s="49">
        <f t="shared" si="600"/>
        <v>12720</v>
      </c>
      <c r="M390" s="49"/>
      <c r="N390" s="49">
        <f>L390+M390</f>
        <v>12720</v>
      </c>
      <c r="O390" s="49"/>
      <c r="P390" s="49">
        <f t="shared" ref="P390" si="608">N390+O390</f>
        <v>12720</v>
      </c>
      <c r="Q390" s="49"/>
      <c r="R390" s="49">
        <f t="shared" ref="R390" si="609">P390+Q390</f>
        <v>12720</v>
      </c>
      <c r="S390" s="49"/>
      <c r="T390" s="49">
        <f t="shared" ref="T390" si="610">R390+S390</f>
        <v>12720</v>
      </c>
      <c r="U390" s="49"/>
      <c r="V390" s="49">
        <f t="shared" ref="V390" si="611">T390+U390</f>
        <v>12720</v>
      </c>
      <c r="W390" s="49">
        <v>-6360</v>
      </c>
      <c r="X390" s="49">
        <f t="shared" ref="X390" si="612">V390+W390</f>
        <v>6360</v>
      </c>
    </row>
    <row r="391" spans="1:24" s="1" customFormat="1" ht="25.5" customHeight="1" x14ac:dyDescent="0.25">
      <c r="A391" s="295" t="s">
        <v>251</v>
      </c>
      <c r="B391" s="296"/>
      <c r="C391" s="261"/>
      <c r="D391" s="261"/>
      <c r="E391" s="261"/>
      <c r="F391" s="48" t="s">
        <v>461</v>
      </c>
      <c r="G391" s="48" t="s">
        <v>224</v>
      </c>
      <c r="H391" s="48" t="s">
        <v>252</v>
      </c>
      <c r="I391" s="48"/>
      <c r="J391" s="49">
        <f t="shared" ref="J391:X394" si="613">J392</f>
        <v>31800</v>
      </c>
      <c r="K391" s="49">
        <f t="shared" si="613"/>
        <v>0</v>
      </c>
      <c r="L391" s="49">
        <f t="shared" si="600"/>
        <v>31800</v>
      </c>
      <c r="M391" s="49">
        <f t="shared" si="613"/>
        <v>0</v>
      </c>
      <c r="N391" s="49">
        <f t="shared" si="613"/>
        <v>31800</v>
      </c>
      <c r="O391" s="49">
        <f t="shared" si="613"/>
        <v>0</v>
      </c>
      <c r="P391" s="49">
        <f t="shared" si="613"/>
        <v>31800</v>
      </c>
      <c r="Q391" s="49">
        <f t="shared" si="613"/>
        <v>0</v>
      </c>
      <c r="R391" s="49">
        <f t="shared" si="613"/>
        <v>31800</v>
      </c>
      <c r="S391" s="49">
        <f t="shared" si="613"/>
        <v>0</v>
      </c>
      <c r="T391" s="49">
        <f t="shared" si="613"/>
        <v>31800</v>
      </c>
      <c r="U391" s="49">
        <f t="shared" si="613"/>
        <v>0</v>
      </c>
      <c r="V391" s="49">
        <f t="shared" si="613"/>
        <v>31800</v>
      </c>
      <c r="W391" s="49">
        <f t="shared" si="613"/>
        <v>-6360</v>
      </c>
      <c r="X391" s="49">
        <f t="shared" si="613"/>
        <v>25440</v>
      </c>
    </row>
    <row r="392" spans="1:24" s="47" customFormat="1" ht="25.5" customHeight="1" x14ac:dyDescent="0.25">
      <c r="A392" s="295" t="s">
        <v>479</v>
      </c>
      <c r="B392" s="296"/>
      <c r="C392" s="261"/>
      <c r="D392" s="261"/>
      <c r="E392" s="261"/>
      <c r="F392" s="48" t="s">
        <v>461</v>
      </c>
      <c r="G392" s="48" t="s">
        <v>224</v>
      </c>
      <c r="H392" s="48" t="s">
        <v>480</v>
      </c>
      <c r="I392" s="48"/>
      <c r="J392" s="49">
        <f t="shared" si="613"/>
        <v>31800</v>
      </c>
      <c r="K392" s="49">
        <f t="shared" si="613"/>
        <v>0</v>
      </c>
      <c r="L392" s="49">
        <f t="shared" si="600"/>
        <v>31800</v>
      </c>
      <c r="M392" s="49">
        <f t="shared" si="613"/>
        <v>0</v>
      </c>
      <c r="N392" s="49">
        <f t="shared" si="613"/>
        <v>31800</v>
      </c>
      <c r="O392" s="49">
        <f t="shared" si="613"/>
        <v>0</v>
      </c>
      <c r="P392" s="49">
        <f t="shared" si="613"/>
        <v>31800</v>
      </c>
      <c r="Q392" s="49">
        <f t="shared" si="613"/>
        <v>0</v>
      </c>
      <c r="R392" s="49">
        <f t="shared" si="613"/>
        <v>31800</v>
      </c>
      <c r="S392" s="49">
        <f t="shared" si="613"/>
        <v>0</v>
      </c>
      <c r="T392" s="49">
        <f t="shared" si="613"/>
        <v>31800</v>
      </c>
      <c r="U392" s="49">
        <f t="shared" si="613"/>
        <v>0</v>
      </c>
      <c r="V392" s="49">
        <f t="shared" si="613"/>
        <v>31800</v>
      </c>
      <c r="W392" s="49">
        <f t="shared" si="613"/>
        <v>-6360</v>
      </c>
      <c r="X392" s="49">
        <f t="shared" si="613"/>
        <v>25440</v>
      </c>
    </row>
    <row r="393" spans="1:24" s="1" customFormat="1" ht="41.25" customHeight="1" x14ac:dyDescent="0.25">
      <c r="A393" s="295" t="s">
        <v>481</v>
      </c>
      <c r="B393" s="296"/>
      <c r="C393" s="261"/>
      <c r="D393" s="261"/>
      <c r="E393" s="261"/>
      <c r="F393" s="48" t="s">
        <v>461</v>
      </c>
      <c r="G393" s="48" t="s">
        <v>224</v>
      </c>
      <c r="H393" s="48" t="s">
        <v>482</v>
      </c>
      <c r="I393" s="48"/>
      <c r="J393" s="49">
        <f>J394+J396</f>
        <v>31800</v>
      </c>
      <c r="K393" s="49">
        <f t="shared" ref="K393:X393" si="614">K394+K396</f>
        <v>0</v>
      </c>
      <c r="L393" s="49">
        <f t="shared" si="600"/>
        <v>31800</v>
      </c>
      <c r="M393" s="49">
        <f t="shared" si="614"/>
        <v>0</v>
      </c>
      <c r="N393" s="49">
        <f t="shared" si="614"/>
        <v>31800</v>
      </c>
      <c r="O393" s="49">
        <f t="shared" si="614"/>
        <v>0</v>
      </c>
      <c r="P393" s="49">
        <f t="shared" si="614"/>
        <v>31800</v>
      </c>
      <c r="Q393" s="49">
        <f t="shared" si="614"/>
        <v>0</v>
      </c>
      <c r="R393" s="49">
        <f t="shared" si="614"/>
        <v>31800</v>
      </c>
      <c r="S393" s="49">
        <f t="shared" si="614"/>
        <v>0</v>
      </c>
      <c r="T393" s="49">
        <f t="shared" si="614"/>
        <v>31800</v>
      </c>
      <c r="U393" s="49">
        <f t="shared" si="614"/>
        <v>0</v>
      </c>
      <c r="V393" s="49">
        <f t="shared" si="614"/>
        <v>31800</v>
      </c>
      <c r="W393" s="49">
        <f t="shared" si="614"/>
        <v>-6360</v>
      </c>
      <c r="X393" s="49">
        <f t="shared" si="614"/>
        <v>25440</v>
      </c>
    </row>
    <row r="394" spans="1:24" s="1" customFormat="1" ht="12.75" hidden="1" customHeight="1" x14ac:dyDescent="0.25">
      <c r="A394" s="50"/>
      <c r="B394" s="268" t="s">
        <v>370</v>
      </c>
      <c r="C394" s="268"/>
      <c r="D394" s="268"/>
      <c r="E394" s="268"/>
      <c r="F394" s="48" t="s">
        <v>461</v>
      </c>
      <c r="G394" s="48" t="s">
        <v>224</v>
      </c>
      <c r="H394" s="48" t="s">
        <v>482</v>
      </c>
      <c r="I394" s="48" t="s">
        <v>371</v>
      </c>
      <c r="J394" s="49">
        <f>J395</f>
        <v>31800</v>
      </c>
      <c r="K394" s="49">
        <f t="shared" si="613"/>
        <v>-31800</v>
      </c>
      <c r="L394" s="49">
        <f t="shared" si="600"/>
        <v>0</v>
      </c>
      <c r="M394" s="49">
        <f t="shared" si="613"/>
        <v>0</v>
      </c>
      <c r="N394" s="49">
        <f t="shared" si="613"/>
        <v>0</v>
      </c>
      <c r="O394" s="49">
        <f t="shared" si="613"/>
        <v>0</v>
      </c>
      <c r="P394" s="49">
        <f t="shared" si="613"/>
        <v>0</v>
      </c>
      <c r="Q394" s="49">
        <f t="shared" si="613"/>
        <v>0</v>
      </c>
      <c r="R394" s="49">
        <f t="shared" si="613"/>
        <v>0</v>
      </c>
      <c r="S394" s="49">
        <f t="shared" si="613"/>
        <v>0</v>
      </c>
      <c r="T394" s="49">
        <f t="shared" si="613"/>
        <v>0</v>
      </c>
      <c r="U394" s="49">
        <f t="shared" si="613"/>
        <v>0</v>
      </c>
      <c r="V394" s="49">
        <f t="shared" si="613"/>
        <v>0</v>
      </c>
      <c r="W394" s="49">
        <f t="shared" si="613"/>
        <v>0</v>
      </c>
      <c r="X394" s="49">
        <f t="shared" si="613"/>
        <v>0</v>
      </c>
    </row>
    <row r="395" spans="1:24" s="1" customFormat="1" ht="12.75" hidden="1" customHeight="1" x14ac:dyDescent="0.25">
      <c r="A395" s="50"/>
      <c r="B395" s="261" t="s">
        <v>376</v>
      </c>
      <c r="C395" s="261"/>
      <c r="D395" s="261"/>
      <c r="E395" s="261"/>
      <c r="F395" s="48" t="s">
        <v>461</v>
      </c>
      <c r="G395" s="48" t="s">
        <v>224</v>
      </c>
      <c r="H395" s="48" t="s">
        <v>482</v>
      </c>
      <c r="I395" s="48" t="s">
        <v>377</v>
      </c>
      <c r="J395" s="49">
        <v>31800</v>
      </c>
      <c r="K395" s="49">
        <v>-31800</v>
      </c>
      <c r="L395" s="49">
        <f t="shared" si="600"/>
        <v>0</v>
      </c>
      <c r="M395" s="49"/>
      <c r="N395" s="49">
        <f>L395+M395</f>
        <v>0</v>
      </c>
      <c r="O395" s="49"/>
      <c r="P395" s="49">
        <f t="shared" ref="P395" si="615">N395+O395</f>
        <v>0</v>
      </c>
      <c r="Q395" s="49"/>
      <c r="R395" s="49">
        <f t="shared" ref="R395" si="616">P395+Q395</f>
        <v>0</v>
      </c>
      <c r="S395" s="49"/>
      <c r="T395" s="49">
        <f t="shared" ref="T395" si="617">R395+S395</f>
        <v>0</v>
      </c>
      <c r="U395" s="49"/>
      <c r="V395" s="49">
        <f t="shared" ref="V395" si="618">T395+U395</f>
        <v>0</v>
      </c>
      <c r="W395" s="49"/>
      <c r="X395" s="49">
        <f t="shared" ref="X395" si="619">V395+W395</f>
        <v>0</v>
      </c>
    </row>
    <row r="396" spans="1:24" s="1" customFormat="1" ht="28.5" customHeight="1" x14ac:dyDescent="0.25">
      <c r="A396" s="50"/>
      <c r="B396" s="261" t="s">
        <v>361</v>
      </c>
      <c r="C396" s="261"/>
      <c r="D396" s="261"/>
      <c r="E396" s="261"/>
      <c r="F396" s="48" t="s">
        <v>461</v>
      </c>
      <c r="G396" s="48" t="s">
        <v>224</v>
      </c>
      <c r="H396" s="48" t="s">
        <v>482</v>
      </c>
      <c r="I396" s="48" t="s">
        <v>362</v>
      </c>
      <c r="J396" s="49">
        <f>J397</f>
        <v>0</v>
      </c>
      <c r="K396" s="49">
        <f t="shared" ref="K396:X396" si="620">K397</f>
        <v>31800</v>
      </c>
      <c r="L396" s="49">
        <f t="shared" si="600"/>
        <v>31800</v>
      </c>
      <c r="M396" s="49">
        <f t="shared" si="620"/>
        <v>0</v>
      </c>
      <c r="N396" s="49">
        <f t="shared" si="620"/>
        <v>31800</v>
      </c>
      <c r="O396" s="49">
        <f t="shared" si="620"/>
        <v>0</v>
      </c>
      <c r="P396" s="49">
        <f t="shared" si="620"/>
        <v>31800</v>
      </c>
      <c r="Q396" s="49">
        <f t="shared" si="620"/>
        <v>0</v>
      </c>
      <c r="R396" s="49">
        <f t="shared" si="620"/>
        <v>31800</v>
      </c>
      <c r="S396" s="49">
        <f t="shared" si="620"/>
        <v>0</v>
      </c>
      <c r="T396" s="49">
        <f t="shared" si="620"/>
        <v>31800</v>
      </c>
      <c r="U396" s="49">
        <f t="shared" si="620"/>
        <v>0</v>
      </c>
      <c r="V396" s="49">
        <f t="shared" si="620"/>
        <v>31800</v>
      </c>
      <c r="W396" s="49">
        <f t="shared" si="620"/>
        <v>-6360</v>
      </c>
      <c r="X396" s="49">
        <f t="shared" si="620"/>
        <v>25440</v>
      </c>
    </row>
    <row r="397" spans="1:24" s="1" customFormat="1" ht="28.5" customHeight="1" x14ac:dyDescent="0.25">
      <c r="A397" s="50"/>
      <c r="B397" s="261" t="s">
        <v>363</v>
      </c>
      <c r="C397" s="261"/>
      <c r="D397" s="261"/>
      <c r="E397" s="261"/>
      <c r="F397" s="48" t="s">
        <v>461</v>
      </c>
      <c r="G397" s="48" t="s">
        <v>224</v>
      </c>
      <c r="H397" s="48" t="s">
        <v>482</v>
      </c>
      <c r="I397" s="48" t="s">
        <v>364</v>
      </c>
      <c r="J397" s="49"/>
      <c r="K397" s="49">
        <f>31800</f>
        <v>31800</v>
      </c>
      <c r="L397" s="49">
        <f t="shared" si="600"/>
        <v>31800</v>
      </c>
      <c r="M397" s="49"/>
      <c r="N397" s="49">
        <f>L397+M397</f>
        <v>31800</v>
      </c>
      <c r="O397" s="49"/>
      <c r="P397" s="49">
        <f t="shared" ref="P397" si="621">N397+O397</f>
        <v>31800</v>
      </c>
      <c r="Q397" s="49"/>
      <c r="R397" s="49">
        <f t="shared" ref="R397" si="622">P397+Q397</f>
        <v>31800</v>
      </c>
      <c r="S397" s="49"/>
      <c r="T397" s="49">
        <f t="shared" ref="T397" si="623">R397+S397</f>
        <v>31800</v>
      </c>
      <c r="U397" s="49"/>
      <c r="V397" s="49">
        <f t="shared" ref="V397" si="624">T397+U397</f>
        <v>31800</v>
      </c>
      <c r="W397" s="49">
        <v>-6360</v>
      </c>
      <c r="X397" s="49">
        <f t="shared" ref="X397" si="625">V397+W397</f>
        <v>25440</v>
      </c>
    </row>
    <row r="398" spans="1:24" s="2" customFormat="1" ht="24.75" customHeight="1" x14ac:dyDescent="0.25">
      <c r="A398" s="295" t="s">
        <v>788</v>
      </c>
      <c r="B398" s="296"/>
      <c r="C398" s="261"/>
      <c r="D398" s="261"/>
      <c r="E398" s="261"/>
      <c r="F398" s="29" t="s">
        <v>461</v>
      </c>
      <c r="G398" s="29" t="s">
        <v>224</v>
      </c>
      <c r="H398" s="29" t="s">
        <v>789</v>
      </c>
      <c r="I398" s="29"/>
      <c r="J398" s="25"/>
      <c r="K398" s="25"/>
      <c r="L398" s="25"/>
      <c r="M398" s="25"/>
      <c r="N398" s="25"/>
      <c r="O398" s="25"/>
      <c r="P398" s="25"/>
      <c r="Q398" s="25"/>
      <c r="R398" s="25"/>
      <c r="S398" s="25"/>
      <c r="T398" s="25"/>
      <c r="U398" s="25"/>
      <c r="V398" s="25">
        <f>V399</f>
        <v>0</v>
      </c>
      <c r="W398" s="25">
        <f t="shared" ref="W398:X399" si="626">W399</f>
        <v>473716</v>
      </c>
      <c r="X398" s="25">
        <f t="shared" si="626"/>
        <v>473716</v>
      </c>
    </row>
    <row r="399" spans="1:24" s="2" customFormat="1" ht="12.75" customHeight="1" x14ac:dyDescent="0.25">
      <c r="A399" s="236"/>
      <c r="B399" s="261" t="s">
        <v>280</v>
      </c>
      <c r="C399" s="261"/>
      <c r="D399" s="261"/>
      <c r="E399" s="261"/>
      <c r="F399" s="29" t="s">
        <v>461</v>
      </c>
      <c r="G399" s="29" t="s">
        <v>224</v>
      </c>
      <c r="H399" s="29" t="s">
        <v>789</v>
      </c>
      <c r="I399" s="29" t="s">
        <v>288</v>
      </c>
      <c r="J399" s="25"/>
      <c r="K399" s="25"/>
      <c r="L399" s="25"/>
      <c r="M399" s="25"/>
      <c r="N399" s="25"/>
      <c r="O399" s="25"/>
      <c r="P399" s="25"/>
      <c r="Q399" s="25"/>
      <c r="R399" s="25"/>
      <c r="S399" s="25"/>
      <c r="T399" s="25"/>
      <c r="U399" s="25"/>
      <c r="V399" s="25">
        <f>V400</f>
        <v>0</v>
      </c>
      <c r="W399" s="25">
        <f t="shared" si="626"/>
        <v>473716</v>
      </c>
      <c r="X399" s="25">
        <f t="shared" si="626"/>
        <v>473716</v>
      </c>
    </row>
    <row r="400" spans="1:24" s="2" customFormat="1" ht="26.25" customHeight="1" x14ac:dyDescent="0.25">
      <c r="A400" s="236"/>
      <c r="B400" s="235" t="s">
        <v>790</v>
      </c>
      <c r="C400" s="261"/>
      <c r="D400" s="261"/>
      <c r="E400" s="261"/>
      <c r="F400" s="29" t="s">
        <v>461</v>
      </c>
      <c r="G400" s="29" t="s">
        <v>224</v>
      </c>
      <c r="H400" s="29" t="s">
        <v>789</v>
      </c>
      <c r="I400" s="29" t="s">
        <v>791</v>
      </c>
      <c r="J400" s="25"/>
      <c r="K400" s="25"/>
      <c r="L400" s="25"/>
      <c r="M400" s="25"/>
      <c r="N400" s="25"/>
      <c r="O400" s="25"/>
      <c r="P400" s="25"/>
      <c r="Q400" s="25"/>
      <c r="R400" s="25"/>
      <c r="S400" s="25"/>
      <c r="T400" s="25"/>
      <c r="U400" s="25"/>
      <c r="V400" s="25"/>
      <c r="W400" s="25">
        <v>473716</v>
      </c>
      <c r="X400" s="25">
        <f>V400+W400</f>
        <v>473716</v>
      </c>
    </row>
    <row r="401" spans="1:24" s="1" customFormat="1" ht="28.5" hidden="1" customHeight="1" x14ac:dyDescent="0.25">
      <c r="A401" s="295" t="s">
        <v>483</v>
      </c>
      <c r="B401" s="296"/>
      <c r="C401" s="261"/>
      <c r="D401" s="261"/>
      <c r="E401" s="261"/>
      <c r="F401" s="48" t="s">
        <v>461</v>
      </c>
      <c r="G401" s="48" t="s">
        <v>224</v>
      </c>
      <c r="H401" s="48" t="s">
        <v>484</v>
      </c>
      <c r="I401" s="48"/>
      <c r="J401" s="49">
        <f t="shared" ref="J401:X402" si="627">J402</f>
        <v>50000</v>
      </c>
      <c r="K401" s="49">
        <f t="shared" si="627"/>
        <v>0</v>
      </c>
      <c r="L401" s="49">
        <f t="shared" si="600"/>
        <v>50000</v>
      </c>
      <c r="M401" s="49">
        <f t="shared" si="627"/>
        <v>0</v>
      </c>
      <c r="N401" s="49">
        <f t="shared" si="627"/>
        <v>50000</v>
      </c>
      <c r="O401" s="49">
        <f t="shared" si="627"/>
        <v>0</v>
      </c>
      <c r="P401" s="49">
        <f t="shared" si="627"/>
        <v>50000</v>
      </c>
      <c r="Q401" s="49">
        <f t="shared" si="627"/>
        <v>0</v>
      </c>
      <c r="R401" s="49">
        <f t="shared" si="627"/>
        <v>50000</v>
      </c>
      <c r="S401" s="49">
        <f t="shared" si="627"/>
        <v>86000</v>
      </c>
      <c r="T401" s="49">
        <f t="shared" si="627"/>
        <v>136000</v>
      </c>
      <c r="U401" s="49">
        <f t="shared" si="627"/>
        <v>0</v>
      </c>
      <c r="V401" s="49">
        <f t="shared" si="627"/>
        <v>136000</v>
      </c>
      <c r="W401" s="49">
        <f t="shared" si="627"/>
        <v>0</v>
      </c>
      <c r="X401" s="49">
        <f t="shared" si="627"/>
        <v>136000</v>
      </c>
    </row>
    <row r="402" spans="1:24" s="1" customFormat="1" ht="12.75" hidden="1" customHeight="1" x14ac:dyDescent="0.25">
      <c r="A402" s="50"/>
      <c r="B402" s="268" t="s">
        <v>236</v>
      </c>
      <c r="C402" s="268"/>
      <c r="D402" s="268"/>
      <c r="E402" s="268"/>
      <c r="F402" s="48" t="s">
        <v>461</v>
      </c>
      <c r="G402" s="48" t="s">
        <v>224</v>
      </c>
      <c r="H402" s="48" t="s">
        <v>484</v>
      </c>
      <c r="I402" s="48" t="s">
        <v>237</v>
      </c>
      <c r="J402" s="49">
        <f t="shared" si="627"/>
        <v>50000</v>
      </c>
      <c r="K402" s="49">
        <f t="shared" si="627"/>
        <v>0</v>
      </c>
      <c r="L402" s="49">
        <f t="shared" si="600"/>
        <v>50000</v>
      </c>
      <c r="M402" s="49">
        <f t="shared" si="627"/>
        <v>0</v>
      </c>
      <c r="N402" s="49">
        <f t="shared" si="627"/>
        <v>50000</v>
      </c>
      <c r="O402" s="49">
        <f t="shared" si="627"/>
        <v>0</v>
      </c>
      <c r="P402" s="49">
        <f t="shared" si="627"/>
        <v>50000</v>
      </c>
      <c r="Q402" s="49">
        <f t="shared" si="627"/>
        <v>0</v>
      </c>
      <c r="R402" s="49">
        <f t="shared" si="627"/>
        <v>50000</v>
      </c>
      <c r="S402" s="49">
        <f t="shared" si="627"/>
        <v>86000</v>
      </c>
      <c r="T402" s="49">
        <f t="shared" si="627"/>
        <v>136000</v>
      </c>
      <c r="U402" s="49">
        <f t="shared" si="627"/>
        <v>0</v>
      </c>
      <c r="V402" s="49">
        <f t="shared" si="627"/>
        <v>136000</v>
      </c>
      <c r="W402" s="49">
        <f t="shared" si="627"/>
        <v>0</v>
      </c>
      <c r="X402" s="49">
        <f t="shared" si="627"/>
        <v>136000</v>
      </c>
    </row>
    <row r="403" spans="1:24" s="1" customFormat="1" ht="12.75" hidden="1" customHeight="1" x14ac:dyDescent="0.25">
      <c r="A403" s="50"/>
      <c r="B403" s="261" t="s">
        <v>238</v>
      </c>
      <c r="C403" s="261"/>
      <c r="D403" s="261"/>
      <c r="E403" s="261"/>
      <c r="F403" s="48" t="s">
        <v>461</v>
      </c>
      <c r="G403" s="48" t="s">
        <v>224</v>
      </c>
      <c r="H403" s="48" t="s">
        <v>484</v>
      </c>
      <c r="I403" s="48" t="s">
        <v>239</v>
      </c>
      <c r="J403" s="49">
        <v>50000</v>
      </c>
      <c r="K403" s="49"/>
      <c r="L403" s="49">
        <f t="shared" si="600"/>
        <v>50000</v>
      </c>
      <c r="M403" s="49"/>
      <c r="N403" s="49">
        <f>L403+M403</f>
        <v>50000</v>
      </c>
      <c r="O403" s="49"/>
      <c r="P403" s="49">
        <f t="shared" ref="P403" si="628">N403+O403</f>
        <v>50000</v>
      </c>
      <c r="Q403" s="49"/>
      <c r="R403" s="49">
        <f t="shared" ref="R403" si="629">P403+Q403</f>
        <v>50000</v>
      </c>
      <c r="S403" s="49">
        <v>86000</v>
      </c>
      <c r="T403" s="49">
        <f t="shared" ref="T403" si="630">R403+S403</f>
        <v>136000</v>
      </c>
      <c r="U403" s="49"/>
      <c r="V403" s="49">
        <f t="shared" ref="V403" si="631">T403+U403</f>
        <v>136000</v>
      </c>
      <c r="W403" s="49"/>
      <c r="X403" s="49">
        <f t="shared" ref="X403" si="632">V403+W403</f>
        <v>136000</v>
      </c>
    </row>
    <row r="404" spans="1:24" s="1" customFormat="1" ht="14.25" customHeight="1" x14ac:dyDescent="0.25">
      <c r="A404" s="295" t="s">
        <v>485</v>
      </c>
      <c r="B404" s="296"/>
      <c r="C404" s="261"/>
      <c r="D404" s="261"/>
      <c r="E404" s="261"/>
      <c r="F404" s="48" t="s">
        <v>461</v>
      </c>
      <c r="G404" s="48" t="s">
        <v>224</v>
      </c>
      <c r="H404" s="48" t="s">
        <v>486</v>
      </c>
      <c r="I404" s="48"/>
      <c r="J404" s="49">
        <f t="shared" ref="J404:X405" si="633">J405</f>
        <v>160000</v>
      </c>
      <c r="K404" s="49">
        <f t="shared" si="633"/>
        <v>0</v>
      </c>
      <c r="L404" s="49">
        <f t="shared" si="600"/>
        <v>160000</v>
      </c>
      <c r="M404" s="49">
        <f t="shared" si="633"/>
        <v>0</v>
      </c>
      <c r="N404" s="49">
        <f t="shared" si="633"/>
        <v>160000</v>
      </c>
      <c r="O404" s="49">
        <f t="shared" si="633"/>
        <v>0</v>
      </c>
      <c r="P404" s="49">
        <f t="shared" si="633"/>
        <v>160000</v>
      </c>
      <c r="Q404" s="49">
        <f t="shared" si="633"/>
        <v>0</v>
      </c>
      <c r="R404" s="49">
        <f t="shared" si="633"/>
        <v>160000</v>
      </c>
      <c r="S404" s="49">
        <f t="shared" si="633"/>
        <v>0</v>
      </c>
      <c r="T404" s="49">
        <f t="shared" si="633"/>
        <v>160000</v>
      </c>
      <c r="U404" s="49">
        <f t="shared" si="633"/>
        <v>0</v>
      </c>
      <c r="V404" s="49">
        <f t="shared" si="633"/>
        <v>160000</v>
      </c>
      <c r="W404" s="49">
        <f t="shared" si="633"/>
        <v>173000</v>
      </c>
      <c r="X404" s="49">
        <f t="shared" si="633"/>
        <v>333000</v>
      </c>
    </row>
    <row r="405" spans="1:24" s="1" customFormat="1" ht="12.75" customHeight="1" x14ac:dyDescent="0.25">
      <c r="A405" s="50"/>
      <c r="B405" s="268" t="s">
        <v>236</v>
      </c>
      <c r="C405" s="268"/>
      <c r="D405" s="268"/>
      <c r="E405" s="268"/>
      <c r="F405" s="48" t="s">
        <v>461</v>
      </c>
      <c r="G405" s="48" t="s">
        <v>224</v>
      </c>
      <c r="H405" s="48" t="s">
        <v>486</v>
      </c>
      <c r="I405" s="48" t="s">
        <v>237</v>
      </c>
      <c r="J405" s="49">
        <f t="shared" si="633"/>
        <v>160000</v>
      </c>
      <c r="K405" s="49">
        <f t="shared" si="633"/>
        <v>0</v>
      </c>
      <c r="L405" s="49">
        <f t="shared" si="600"/>
        <v>160000</v>
      </c>
      <c r="M405" s="49">
        <f t="shared" si="633"/>
        <v>0</v>
      </c>
      <c r="N405" s="49">
        <f t="shared" si="633"/>
        <v>160000</v>
      </c>
      <c r="O405" s="49">
        <f t="shared" si="633"/>
        <v>0</v>
      </c>
      <c r="P405" s="49">
        <f t="shared" si="633"/>
        <v>160000</v>
      </c>
      <c r="Q405" s="49">
        <f t="shared" si="633"/>
        <v>0</v>
      </c>
      <c r="R405" s="49">
        <f t="shared" si="633"/>
        <v>160000</v>
      </c>
      <c r="S405" s="49">
        <f t="shared" si="633"/>
        <v>0</v>
      </c>
      <c r="T405" s="49">
        <f t="shared" si="633"/>
        <v>160000</v>
      </c>
      <c r="U405" s="49">
        <f t="shared" si="633"/>
        <v>0</v>
      </c>
      <c r="V405" s="49">
        <f t="shared" si="633"/>
        <v>160000</v>
      </c>
      <c r="W405" s="49">
        <f t="shared" si="633"/>
        <v>173000</v>
      </c>
      <c r="X405" s="49">
        <f t="shared" si="633"/>
        <v>333000</v>
      </c>
    </row>
    <row r="406" spans="1:24" s="1" customFormat="1" ht="12.75" customHeight="1" x14ac:dyDescent="0.25">
      <c r="A406" s="50"/>
      <c r="B406" s="261" t="s">
        <v>238</v>
      </c>
      <c r="C406" s="261"/>
      <c r="D406" s="261"/>
      <c r="E406" s="261"/>
      <c r="F406" s="48" t="s">
        <v>461</v>
      </c>
      <c r="G406" s="48" t="s">
        <v>224</v>
      </c>
      <c r="H406" s="48" t="s">
        <v>486</v>
      </c>
      <c r="I406" s="48" t="s">
        <v>239</v>
      </c>
      <c r="J406" s="49">
        <v>160000</v>
      </c>
      <c r="K406" s="49"/>
      <c r="L406" s="49">
        <f t="shared" si="600"/>
        <v>160000</v>
      </c>
      <c r="M406" s="49"/>
      <c r="N406" s="49">
        <f>L406+M406</f>
        <v>160000</v>
      </c>
      <c r="O406" s="49"/>
      <c r="P406" s="49">
        <f t="shared" ref="P406" si="634">N406+O406</f>
        <v>160000</v>
      </c>
      <c r="Q406" s="49"/>
      <c r="R406" s="49">
        <f t="shared" ref="R406" si="635">P406+Q406</f>
        <v>160000</v>
      </c>
      <c r="S406" s="49"/>
      <c r="T406" s="49">
        <f t="shared" ref="T406" si="636">R406+S406</f>
        <v>160000</v>
      </c>
      <c r="U406" s="49"/>
      <c r="V406" s="49">
        <f t="shared" ref="V406" si="637">T406+U406</f>
        <v>160000</v>
      </c>
      <c r="W406" s="220">
        <f>150000+9000+14000</f>
        <v>173000</v>
      </c>
      <c r="X406" s="49">
        <f t="shared" ref="X406" si="638">V406+W406</f>
        <v>333000</v>
      </c>
    </row>
    <row r="407" spans="1:24" s="1" customFormat="1" ht="12.75" customHeight="1" x14ac:dyDescent="0.25">
      <c r="A407" s="301" t="s">
        <v>487</v>
      </c>
      <c r="B407" s="302"/>
      <c r="C407" s="263"/>
      <c r="D407" s="263"/>
      <c r="E407" s="263"/>
      <c r="F407" s="45" t="s">
        <v>461</v>
      </c>
      <c r="G407" s="45" t="s">
        <v>247</v>
      </c>
      <c r="H407" s="45"/>
      <c r="I407" s="45"/>
      <c r="J407" s="66">
        <f>J408+J420</f>
        <v>275600</v>
      </c>
      <c r="K407" s="66">
        <f t="shared" ref="K407:X407" si="639">K408+K420</f>
        <v>-136580</v>
      </c>
      <c r="L407" s="49">
        <f t="shared" si="600"/>
        <v>139020</v>
      </c>
      <c r="M407" s="66">
        <f t="shared" si="639"/>
        <v>0</v>
      </c>
      <c r="N407" s="66">
        <f t="shared" si="639"/>
        <v>139020</v>
      </c>
      <c r="O407" s="66">
        <f t="shared" si="639"/>
        <v>0</v>
      </c>
      <c r="P407" s="66">
        <f t="shared" si="639"/>
        <v>139020</v>
      </c>
      <c r="Q407" s="66">
        <f t="shared" si="639"/>
        <v>0</v>
      </c>
      <c r="R407" s="66">
        <f t="shared" si="639"/>
        <v>139020</v>
      </c>
      <c r="S407" s="66">
        <f t="shared" si="639"/>
        <v>0</v>
      </c>
      <c r="T407" s="66">
        <f t="shared" si="639"/>
        <v>139020</v>
      </c>
      <c r="U407" s="66">
        <f t="shared" si="639"/>
        <v>0</v>
      </c>
      <c r="V407" s="66">
        <f t="shared" si="639"/>
        <v>139020</v>
      </c>
      <c r="W407" s="66">
        <f t="shared" si="639"/>
        <v>-21299</v>
      </c>
      <c r="X407" s="66">
        <f t="shared" si="639"/>
        <v>117721</v>
      </c>
    </row>
    <row r="408" spans="1:24" s="1" customFormat="1" ht="12.75" customHeight="1" x14ac:dyDescent="0.25">
      <c r="A408" s="295" t="s">
        <v>280</v>
      </c>
      <c r="B408" s="296"/>
      <c r="C408" s="261"/>
      <c r="D408" s="261"/>
      <c r="E408" s="261"/>
      <c r="F408" s="29" t="s">
        <v>461</v>
      </c>
      <c r="G408" s="29" t="s">
        <v>247</v>
      </c>
      <c r="H408" s="29" t="s">
        <v>281</v>
      </c>
      <c r="I408" s="29"/>
      <c r="J408" s="25">
        <f>J409+J416</f>
        <v>260600</v>
      </c>
      <c r="K408" s="25">
        <f t="shared" ref="K408:X408" si="640">K409+K416</f>
        <v>-136580</v>
      </c>
      <c r="L408" s="49">
        <f t="shared" si="600"/>
        <v>124020</v>
      </c>
      <c r="M408" s="25">
        <f t="shared" si="640"/>
        <v>0</v>
      </c>
      <c r="N408" s="25">
        <f t="shared" si="640"/>
        <v>124020</v>
      </c>
      <c r="O408" s="25">
        <f t="shared" si="640"/>
        <v>0</v>
      </c>
      <c r="P408" s="25">
        <f t="shared" si="640"/>
        <v>124020</v>
      </c>
      <c r="Q408" s="25">
        <f t="shared" si="640"/>
        <v>0</v>
      </c>
      <c r="R408" s="25">
        <f t="shared" si="640"/>
        <v>124020</v>
      </c>
      <c r="S408" s="25">
        <f t="shared" si="640"/>
        <v>0</v>
      </c>
      <c r="T408" s="25">
        <f t="shared" si="640"/>
        <v>124020</v>
      </c>
      <c r="U408" s="25">
        <f t="shared" si="640"/>
        <v>0</v>
      </c>
      <c r="V408" s="25">
        <f t="shared" si="640"/>
        <v>124020</v>
      </c>
      <c r="W408" s="25">
        <f t="shared" si="640"/>
        <v>-21299</v>
      </c>
      <c r="X408" s="25">
        <f t="shared" si="640"/>
        <v>102721</v>
      </c>
    </row>
    <row r="409" spans="1:24" s="1" customFormat="1" ht="53.25" customHeight="1" x14ac:dyDescent="0.25">
      <c r="A409" s="295" t="s">
        <v>282</v>
      </c>
      <c r="B409" s="296"/>
      <c r="C409" s="261"/>
      <c r="D409" s="261"/>
      <c r="E409" s="261"/>
      <c r="F409" s="48" t="s">
        <v>461</v>
      </c>
      <c r="G409" s="48" t="s">
        <v>247</v>
      </c>
      <c r="H409" s="48" t="s">
        <v>283</v>
      </c>
      <c r="I409" s="48"/>
      <c r="J409" s="49">
        <f>J410+J413</f>
        <v>127200</v>
      </c>
      <c r="K409" s="49">
        <f t="shared" ref="K409:X409" si="641">K410+K413</f>
        <v>-3180</v>
      </c>
      <c r="L409" s="49">
        <f t="shared" si="600"/>
        <v>124020</v>
      </c>
      <c r="M409" s="49">
        <f t="shared" si="641"/>
        <v>0</v>
      </c>
      <c r="N409" s="49">
        <f t="shared" si="641"/>
        <v>124020</v>
      </c>
      <c r="O409" s="49">
        <f t="shared" si="641"/>
        <v>0</v>
      </c>
      <c r="P409" s="49">
        <f t="shared" si="641"/>
        <v>124020</v>
      </c>
      <c r="Q409" s="49">
        <f t="shared" si="641"/>
        <v>0</v>
      </c>
      <c r="R409" s="49">
        <f t="shared" si="641"/>
        <v>124020</v>
      </c>
      <c r="S409" s="49">
        <f t="shared" si="641"/>
        <v>0</v>
      </c>
      <c r="T409" s="49">
        <f t="shared" si="641"/>
        <v>124020</v>
      </c>
      <c r="U409" s="49">
        <f t="shared" si="641"/>
        <v>0</v>
      </c>
      <c r="V409" s="49">
        <f t="shared" si="641"/>
        <v>124020</v>
      </c>
      <c r="W409" s="49">
        <f t="shared" si="641"/>
        <v>-21299</v>
      </c>
      <c r="X409" s="49">
        <f t="shared" si="641"/>
        <v>102721</v>
      </c>
    </row>
    <row r="410" spans="1:24" s="1" customFormat="1" ht="12.75" hidden="1" customHeight="1" x14ac:dyDescent="0.25">
      <c r="A410" s="295" t="s">
        <v>477</v>
      </c>
      <c r="B410" s="296"/>
      <c r="C410" s="261"/>
      <c r="D410" s="261"/>
      <c r="E410" s="261"/>
      <c r="F410" s="48" t="s">
        <v>461</v>
      </c>
      <c r="G410" s="48" t="s">
        <v>247</v>
      </c>
      <c r="H410" s="48" t="s">
        <v>478</v>
      </c>
      <c r="I410" s="48"/>
      <c r="J410" s="49">
        <f>J412</f>
        <v>3180</v>
      </c>
      <c r="K410" s="49">
        <f t="shared" ref="K410:X410" si="642">K412</f>
        <v>-3180</v>
      </c>
      <c r="L410" s="49">
        <f t="shared" si="600"/>
        <v>0</v>
      </c>
      <c r="M410" s="49">
        <f t="shared" si="642"/>
        <v>0</v>
      </c>
      <c r="N410" s="49">
        <f t="shared" si="642"/>
        <v>0</v>
      </c>
      <c r="O410" s="49">
        <f t="shared" si="642"/>
        <v>0</v>
      </c>
      <c r="P410" s="49">
        <f t="shared" si="642"/>
        <v>0</v>
      </c>
      <c r="Q410" s="49">
        <f t="shared" si="642"/>
        <v>0</v>
      </c>
      <c r="R410" s="49">
        <f t="shared" si="642"/>
        <v>0</v>
      </c>
      <c r="S410" s="49">
        <f t="shared" si="642"/>
        <v>0</v>
      </c>
      <c r="T410" s="49">
        <f t="shared" si="642"/>
        <v>0</v>
      </c>
      <c r="U410" s="49">
        <f t="shared" si="642"/>
        <v>0</v>
      </c>
      <c r="V410" s="49">
        <f t="shared" si="642"/>
        <v>0</v>
      </c>
      <c r="W410" s="49">
        <f t="shared" si="642"/>
        <v>0</v>
      </c>
      <c r="X410" s="49">
        <f t="shared" si="642"/>
        <v>0</v>
      </c>
    </row>
    <row r="411" spans="1:24" s="1" customFormat="1" ht="12.75" hidden="1" customHeight="1" x14ac:dyDescent="0.25">
      <c r="A411" s="50"/>
      <c r="B411" s="261" t="s">
        <v>280</v>
      </c>
      <c r="C411" s="268"/>
      <c r="D411" s="268"/>
      <c r="E411" s="268"/>
      <c r="F411" s="48" t="s">
        <v>461</v>
      </c>
      <c r="G411" s="48" t="s">
        <v>247</v>
      </c>
      <c r="H411" s="48" t="s">
        <v>478</v>
      </c>
      <c r="I411" s="48" t="s">
        <v>288</v>
      </c>
      <c r="J411" s="49">
        <f>J412</f>
        <v>3180</v>
      </c>
      <c r="K411" s="49">
        <f t="shared" ref="K411:X411" si="643">K412</f>
        <v>-3180</v>
      </c>
      <c r="L411" s="49">
        <f t="shared" si="600"/>
        <v>0</v>
      </c>
      <c r="M411" s="49">
        <f t="shared" si="643"/>
        <v>0</v>
      </c>
      <c r="N411" s="49">
        <f t="shared" si="643"/>
        <v>0</v>
      </c>
      <c r="O411" s="49">
        <f t="shared" si="643"/>
        <v>0</v>
      </c>
      <c r="P411" s="49">
        <f t="shared" si="643"/>
        <v>0</v>
      </c>
      <c r="Q411" s="49">
        <f t="shared" si="643"/>
        <v>0</v>
      </c>
      <c r="R411" s="49">
        <f t="shared" si="643"/>
        <v>0</v>
      </c>
      <c r="S411" s="49">
        <f t="shared" si="643"/>
        <v>0</v>
      </c>
      <c r="T411" s="49">
        <f t="shared" si="643"/>
        <v>0</v>
      </c>
      <c r="U411" s="49">
        <f t="shared" si="643"/>
        <v>0</v>
      </c>
      <c r="V411" s="49">
        <f t="shared" si="643"/>
        <v>0</v>
      </c>
      <c r="W411" s="49">
        <f t="shared" si="643"/>
        <v>0</v>
      </c>
      <c r="X411" s="49">
        <f t="shared" si="643"/>
        <v>0</v>
      </c>
    </row>
    <row r="412" spans="1:24" s="1" customFormat="1" ht="12.75" hidden="1" customHeight="1" x14ac:dyDescent="0.25">
      <c r="A412" s="56"/>
      <c r="B412" s="261" t="s">
        <v>289</v>
      </c>
      <c r="C412" s="261"/>
      <c r="D412" s="261"/>
      <c r="E412" s="261"/>
      <c r="F412" s="48" t="s">
        <v>461</v>
      </c>
      <c r="G412" s="48" t="s">
        <v>247</v>
      </c>
      <c r="H412" s="48" t="s">
        <v>478</v>
      </c>
      <c r="I412" s="48" t="s">
        <v>290</v>
      </c>
      <c r="J412" s="49">
        <v>3180</v>
      </c>
      <c r="K412" s="49">
        <v>-3180</v>
      </c>
      <c r="L412" s="49">
        <f t="shared" si="600"/>
        <v>0</v>
      </c>
      <c r="M412" s="49"/>
      <c r="N412" s="49">
        <f>L412+M412</f>
        <v>0</v>
      </c>
      <c r="O412" s="49"/>
      <c r="P412" s="49">
        <f t="shared" ref="P412" si="644">N412+O412</f>
        <v>0</v>
      </c>
      <c r="Q412" s="49"/>
      <c r="R412" s="49">
        <f t="shared" ref="R412" si="645">P412+Q412</f>
        <v>0</v>
      </c>
      <c r="S412" s="49"/>
      <c r="T412" s="49">
        <f t="shared" ref="T412" si="646">R412+S412</f>
        <v>0</v>
      </c>
      <c r="U412" s="49"/>
      <c r="V412" s="49">
        <f t="shared" ref="V412" si="647">T412+U412</f>
        <v>0</v>
      </c>
      <c r="W412" s="49"/>
      <c r="X412" s="49">
        <f t="shared" ref="X412" si="648">V412+W412</f>
        <v>0</v>
      </c>
    </row>
    <row r="413" spans="1:24" s="1" customFormat="1" ht="51" customHeight="1" x14ac:dyDescent="0.25">
      <c r="A413" s="295" t="s">
        <v>488</v>
      </c>
      <c r="B413" s="296"/>
      <c r="C413" s="261"/>
      <c r="D413" s="261"/>
      <c r="E413" s="261"/>
      <c r="F413" s="48" t="s">
        <v>461</v>
      </c>
      <c r="G413" s="48" t="s">
        <v>247</v>
      </c>
      <c r="H413" s="48" t="s">
        <v>489</v>
      </c>
      <c r="I413" s="48"/>
      <c r="J413" s="49">
        <f t="shared" ref="J413:X414" si="649">J414</f>
        <v>124020</v>
      </c>
      <c r="K413" s="49">
        <f t="shared" si="649"/>
        <v>0</v>
      </c>
      <c r="L413" s="49">
        <f t="shared" si="600"/>
        <v>124020</v>
      </c>
      <c r="M413" s="49">
        <f t="shared" si="649"/>
        <v>0</v>
      </c>
      <c r="N413" s="49">
        <f t="shared" si="649"/>
        <v>124020</v>
      </c>
      <c r="O413" s="49">
        <f t="shared" si="649"/>
        <v>0</v>
      </c>
      <c r="P413" s="49">
        <f t="shared" si="649"/>
        <v>124020</v>
      </c>
      <c r="Q413" s="49">
        <f t="shared" si="649"/>
        <v>0</v>
      </c>
      <c r="R413" s="49">
        <f t="shared" si="649"/>
        <v>124020</v>
      </c>
      <c r="S413" s="49">
        <f t="shared" si="649"/>
        <v>0</v>
      </c>
      <c r="T413" s="49">
        <f t="shared" si="649"/>
        <v>124020</v>
      </c>
      <c r="U413" s="49">
        <f t="shared" si="649"/>
        <v>0</v>
      </c>
      <c r="V413" s="49">
        <f t="shared" si="649"/>
        <v>124020</v>
      </c>
      <c r="W413" s="49">
        <f t="shared" si="649"/>
        <v>-21299</v>
      </c>
      <c r="X413" s="49">
        <f t="shared" si="649"/>
        <v>102721</v>
      </c>
    </row>
    <row r="414" spans="1:24" s="1" customFormat="1" ht="12.75" customHeight="1" x14ac:dyDescent="0.25">
      <c r="A414" s="261"/>
      <c r="B414" s="261" t="s">
        <v>280</v>
      </c>
      <c r="C414" s="261"/>
      <c r="D414" s="261"/>
      <c r="E414" s="261"/>
      <c r="F414" s="48" t="s">
        <v>461</v>
      </c>
      <c r="G414" s="48" t="s">
        <v>247</v>
      </c>
      <c r="H414" s="48" t="s">
        <v>489</v>
      </c>
      <c r="I414" s="48" t="s">
        <v>288</v>
      </c>
      <c r="J414" s="49">
        <f>J415</f>
        <v>124020</v>
      </c>
      <c r="K414" s="49">
        <f t="shared" si="649"/>
        <v>0</v>
      </c>
      <c r="L414" s="49">
        <f t="shared" si="600"/>
        <v>124020</v>
      </c>
      <c r="M414" s="49">
        <f t="shared" si="649"/>
        <v>0</v>
      </c>
      <c r="N414" s="49">
        <f t="shared" si="649"/>
        <v>124020</v>
      </c>
      <c r="O414" s="49">
        <f t="shared" si="649"/>
        <v>0</v>
      </c>
      <c r="P414" s="49">
        <f t="shared" si="649"/>
        <v>124020</v>
      </c>
      <c r="Q414" s="49">
        <f t="shared" si="649"/>
        <v>0</v>
      </c>
      <c r="R414" s="49">
        <f t="shared" si="649"/>
        <v>124020</v>
      </c>
      <c r="S414" s="49">
        <f t="shared" si="649"/>
        <v>0</v>
      </c>
      <c r="T414" s="49">
        <f t="shared" si="649"/>
        <v>124020</v>
      </c>
      <c r="U414" s="49">
        <f t="shared" si="649"/>
        <v>0</v>
      </c>
      <c r="V414" s="49">
        <f t="shared" si="649"/>
        <v>124020</v>
      </c>
      <c r="W414" s="49">
        <f t="shared" si="649"/>
        <v>-21299</v>
      </c>
      <c r="X414" s="49">
        <f t="shared" si="649"/>
        <v>102721</v>
      </c>
    </row>
    <row r="415" spans="1:24" s="1" customFormat="1" ht="12.75" customHeight="1" x14ac:dyDescent="0.25">
      <c r="A415" s="261"/>
      <c r="B415" s="261" t="s">
        <v>289</v>
      </c>
      <c r="C415" s="261"/>
      <c r="D415" s="261"/>
      <c r="E415" s="261"/>
      <c r="F415" s="48" t="s">
        <v>461</v>
      </c>
      <c r="G415" s="48" t="s">
        <v>247</v>
      </c>
      <c r="H415" s="48" t="s">
        <v>489</v>
      </c>
      <c r="I415" s="48" t="s">
        <v>290</v>
      </c>
      <c r="J415" s="49">
        <v>124020</v>
      </c>
      <c r="K415" s="49"/>
      <c r="L415" s="49">
        <f t="shared" si="600"/>
        <v>124020</v>
      </c>
      <c r="M415" s="49"/>
      <c r="N415" s="49">
        <f>L415+M415</f>
        <v>124020</v>
      </c>
      <c r="O415" s="49"/>
      <c r="P415" s="49">
        <f t="shared" ref="P415" si="650">N415+O415</f>
        <v>124020</v>
      </c>
      <c r="Q415" s="49"/>
      <c r="R415" s="49">
        <f t="shared" ref="R415" si="651">P415+Q415</f>
        <v>124020</v>
      </c>
      <c r="S415" s="49"/>
      <c r="T415" s="49">
        <f t="shared" ref="T415" si="652">R415+S415</f>
        <v>124020</v>
      </c>
      <c r="U415" s="49"/>
      <c r="V415" s="49">
        <f t="shared" ref="V415" si="653">T415+U415</f>
        <v>124020</v>
      </c>
      <c r="W415" s="49">
        <v>-21299</v>
      </c>
      <c r="X415" s="49">
        <f t="shared" ref="X415" si="654">V415+W415</f>
        <v>102721</v>
      </c>
    </row>
    <row r="416" spans="1:24" s="1" customFormat="1" ht="12.75" hidden="1" customHeight="1" x14ac:dyDescent="0.25">
      <c r="A416" s="295" t="s">
        <v>490</v>
      </c>
      <c r="B416" s="296"/>
      <c r="C416" s="235"/>
      <c r="D416" s="235"/>
      <c r="E416" s="261"/>
      <c r="F416" s="48" t="s">
        <v>461</v>
      </c>
      <c r="G416" s="48" t="s">
        <v>247</v>
      </c>
      <c r="H416" s="48" t="s">
        <v>491</v>
      </c>
      <c r="I416" s="48"/>
      <c r="J416" s="49">
        <f t="shared" ref="J416:X418" si="655">J417</f>
        <v>133400</v>
      </c>
      <c r="K416" s="49">
        <f t="shared" si="655"/>
        <v>-133400</v>
      </c>
      <c r="L416" s="49">
        <f t="shared" si="600"/>
        <v>0</v>
      </c>
      <c r="M416" s="49">
        <f t="shared" si="655"/>
        <v>0</v>
      </c>
      <c r="N416" s="49">
        <f t="shared" si="655"/>
        <v>0</v>
      </c>
      <c r="O416" s="49">
        <f t="shared" si="655"/>
        <v>0</v>
      </c>
      <c r="P416" s="49">
        <f t="shared" si="655"/>
        <v>0</v>
      </c>
      <c r="Q416" s="49">
        <f t="shared" si="655"/>
        <v>0</v>
      </c>
      <c r="R416" s="49">
        <f t="shared" si="655"/>
        <v>0</v>
      </c>
      <c r="S416" s="49">
        <f t="shared" si="655"/>
        <v>0</v>
      </c>
      <c r="T416" s="49">
        <f t="shared" si="655"/>
        <v>0</v>
      </c>
      <c r="U416" s="49">
        <f t="shared" si="655"/>
        <v>0</v>
      </c>
      <c r="V416" s="49">
        <f t="shared" si="655"/>
        <v>0</v>
      </c>
      <c r="W416" s="49">
        <f t="shared" si="655"/>
        <v>0</v>
      </c>
      <c r="X416" s="49">
        <f t="shared" si="655"/>
        <v>0</v>
      </c>
    </row>
    <row r="417" spans="1:24" s="1" customFormat="1" ht="12.75" hidden="1" customHeight="1" x14ac:dyDescent="0.25">
      <c r="A417" s="295" t="s">
        <v>492</v>
      </c>
      <c r="B417" s="296"/>
      <c r="C417" s="235"/>
      <c r="D417" s="235"/>
      <c r="E417" s="261"/>
      <c r="F417" s="48" t="s">
        <v>461</v>
      </c>
      <c r="G417" s="48" t="s">
        <v>247</v>
      </c>
      <c r="H417" s="48" t="s">
        <v>493</v>
      </c>
      <c r="I417" s="48"/>
      <c r="J417" s="49">
        <f t="shared" si="655"/>
        <v>133400</v>
      </c>
      <c r="K417" s="49">
        <f t="shared" si="655"/>
        <v>-133400</v>
      </c>
      <c r="L417" s="49">
        <f t="shared" si="600"/>
        <v>0</v>
      </c>
      <c r="M417" s="49">
        <f t="shared" si="655"/>
        <v>0</v>
      </c>
      <c r="N417" s="49">
        <f t="shared" si="655"/>
        <v>0</v>
      </c>
      <c r="O417" s="49">
        <f t="shared" si="655"/>
        <v>0</v>
      </c>
      <c r="P417" s="49">
        <f t="shared" si="655"/>
        <v>0</v>
      </c>
      <c r="Q417" s="49">
        <f t="shared" si="655"/>
        <v>0</v>
      </c>
      <c r="R417" s="49">
        <f t="shared" si="655"/>
        <v>0</v>
      </c>
      <c r="S417" s="49">
        <f t="shared" si="655"/>
        <v>0</v>
      </c>
      <c r="T417" s="49">
        <f t="shared" si="655"/>
        <v>0</v>
      </c>
      <c r="U417" s="49">
        <f t="shared" si="655"/>
        <v>0</v>
      </c>
      <c r="V417" s="49">
        <f t="shared" si="655"/>
        <v>0</v>
      </c>
      <c r="W417" s="49">
        <f t="shared" si="655"/>
        <v>0</v>
      </c>
      <c r="X417" s="49">
        <f t="shared" si="655"/>
        <v>0</v>
      </c>
    </row>
    <row r="418" spans="1:24" s="1" customFormat="1" ht="12.75" hidden="1" customHeight="1" x14ac:dyDescent="0.25">
      <c r="A418" s="261"/>
      <c r="B418" s="261" t="s">
        <v>280</v>
      </c>
      <c r="C418" s="261"/>
      <c r="D418" s="261"/>
      <c r="E418" s="261"/>
      <c r="F418" s="48" t="s">
        <v>461</v>
      </c>
      <c r="G418" s="48" t="s">
        <v>247</v>
      </c>
      <c r="H418" s="48" t="s">
        <v>493</v>
      </c>
      <c r="I418" s="48" t="s">
        <v>288</v>
      </c>
      <c r="J418" s="49">
        <f t="shared" si="655"/>
        <v>133400</v>
      </c>
      <c r="K418" s="49">
        <f t="shared" si="655"/>
        <v>-133400</v>
      </c>
      <c r="L418" s="49">
        <f t="shared" si="600"/>
        <v>0</v>
      </c>
      <c r="M418" s="49">
        <f t="shared" si="655"/>
        <v>0</v>
      </c>
      <c r="N418" s="49">
        <f t="shared" si="655"/>
        <v>0</v>
      </c>
      <c r="O418" s="49">
        <f t="shared" si="655"/>
        <v>0</v>
      </c>
      <c r="P418" s="49">
        <f t="shared" si="655"/>
        <v>0</v>
      </c>
      <c r="Q418" s="49">
        <f t="shared" si="655"/>
        <v>0</v>
      </c>
      <c r="R418" s="49">
        <f t="shared" si="655"/>
        <v>0</v>
      </c>
      <c r="S418" s="49">
        <f t="shared" si="655"/>
        <v>0</v>
      </c>
      <c r="T418" s="49">
        <f t="shared" si="655"/>
        <v>0</v>
      </c>
      <c r="U418" s="49">
        <f t="shared" si="655"/>
        <v>0</v>
      </c>
      <c r="V418" s="49">
        <f t="shared" si="655"/>
        <v>0</v>
      </c>
      <c r="W418" s="49">
        <f t="shared" si="655"/>
        <v>0</v>
      </c>
      <c r="X418" s="49">
        <f t="shared" si="655"/>
        <v>0</v>
      </c>
    </row>
    <row r="419" spans="1:24" s="1" customFormat="1" ht="12.75" hidden="1" customHeight="1" x14ac:dyDescent="0.25">
      <c r="A419" s="50"/>
      <c r="B419" s="261" t="s">
        <v>289</v>
      </c>
      <c r="C419" s="261"/>
      <c r="D419" s="261"/>
      <c r="E419" s="261"/>
      <c r="F419" s="48" t="s">
        <v>461</v>
      </c>
      <c r="G419" s="48" t="s">
        <v>247</v>
      </c>
      <c r="H419" s="48" t="s">
        <v>493</v>
      </c>
      <c r="I419" s="48" t="s">
        <v>290</v>
      </c>
      <c r="J419" s="49">
        <f>133419-19</f>
        <v>133400</v>
      </c>
      <c r="K419" s="49">
        <v>-133400</v>
      </c>
      <c r="L419" s="49">
        <f t="shared" si="600"/>
        <v>0</v>
      </c>
      <c r="M419" s="49"/>
      <c r="N419" s="49">
        <f>L419+M419</f>
        <v>0</v>
      </c>
      <c r="O419" s="49"/>
      <c r="P419" s="49">
        <f t="shared" ref="P419" si="656">N419+O419</f>
        <v>0</v>
      </c>
      <c r="Q419" s="49"/>
      <c r="R419" s="49">
        <f t="shared" ref="R419" si="657">P419+Q419</f>
        <v>0</v>
      </c>
      <c r="S419" s="49"/>
      <c r="T419" s="49">
        <f t="shared" ref="T419" si="658">R419+S419</f>
        <v>0</v>
      </c>
      <c r="U419" s="49"/>
      <c r="V419" s="49">
        <f t="shared" ref="V419" si="659">T419+U419</f>
        <v>0</v>
      </c>
      <c r="W419" s="49"/>
      <c r="X419" s="49">
        <f t="shared" ref="X419" si="660">V419+W419</f>
        <v>0</v>
      </c>
    </row>
    <row r="420" spans="1:24" s="1" customFormat="1" ht="12.75" hidden="1" customHeight="1" x14ac:dyDescent="0.25">
      <c r="A420" s="295" t="s">
        <v>494</v>
      </c>
      <c r="B420" s="296"/>
      <c r="C420" s="261"/>
      <c r="D420" s="261"/>
      <c r="E420" s="261"/>
      <c r="F420" s="48" t="s">
        <v>461</v>
      </c>
      <c r="G420" s="48" t="s">
        <v>247</v>
      </c>
      <c r="H420" s="48" t="s">
        <v>495</v>
      </c>
      <c r="I420" s="48"/>
      <c r="J420" s="49">
        <f t="shared" ref="J420:X421" si="661">J421</f>
        <v>15000</v>
      </c>
      <c r="K420" s="49">
        <f t="shared" si="661"/>
        <v>0</v>
      </c>
      <c r="L420" s="49">
        <f t="shared" si="600"/>
        <v>15000</v>
      </c>
      <c r="M420" s="49">
        <f t="shared" si="661"/>
        <v>0</v>
      </c>
      <c r="N420" s="49">
        <f t="shared" si="661"/>
        <v>15000</v>
      </c>
      <c r="O420" s="49">
        <f t="shared" si="661"/>
        <v>0</v>
      </c>
      <c r="P420" s="49">
        <f t="shared" si="661"/>
        <v>15000</v>
      </c>
      <c r="Q420" s="49">
        <f t="shared" si="661"/>
        <v>0</v>
      </c>
      <c r="R420" s="49">
        <f t="shared" si="661"/>
        <v>15000</v>
      </c>
      <c r="S420" s="49">
        <f t="shared" si="661"/>
        <v>0</v>
      </c>
      <c r="T420" s="49">
        <f t="shared" si="661"/>
        <v>15000</v>
      </c>
      <c r="U420" s="49">
        <f t="shared" si="661"/>
        <v>0</v>
      </c>
      <c r="V420" s="49">
        <f t="shared" si="661"/>
        <v>15000</v>
      </c>
      <c r="W420" s="49">
        <f t="shared" si="661"/>
        <v>0</v>
      </c>
      <c r="X420" s="49">
        <f t="shared" si="661"/>
        <v>15000</v>
      </c>
    </row>
    <row r="421" spans="1:24" s="1" customFormat="1" ht="12.75" hidden="1" customHeight="1" x14ac:dyDescent="0.25">
      <c r="A421" s="50"/>
      <c r="B421" s="268" t="s">
        <v>236</v>
      </c>
      <c r="C421" s="268"/>
      <c r="D421" s="268"/>
      <c r="E421" s="268"/>
      <c r="F421" s="48" t="s">
        <v>461</v>
      </c>
      <c r="G421" s="48" t="s">
        <v>247</v>
      </c>
      <c r="H421" s="48" t="s">
        <v>495</v>
      </c>
      <c r="I421" s="48" t="s">
        <v>237</v>
      </c>
      <c r="J421" s="49">
        <f t="shared" si="661"/>
        <v>15000</v>
      </c>
      <c r="K421" s="49">
        <f t="shared" si="661"/>
        <v>0</v>
      </c>
      <c r="L421" s="49">
        <f t="shared" si="600"/>
        <v>15000</v>
      </c>
      <c r="M421" s="49">
        <f t="shared" si="661"/>
        <v>0</v>
      </c>
      <c r="N421" s="49">
        <f t="shared" si="661"/>
        <v>15000</v>
      </c>
      <c r="O421" s="49">
        <f t="shared" si="661"/>
        <v>0</v>
      </c>
      <c r="P421" s="49">
        <f t="shared" si="661"/>
        <v>15000</v>
      </c>
      <c r="Q421" s="49">
        <f t="shared" si="661"/>
        <v>0</v>
      </c>
      <c r="R421" s="49">
        <f t="shared" si="661"/>
        <v>15000</v>
      </c>
      <c r="S421" s="49">
        <f t="shared" si="661"/>
        <v>0</v>
      </c>
      <c r="T421" s="49">
        <f t="shared" si="661"/>
        <v>15000</v>
      </c>
      <c r="U421" s="49">
        <f t="shared" si="661"/>
        <v>0</v>
      </c>
      <c r="V421" s="49">
        <f t="shared" si="661"/>
        <v>15000</v>
      </c>
      <c r="W421" s="49">
        <f t="shared" si="661"/>
        <v>0</v>
      </c>
      <c r="X421" s="49">
        <f t="shared" si="661"/>
        <v>15000</v>
      </c>
    </row>
    <row r="422" spans="1:24" s="1" customFormat="1" ht="12.75" hidden="1" customHeight="1" x14ac:dyDescent="0.25">
      <c r="A422" s="50"/>
      <c r="B422" s="261" t="s">
        <v>238</v>
      </c>
      <c r="C422" s="261"/>
      <c r="D422" s="261"/>
      <c r="E422" s="261"/>
      <c r="F422" s="48" t="s">
        <v>461</v>
      </c>
      <c r="G422" s="48" t="s">
        <v>247</v>
      </c>
      <c r="H422" s="48" t="s">
        <v>495</v>
      </c>
      <c r="I422" s="48" t="s">
        <v>239</v>
      </c>
      <c r="J422" s="49">
        <v>15000</v>
      </c>
      <c r="K422" s="49"/>
      <c r="L422" s="49">
        <f t="shared" si="600"/>
        <v>15000</v>
      </c>
      <c r="M422" s="49"/>
      <c r="N422" s="49">
        <f>L422+M422</f>
        <v>15000</v>
      </c>
      <c r="O422" s="49"/>
      <c r="P422" s="49">
        <f t="shared" ref="P422" si="662">N422+O422</f>
        <v>15000</v>
      </c>
      <c r="Q422" s="49"/>
      <c r="R422" s="49">
        <f t="shared" ref="R422" si="663">P422+Q422</f>
        <v>15000</v>
      </c>
      <c r="S422" s="49"/>
      <c r="T422" s="49">
        <f t="shared" ref="T422" si="664">R422+S422</f>
        <v>15000</v>
      </c>
      <c r="U422" s="49"/>
      <c r="V422" s="49">
        <f t="shared" ref="V422" si="665">T422+U422</f>
        <v>15000</v>
      </c>
      <c r="W422" s="49"/>
      <c r="X422" s="49">
        <f t="shared" ref="X422" si="666">V422+W422</f>
        <v>15000</v>
      </c>
    </row>
    <row r="423" spans="1:24" s="1" customFormat="1" ht="12.75" customHeight="1" x14ac:dyDescent="0.25">
      <c r="A423" s="299" t="s">
        <v>496</v>
      </c>
      <c r="B423" s="300"/>
      <c r="C423" s="265"/>
      <c r="D423" s="265"/>
      <c r="E423" s="265"/>
      <c r="F423" s="42" t="s">
        <v>497</v>
      </c>
      <c r="G423" s="42"/>
      <c r="H423" s="42"/>
      <c r="I423" s="42"/>
      <c r="J423" s="43">
        <f t="shared" ref="J423:X423" si="667">J424+J430+J450+J472</f>
        <v>15612900</v>
      </c>
      <c r="K423" s="43">
        <f t="shared" si="667"/>
        <v>153000</v>
      </c>
      <c r="L423" s="49">
        <f t="shared" si="600"/>
        <v>15765900</v>
      </c>
      <c r="M423" s="43">
        <f t="shared" si="667"/>
        <v>4000</v>
      </c>
      <c r="N423" s="43">
        <f t="shared" si="667"/>
        <v>15769900</v>
      </c>
      <c r="O423" s="43">
        <f t="shared" si="667"/>
        <v>0</v>
      </c>
      <c r="P423" s="43">
        <f t="shared" si="667"/>
        <v>15769900</v>
      </c>
      <c r="Q423" s="43">
        <f t="shared" si="667"/>
        <v>0</v>
      </c>
      <c r="R423" s="43">
        <f t="shared" si="667"/>
        <v>15769900</v>
      </c>
      <c r="S423" s="43">
        <f t="shared" si="667"/>
        <v>12000</v>
      </c>
      <c r="T423" s="43">
        <f t="shared" si="667"/>
        <v>15781900</v>
      </c>
      <c r="U423" s="43">
        <f t="shared" si="667"/>
        <v>3479200</v>
      </c>
      <c r="V423" s="43">
        <f t="shared" si="667"/>
        <v>19261100</v>
      </c>
      <c r="W423" s="43">
        <f t="shared" si="667"/>
        <v>912314</v>
      </c>
      <c r="X423" s="43">
        <f t="shared" si="667"/>
        <v>20173414</v>
      </c>
    </row>
    <row r="424" spans="1:24" s="1" customFormat="1" ht="12.75" customHeight="1" x14ac:dyDescent="0.25">
      <c r="A424" s="301" t="s">
        <v>498</v>
      </c>
      <c r="B424" s="302"/>
      <c r="C424" s="263"/>
      <c r="D424" s="263"/>
      <c r="E424" s="263"/>
      <c r="F424" s="45" t="s">
        <v>497</v>
      </c>
      <c r="G424" s="45" t="s">
        <v>224</v>
      </c>
      <c r="H424" s="45"/>
      <c r="I424" s="45"/>
      <c r="J424" s="46">
        <f t="shared" ref="J424:X428" si="668">J425</f>
        <v>2320300</v>
      </c>
      <c r="K424" s="46">
        <f t="shared" si="668"/>
        <v>0</v>
      </c>
      <c r="L424" s="49">
        <f t="shared" si="600"/>
        <v>2320300</v>
      </c>
      <c r="M424" s="46">
        <f t="shared" si="668"/>
        <v>0</v>
      </c>
      <c r="N424" s="46">
        <f t="shared" si="668"/>
        <v>2320300</v>
      </c>
      <c r="O424" s="46">
        <f t="shared" si="668"/>
        <v>0</v>
      </c>
      <c r="P424" s="46">
        <f t="shared" si="668"/>
        <v>2320300</v>
      </c>
      <c r="Q424" s="46">
        <f t="shared" si="668"/>
        <v>0</v>
      </c>
      <c r="R424" s="46">
        <f t="shared" si="668"/>
        <v>2320300</v>
      </c>
      <c r="S424" s="46">
        <f t="shared" si="668"/>
        <v>0</v>
      </c>
      <c r="T424" s="46">
        <f t="shared" si="668"/>
        <v>2320300</v>
      </c>
      <c r="U424" s="46">
        <f t="shared" si="668"/>
        <v>0</v>
      </c>
      <c r="V424" s="46">
        <f t="shared" si="668"/>
        <v>2320300</v>
      </c>
      <c r="W424" s="46">
        <f t="shared" si="668"/>
        <v>-399241</v>
      </c>
      <c r="X424" s="46">
        <f t="shared" si="668"/>
        <v>1921059</v>
      </c>
    </row>
    <row r="425" spans="1:24" s="1" customFormat="1" ht="12.75" customHeight="1" x14ac:dyDescent="0.25">
      <c r="A425" s="295" t="s">
        <v>499</v>
      </c>
      <c r="B425" s="296"/>
      <c r="C425" s="261"/>
      <c r="D425" s="261"/>
      <c r="E425" s="261"/>
      <c r="F425" s="48" t="s">
        <v>497</v>
      </c>
      <c r="G425" s="48" t="s">
        <v>224</v>
      </c>
      <c r="H425" s="48" t="s">
        <v>500</v>
      </c>
      <c r="I425" s="48"/>
      <c r="J425" s="49">
        <f t="shared" si="668"/>
        <v>2320300</v>
      </c>
      <c r="K425" s="49">
        <f t="shared" si="668"/>
        <v>0</v>
      </c>
      <c r="L425" s="49">
        <f t="shared" si="600"/>
        <v>2320300</v>
      </c>
      <c r="M425" s="49">
        <f t="shared" si="668"/>
        <v>0</v>
      </c>
      <c r="N425" s="49">
        <f t="shared" si="668"/>
        <v>2320300</v>
      </c>
      <c r="O425" s="49">
        <f t="shared" si="668"/>
        <v>0</v>
      </c>
      <c r="P425" s="49">
        <f t="shared" si="668"/>
        <v>2320300</v>
      </c>
      <c r="Q425" s="49">
        <f t="shared" si="668"/>
        <v>0</v>
      </c>
      <c r="R425" s="49">
        <f t="shared" si="668"/>
        <v>2320300</v>
      </c>
      <c r="S425" s="49">
        <f t="shared" si="668"/>
        <v>0</v>
      </c>
      <c r="T425" s="49">
        <f t="shared" si="668"/>
        <v>2320300</v>
      </c>
      <c r="U425" s="49">
        <f t="shared" si="668"/>
        <v>0</v>
      </c>
      <c r="V425" s="49">
        <f t="shared" si="668"/>
        <v>2320300</v>
      </c>
      <c r="W425" s="49">
        <f t="shared" si="668"/>
        <v>-399241</v>
      </c>
      <c r="X425" s="49">
        <f t="shared" si="668"/>
        <v>1921059</v>
      </c>
    </row>
    <row r="426" spans="1:24" s="1" customFormat="1" ht="27" customHeight="1" x14ac:dyDescent="0.25">
      <c r="A426" s="295" t="s">
        <v>501</v>
      </c>
      <c r="B426" s="296"/>
      <c r="C426" s="261"/>
      <c r="D426" s="261"/>
      <c r="E426" s="261"/>
      <c r="F426" s="48" t="s">
        <v>497</v>
      </c>
      <c r="G426" s="48" t="s">
        <v>224</v>
      </c>
      <c r="H426" s="48" t="s">
        <v>502</v>
      </c>
      <c r="I426" s="48"/>
      <c r="J426" s="49">
        <f t="shared" si="668"/>
        <v>2320300</v>
      </c>
      <c r="K426" s="49">
        <f t="shared" si="668"/>
        <v>0</v>
      </c>
      <c r="L426" s="49">
        <f t="shared" si="600"/>
        <v>2320300</v>
      </c>
      <c r="M426" s="49">
        <f t="shared" si="668"/>
        <v>0</v>
      </c>
      <c r="N426" s="49">
        <f t="shared" si="668"/>
        <v>2320300</v>
      </c>
      <c r="O426" s="49">
        <f t="shared" si="668"/>
        <v>0</v>
      </c>
      <c r="P426" s="49">
        <f t="shared" si="668"/>
        <v>2320300</v>
      </c>
      <c r="Q426" s="49">
        <f t="shared" si="668"/>
        <v>0</v>
      </c>
      <c r="R426" s="49">
        <f t="shared" si="668"/>
        <v>2320300</v>
      </c>
      <c r="S426" s="49">
        <f t="shared" si="668"/>
        <v>0</v>
      </c>
      <c r="T426" s="49">
        <f t="shared" si="668"/>
        <v>2320300</v>
      </c>
      <c r="U426" s="49">
        <f t="shared" si="668"/>
        <v>0</v>
      </c>
      <c r="V426" s="49">
        <f t="shared" si="668"/>
        <v>2320300</v>
      </c>
      <c r="W426" s="49">
        <f t="shared" si="668"/>
        <v>-399241</v>
      </c>
      <c r="X426" s="49">
        <f t="shared" si="668"/>
        <v>1921059</v>
      </c>
    </row>
    <row r="427" spans="1:24" s="1" customFormat="1" ht="12.75" customHeight="1" x14ac:dyDescent="0.25">
      <c r="A427" s="295" t="s">
        <v>503</v>
      </c>
      <c r="B427" s="296"/>
      <c r="C427" s="261"/>
      <c r="D427" s="261"/>
      <c r="E427" s="261"/>
      <c r="F427" s="48" t="s">
        <v>497</v>
      </c>
      <c r="G427" s="48" t="s">
        <v>224</v>
      </c>
      <c r="H427" s="48" t="s">
        <v>504</v>
      </c>
      <c r="I427" s="48"/>
      <c r="J427" s="49">
        <f t="shared" si="668"/>
        <v>2320300</v>
      </c>
      <c r="K427" s="49">
        <f t="shared" si="668"/>
        <v>0</v>
      </c>
      <c r="L427" s="49">
        <f t="shared" si="600"/>
        <v>2320300</v>
      </c>
      <c r="M427" s="49">
        <f t="shared" si="668"/>
        <v>0</v>
      </c>
      <c r="N427" s="49">
        <f t="shared" si="668"/>
        <v>2320300</v>
      </c>
      <c r="O427" s="49">
        <f t="shared" si="668"/>
        <v>0</v>
      </c>
      <c r="P427" s="49">
        <f t="shared" si="668"/>
        <v>2320300</v>
      </c>
      <c r="Q427" s="49">
        <f t="shared" si="668"/>
        <v>0</v>
      </c>
      <c r="R427" s="49">
        <f t="shared" si="668"/>
        <v>2320300</v>
      </c>
      <c r="S427" s="49">
        <f t="shared" si="668"/>
        <v>0</v>
      </c>
      <c r="T427" s="49">
        <f t="shared" si="668"/>
        <v>2320300</v>
      </c>
      <c r="U427" s="49">
        <f t="shared" si="668"/>
        <v>0</v>
      </c>
      <c r="V427" s="49">
        <f t="shared" si="668"/>
        <v>2320300</v>
      </c>
      <c r="W427" s="49">
        <f t="shared" si="668"/>
        <v>-399241</v>
      </c>
      <c r="X427" s="49">
        <f t="shared" si="668"/>
        <v>1921059</v>
      </c>
    </row>
    <row r="428" spans="1:24" s="1" customFormat="1" ht="12.75" customHeight="1" x14ac:dyDescent="0.25">
      <c r="A428" s="266"/>
      <c r="B428" s="268" t="s">
        <v>370</v>
      </c>
      <c r="C428" s="268"/>
      <c r="D428" s="268"/>
      <c r="E428" s="268"/>
      <c r="F428" s="48" t="s">
        <v>497</v>
      </c>
      <c r="G428" s="48" t="s">
        <v>224</v>
      </c>
      <c r="H428" s="48" t="s">
        <v>504</v>
      </c>
      <c r="I428" s="48" t="s">
        <v>371</v>
      </c>
      <c r="J428" s="49">
        <f t="shared" si="668"/>
        <v>2320300</v>
      </c>
      <c r="K428" s="49">
        <f t="shared" si="668"/>
        <v>0</v>
      </c>
      <c r="L428" s="49">
        <f t="shared" si="600"/>
        <v>2320300</v>
      </c>
      <c r="M428" s="49">
        <f t="shared" si="668"/>
        <v>0</v>
      </c>
      <c r="N428" s="49">
        <f t="shared" si="668"/>
        <v>2320300</v>
      </c>
      <c r="O428" s="49">
        <f t="shared" si="668"/>
        <v>0</v>
      </c>
      <c r="P428" s="49">
        <f t="shared" si="668"/>
        <v>2320300</v>
      </c>
      <c r="Q428" s="49">
        <f t="shared" si="668"/>
        <v>0</v>
      </c>
      <c r="R428" s="49">
        <f t="shared" si="668"/>
        <v>2320300</v>
      </c>
      <c r="S428" s="49">
        <f t="shared" si="668"/>
        <v>0</v>
      </c>
      <c r="T428" s="49">
        <f t="shared" si="668"/>
        <v>2320300</v>
      </c>
      <c r="U428" s="49">
        <f t="shared" si="668"/>
        <v>0</v>
      </c>
      <c r="V428" s="49">
        <f t="shared" si="668"/>
        <v>2320300</v>
      </c>
      <c r="W428" s="49">
        <f t="shared" si="668"/>
        <v>-399241</v>
      </c>
      <c r="X428" s="49">
        <f t="shared" si="668"/>
        <v>1921059</v>
      </c>
    </row>
    <row r="429" spans="1:24" s="1" customFormat="1" ht="27.75" customHeight="1" x14ac:dyDescent="0.25">
      <c r="A429" s="266"/>
      <c r="B429" s="268" t="s">
        <v>505</v>
      </c>
      <c r="C429" s="268"/>
      <c r="D429" s="268"/>
      <c r="E429" s="268"/>
      <c r="F429" s="48" t="s">
        <v>497</v>
      </c>
      <c r="G429" s="48" t="s">
        <v>224</v>
      </c>
      <c r="H429" s="48" t="s">
        <v>504</v>
      </c>
      <c r="I429" s="48" t="s">
        <v>373</v>
      </c>
      <c r="J429" s="49">
        <f>2320264+36</f>
        <v>2320300</v>
      </c>
      <c r="K429" s="49"/>
      <c r="L429" s="49">
        <f t="shared" si="600"/>
        <v>2320300</v>
      </c>
      <c r="M429" s="49"/>
      <c r="N429" s="49">
        <f>L429+M429</f>
        <v>2320300</v>
      </c>
      <c r="O429" s="49"/>
      <c r="P429" s="49">
        <f t="shared" ref="P429" si="669">N429+O429</f>
        <v>2320300</v>
      </c>
      <c r="Q429" s="49"/>
      <c r="R429" s="49">
        <f t="shared" ref="R429" si="670">P429+Q429</f>
        <v>2320300</v>
      </c>
      <c r="S429" s="49"/>
      <c r="T429" s="49">
        <f t="shared" ref="T429" si="671">R429+S429</f>
        <v>2320300</v>
      </c>
      <c r="U429" s="49"/>
      <c r="V429" s="49">
        <f t="shared" ref="V429" si="672">T429+U429</f>
        <v>2320300</v>
      </c>
      <c r="W429" s="49">
        <v>-399241</v>
      </c>
      <c r="X429" s="49">
        <f t="shared" ref="X429" si="673">V429+W429</f>
        <v>1921059</v>
      </c>
    </row>
    <row r="430" spans="1:24" s="1" customFormat="1" ht="12.75" customHeight="1" x14ac:dyDescent="0.25">
      <c r="A430" s="301" t="s">
        <v>506</v>
      </c>
      <c r="B430" s="302"/>
      <c r="C430" s="263"/>
      <c r="D430" s="263"/>
      <c r="E430" s="263"/>
      <c r="F430" s="45" t="s">
        <v>497</v>
      </c>
      <c r="G430" s="45" t="s">
        <v>226</v>
      </c>
      <c r="H430" s="45"/>
      <c r="I430" s="45"/>
      <c r="J430" s="46">
        <f>J435+J439+J442</f>
        <v>1085000</v>
      </c>
      <c r="K430" s="46">
        <f>K435+K439+K442</f>
        <v>153000</v>
      </c>
      <c r="L430" s="49">
        <f t="shared" si="600"/>
        <v>1238000</v>
      </c>
      <c r="M430" s="46">
        <f t="shared" ref="M430:U430" si="674">M431+M435+M439+M442</f>
        <v>4000</v>
      </c>
      <c r="N430" s="46">
        <f t="shared" si="674"/>
        <v>1242000</v>
      </c>
      <c r="O430" s="46">
        <f t="shared" si="674"/>
        <v>0</v>
      </c>
      <c r="P430" s="46">
        <f t="shared" si="674"/>
        <v>1242000</v>
      </c>
      <c r="Q430" s="46">
        <f t="shared" si="674"/>
        <v>0</v>
      </c>
      <c r="R430" s="46">
        <f t="shared" si="674"/>
        <v>1242000</v>
      </c>
      <c r="S430" s="46">
        <f t="shared" si="674"/>
        <v>12000</v>
      </c>
      <c r="T430" s="46">
        <f t="shared" si="674"/>
        <v>1254000</v>
      </c>
      <c r="U430" s="46">
        <f t="shared" si="674"/>
        <v>10000</v>
      </c>
      <c r="V430" s="46">
        <f>V431+V435+V439+V442+V445</f>
        <v>1264000</v>
      </c>
      <c r="W430" s="46">
        <f t="shared" ref="W430:X430" si="675">W431+W435+W439+W442+W445</f>
        <v>1528870</v>
      </c>
      <c r="X430" s="46">
        <f t="shared" si="675"/>
        <v>2792870</v>
      </c>
    </row>
    <row r="431" spans="1:24" s="1" customFormat="1" ht="12.75" hidden="1" customHeight="1" x14ac:dyDescent="0.25">
      <c r="A431" s="295" t="s">
        <v>265</v>
      </c>
      <c r="B431" s="296"/>
      <c r="C431" s="261"/>
      <c r="D431" s="50"/>
      <c r="E431" s="50"/>
      <c r="F431" s="48" t="s">
        <v>497</v>
      </c>
      <c r="G431" s="48" t="s">
        <v>226</v>
      </c>
      <c r="H431" s="48" t="s">
        <v>267</v>
      </c>
      <c r="I431" s="48"/>
      <c r="J431" s="46"/>
      <c r="K431" s="46"/>
      <c r="L431" s="49">
        <f t="shared" si="600"/>
        <v>0</v>
      </c>
      <c r="M431" s="49">
        <f t="shared" ref="M431:X433" si="676">M432</f>
        <v>4000</v>
      </c>
      <c r="N431" s="49">
        <f t="shared" si="676"/>
        <v>4000</v>
      </c>
      <c r="O431" s="49">
        <f t="shared" si="676"/>
        <v>0</v>
      </c>
      <c r="P431" s="49">
        <f t="shared" si="676"/>
        <v>4000</v>
      </c>
      <c r="Q431" s="49">
        <f t="shared" si="676"/>
        <v>0</v>
      </c>
      <c r="R431" s="49">
        <f t="shared" si="676"/>
        <v>4000</v>
      </c>
      <c r="S431" s="49">
        <f t="shared" si="676"/>
        <v>12000</v>
      </c>
      <c r="T431" s="49">
        <f t="shared" si="676"/>
        <v>16000</v>
      </c>
      <c r="U431" s="49">
        <f t="shared" si="676"/>
        <v>10000</v>
      </c>
      <c r="V431" s="49">
        <f t="shared" si="676"/>
        <v>26000</v>
      </c>
      <c r="W431" s="49">
        <f t="shared" si="676"/>
        <v>0</v>
      </c>
      <c r="X431" s="49">
        <f t="shared" si="676"/>
        <v>26000</v>
      </c>
    </row>
    <row r="432" spans="1:24" s="1" customFormat="1" ht="12.75" hidden="1" customHeight="1" x14ac:dyDescent="0.25">
      <c r="A432" s="295" t="s">
        <v>268</v>
      </c>
      <c r="B432" s="296"/>
      <c r="C432" s="261"/>
      <c r="D432" s="50"/>
      <c r="E432" s="50"/>
      <c r="F432" s="48" t="s">
        <v>497</v>
      </c>
      <c r="G432" s="48" t="s">
        <v>226</v>
      </c>
      <c r="H432" s="48" t="s">
        <v>269</v>
      </c>
      <c r="I432" s="48"/>
      <c r="J432" s="46"/>
      <c r="K432" s="46"/>
      <c r="L432" s="49">
        <f t="shared" si="600"/>
        <v>0</v>
      </c>
      <c r="M432" s="49">
        <f t="shared" si="676"/>
        <v>4000</v>
      </c>
      <c r="N432" s="49">
        <f t="shared" si="676"/>
        <v>4000</v>
      </c>
      <c r="O432" s="49">
        <f t="shared" si="676"/>
        <v>0</v>
      </c>
      <c r="P432" s="49">
        <f t="shared" si="676"/>
        <v>4000</v>
      </c>
      <c r="Q432" s="49">
        <f t="shared" si="676"/>
        <v>0</v>
      </c>
      <c r="R432" s="49">
        <f t="shared" si="676"/>
        <v>4000</v>
      </c>
      <c r="S432" s="49">
        <f t="shared" si="676"/>
        <v>12000</v>
      </c>
      <c r="T432" s="49">
        <f t="shared" si="676"/>
        <v>16000</v>
      </c>
      <c r="U432" s="49">
        <f t="shared" si="676"/>
        <v>10000</v>
      </c>
      <c r="V432" s="49">
        <f t="shared" si="676"/>
        <v>26000</v>
      </c>
      <c r="W432" s="49">
        <f t="shared" si="676"/>
        <v>0</v>
      </c>
      <c r="X432" s="49">
        <f t="shared" si="676"/>
        <v>26000</v>
      </c>
    </row>
    <row r="433" spans="1:24" s="1" customFormat="1" ht="12.75" hidden="1" customHeight="1" x14ac:dyDescent="0.25">
      <c r="A433" s="50"/>
      <c r="B433" s="261" t="s">
        <v>240</v>
      </c>
      <c r="C433" s="261"/>
      <c r="D433" s="50"/>
      <c r="E433" s="50"/>
      <c r="F433" s="48" t="s">
        <v>497</v>
      </c>
      <c r="G433" s="48" t="s">
        <v>226</v>
      </c>
      <c r="H433" s="48" t="s">
        <v>269</v>
      </c>
      <c r="I433" s="48" t="s">
        <v>241</v>
      </c>
      <c r="J433" s="46"/>
      <c r="K433" s="46"/>
      <c r="L433" s="49">
        <f t="shared" si="600"/>
        <v>0</v>
      </c>
      <c r="M433" s="49">
        <f t="shared" si="676"/>
        <v>4000</v>
      </c>
      <c r="N433" s="49">
        <f t="shared" si="676"/>
        <v>4000</v>
      </c>
      <c r="O433" s="49">
        <f t="shared" si="676"/>
        <v>0</v>
      </c>
      <c r="P433" s="49">
        <f t="shared" si="676"/>
        <v>4000</v>
      </c>
      <c r="Q433" s="49">
        <f t="shared" si="676"/>
        <v>0</v>
      </c>
      <c r="R433" s="49">
        <f t="shared" si="676"/>
        <v>4000</v>
      </c>
      <c r="S433" s="49">
        <f t="shared" si="676"/>
        <v>12000</v>
      </c>
      <c r="T433" s="49">
        <f t="shared" si="676"/>
        <v>16000</v>
      </c>
      <c r="U433" s="49">
        <f t="shared" si="676"/>
        <v>10000</v>
      </c>
      <c r="V433" s="49">
        <f t="shared" si="676"/>
        <v>26000</v>
      </c>
      <c r="W433" s="49">
        <f t="shared" si="676"/>
        <v>0</v>
      </c>
      <c r="X433" s="49">
        <f t="shared" si="676"/>
        <v>26000</v>
      </c>
    </row>
    <row r="434" spans="1:24" s="1" customFormat="1" ht="12.75" hidden="1" customHeight="1" x14ac:dyDescent="0.25">
      <c r="A434" s="50"/>
      <c r="B434" s="268" t="s">
        <v>270</v>
      </c>
      <c r="C434" s="268"/>
      <c r="D434" s="50"/>
      <c r="E434" s="50"/>
      <c r="F434" s="48" t="s">
        <v>497</v>
      </c>
      <c r="G434" s="48" t="s">
        <v>226</v>
      </c>
      <c r="H434" s="48" t="s">
        <v>269</v>
      </c>
      <c r="I434" s="48" t="s">
        <v>271</v>
      </c>
      <c r="J434" s="46"/>
      <c r="K434" s="46"/>
      <c r="L434" s="49">
        <f t="shared" si="600"/>
        <v>0</v>
      </c>
      <c r="M434" s="49">
        <v>4000</v>
      </c>
      <c r="N434" s="49">
        <f>L434+M434</f>
        <v>4000</v>
      </c>
      <c r="O434" s="49"/>
      <c r="P434" s="49">
        <f>N434+O434</f>
        <v>4000</v>
      </c>
      <c r="Q434" s="49"/>
      <c r="R434" s="49">
        <f>P434+Q434</f>
        <v>4000</v>
      </c>
      <c r="S434" s="49">
        <v>12000</v>
      </c>
      <c r="T434" s="49">
        <f>R434+S434</f>
        <v>16000</v>
      </c>
      <c r="U434" s="49">
        <v>10000</v>
      </c>
      <c r="V434" s="49">
        <f>T434+U434</f>
        <v>26000</v>
      </c>
      <c r="W434" s="49"/>
      <c r="X434" s="49">
        <f>V434+W434</f>
        <v>26000</v>
      </c>
    </row>
    <row r="435" spans="1:24" s="1" customFormat="1" ht="12.75" hidden="1" customHeight="1" x14ac:dyDescent="0.25">
      <c r="A435" s="295" t="s">
        <v>507</v>
      </c>
      <c r="B435" s="296"/>
      <c r="C435" s="261"/>
      <c r="D435" s="261"/>
      <c r="E435" s="261"/>
      <c r="F435" s="48" t="s">
        <v>497</v>
      </c>
      <c r="G435" s="48" t="s">
        <v>226</v>
      </c>
      <c r="H435" s="48" t="s">
        <v>508</v>
      </c>
      <c r="I435" s="48"/>
      <c r="J435" s="49">
        <f t="shared" ref="J435:X437" si="677">J436</f>
        <v>132000</v>
      </c>
      <c r="K435" s="49">
        <f t="shared" si="677"/>
        <v>0</v>
      </c>
      <c r="L435" s="49">
        <f t="shared" si="600"/>
        <v>132000</v>
      </c>
      <c r="M435" s="49">
        <f t="shared" si="677"/>
        <v>0</v>
      </c>
      <c r="N435" s="49">
        <f t="shared" si="677"/>
        <v>132000</v>
      </c>
      <c r="O435" s="49">
        <f t="shared" si="677"/>
        <v>0</v>
      </c>
      <c r="P435" s="49">
        <f t="shared" si="677"/>
        <v>132000</v>
      </c>
      <c r="Q435" s="49">
        <f t="shared" si="677"/>
        <v>0</v>
      </c>
      <c r="R435" s="49">
        <f t="shared" si="677"/>
        <v>132000</v>
      </c>
      <c r="S435" s="49">
        <f t="shared" si="677"/>
        <v>0</v>
      </c>
      <c r="T435" s="49">
        <f t="shared" si="677"/>
        <v>132000</v>
      </c>
      <c r="U435" s="49">
        <f t="shared" si="677"/>
        <v>0</v>
      </c>
      <c r="V435" s="49">
        <f t="shared" si="677"/>
        <v>132000</v>
      </c>
      <c r="W435" s="49">
        <f t="shared" si="677"/>
        <v>0</v>
      </c>
      <c r="X435" s="49">
        <f t="shared" si="677"/>
        <v>132000</v>
      </c>
    </row>
    <row r="436" spans="1:24" s="1" customFormat="1" ht="12.75" hidden="1" customHeight="1" x14ac:dyDescent="0.25">
      <c r="A436" s="295" t="s">
        <v>509</v>
      </c>
      <c r="B436" s="296"/>
      <c r="C436" s="261"/>
      <c r="D436" s="261"/>
      <c r="E436" s="261"/>
      <c r="F436" s="48" t="s">
        <v>497</v>
      </c>
      <c r="G436" s="48" t="s">
        <v>226</v>
      </c>
      <c r="H436" s="48" t="s">
        <v>510</v>
      </c>
      <c r="I436" s="48"/>
      <c r="J436" s="49">
        <f t="shared" si="677"/>
        <v>132000</v>
      </c>
      <c r="K436" s="49">
        <f t="shared" si="677"/>
        <v>0</v>
      </c>
      <c r="L436" s="49">
        <f t="shared" si="600"/>
        <v>132000</v>
      </c>
      <c r="M436" s="49">
        <f t="shared" si="677"/>
        <v>0</v>
      </c>
      <c r="N436" s="49">
        <f t="shared" si="677"/>
        <v>132000</v>
      </c>
      <c r="O436" s="49">
        <f t="shared" si="677"/>
        <v>0</v>
      </c>
      <c r="P436" s="49">
        <f t="shared" si="677"/>
        <v>132000</v>
      </c>
      <c r="Q436" s="49">
        <f t="shared" si="677"/>
        <v>0</v>
      </c>
      <c r="R436" s="49">
        <f t="shared" si="677"/>
        <v>132000</v>
      </c>
      <c r="S436" s="49">
        <f t="shared" si="677"/>
        <v>0</v>
      </c>
      <c r="T436" s="49">
        <f t="shared" si="677"/>
        <v>132000</v>
      </c>
      <c r="U436" s="49">
        <f t="shared" si="677"/>
        <v>0</v>
      </c>
      <c r="V436" s="49">
        <f t="shared" si="677"/>
        <v>132000</v>
      </c>
      <c r="W436" s="49">
        <f t="shared" si="677"/>
        <v>0</v>
      </c>
      <c r="X436" s="49">
        <f t="shared" si="677"/>
        <v>132000</v>
      </c>
    </row>
    <row r="437" spans="1:24" s="1" customFormat="1" ht="12.75" hidden="1" customHeight="1" x14ac:dyDescent="0.25">
      <c r="A437" s="50"/>
      <c r="B437" s="268" t="s">
        <v>370</v>
      </c>
      <c r="C437" s="268"/>
      <c r="D437" s="268"/>
      <c r="E437" s="268"/>
      <c r="F437" s="48" t="s">
        <v>497</v>
      </c>
      <c r="G437" s="48" t="s">
        <v>226</v>
      </c>
      <c r="H437" s="48" t="s">
        <v>510</v>
      </c>
      <c r="I437" s="48" t="s">
        <v>371</v>
      </c>
      <c r="J437" s="49">
        <f t="shared" si="677"/>
        <v>132000</v>
      </c>
      <c r="K437" s="49">
        <f t="shared" si="677"/>
        <v>0</v>
      </c>
      <c r="L437" s="49">
        <f t="shared" si="600"/>
        <v>132000</v>
      </c>
      <c r="M437" s="49">
        <f t="shared" si="677"/>
        <v>0</v>
      </c>
      <c r="N437" s="49">
        <f t="shared" si="677"/>
        <v>132000</v>
      </c>
      <c r="O437" s="49">
        <f t="shared" si="677"/>
        <v>0</v>
      </c>
      <c r="P437" s="49">
        <f t="shared" si="677"/>
        <v>132000</v>
      </c>
      <c r="Q437" s="49">
        <f t="shared" si="677"/>
        <v>0</v>
      </c>
      <c r="R437" s="49">
        <f t="shared" si="677"/>
        <v>132000</v>
      </c>
      <c r="S437" s="49">
        <f t="shared" si="677"/>
        <v>0</v>
      </c>
      <c r="T437" s="49">
        <f t="shared" si="677"/>
        <v>132000</v>
      </c>
      <c r="U437" s="49">
        <f t="shared" si="677"/>
        <v>0</v>
      </c>
      <c r="V437" s="49">
        <f t="shared" si="677"/>
        <v>132000</v>
      </c>
      <c r="W437" s="49">
        <f t="shared" si="677"/>
        <v>0</v>
      </c>
      <c r="X437" s="49">
        <f t="shared" si="677"/>
        <v>132000</v>
      </c>
    </row>
    <row r="438" spans="1:24" s="1" customFormat="1" ht="12.75" hidden="1" customHeight="1" x14ac:dyDescent="0.25">
      <c r="A438" s="261"/>
      <c r="B438" s="268" t="s">
        <v>505</v>
      </c>
      <c r="C438" s="268"/>
      <c r="D438" s="268"/>
      <c r="E438" s="268"/>
      <c r="F438" s="48" t="s">
        <v>497</v>
      </c>
      <c r="G438" s="48" t="s">
        <v>226</v>
      </c>
      <c r="H438" s="48" t="s">
        <v>510</v>
      </c>
      <c r="I438" s="48" t="s">
        <v>373</v>
      </c>
      <c r="J438" s="49">
        <v>132000</v>
      </c>
      <c r="K438" s="49"/>
      <c r="L438" s="49">
        <f t="shared" si="600"/>
        <v>132000</v>
      </c>
      <c r="M438" s="49"/>
      <c r="N438" s="49">
        <f>L438+M438</f>
        <v>132000</v>
      </c>
      <c r="O438" s="49"/>
      <c r="P438" s="49">
        <f t="shared" ref="P438" si="678">N438+O438</f>
        <v>132000</v>
      </c>
      <c r="Q438" s="49"/>
      <c r="R438" s="49">
        <f t="shared" ref="R438" si="679">P438+Q438</f>
        <v>132000</v>
      </c>
      <c r="S438" s="49"/>
      <c r="T438" s="49">
        <f t="shared" ref="T438" si="680">R438+S438</f>
        <v>132000</v>
      </c>
      <c r="U438" s="49"/>
      <c r="V438" s="49">
        <f t="shared" ref="V438" si="681">T438+U438</f>
        <v>132000</v>
      </c>
      <c r="W438" s="49"/>
      <c r="X438" s="49">
        <f t="shared" ref="X438" si="682">V438+W438</f>
        <v>132000</v>
      </c>
    </row>
    <row r="439" spans="1:24" s="1" customFormat="1" ht="25.5" customHeight="1" x14ac:dyDescent="0.25">
      <c r="A439" s="305" t="s">
        <v>511</v>
      </c>
      <c r="B439" s="306"/>
      <c r="C439" s="268"/>
      <c r="D439" s="268"/>
      <c r="E439" s="268"/>
      <c r="F439" s="48" t="s">
        <v>497</v>
      </c>
      <c r="G439" s="48" t="s">
        <v>226</v>
      </c>
      <c r="H439" s="48" t="s">
        <v>512</v>
      </c>
      <c r="I439" s="48"/>
      <c r="J439" s="49">
        <f t="shared" ref="J439:X440" si="683">J440</f>
        <v>153000</v>
      </c>
      <c r="K439" s="49">
        <f t="shared" si="683"/>
        <v>153000</v>
      </c>
      <c r="L439" s="49">
        <f t="shared" si="600"/>
        <v>306000</v>
      </c>
      <c r="M439" s="49">
        <f t="shared" si="683"/>
        <v>0</v>
      </c>
      <c r="N439" s="49">
        <f t="shared" si="683"/>
        <v>306000</v>
      </c>
      <c r="O439" s="49">
        <f t="shared" si="683"/>
        <v>0</v>
      </c>
      <c r="P439" s="49">
        <f t="shared" si="683"/>
        <v>306000</v>
      </c>
      <c r="Q439" s="49">
        <f t="shared" si="683"/>
        <v>0</v>
      </c>
      <c r="R439" s="49">
        <f t="shared" si="683"/>
        <v>306000</v>
      </c>
      <c r="S439" s="49">
        <f t="shared" si="683"/>
        <v>0</v>
      </c>
      <c r="T439" s="49">
        <f t="shared" si="683"/>
        <v>306000</v>
      </c>
      <c r="U439" s="49">
        <f t="shared" si="683"/>
        <v>0</v>
      </c>
      <c r="V439" s="49">
        <f t="shared" si="683"/>
        <v>306000</v>
      </c>
      <c r="W439" s="49">
        <f t="shared" si="683"/>
        <v>-16040</v>
      </c>
      <c r="X439" s="49">
        <f t="shared" si="683"/>
        <v>289960</v>
      </c>
    </row>
    <row r="440" spans="1:24" s="1" customFormat="1" ht="12.75" customHeight="1" x14ac:dyDescent="0.25">
      <c r="A440" s="266"/>
      <c r="B440" s="268" t="s">
        <v>370</v>
      </c>
      <c r="C440" s="268"/>
      <c r="D440" s="268"/>
      <c r="E440" s="268"/>
      <c r="F440" s="48" t="s">
        <v>497</v>
      </c>
      <c r="G440" s="48" t="s">
        <v>226</v>
      </c>
      <c r="H440" s="48" t="s">
        <v>512</v>
      </c>
      <c r="I440" s="48" t="s">
        <v>371</v>
      </c>
      <c r="J440" s="49">
        <f t="shared" si="683"/>
        <v>153000</v>
      </c>
      <c r="K440" s="49">
        <f t="shared" si="683"/>
        <v>153000</v>
      </c>
      <c r="L440" s="49">
        <f t="shared" si="600"/>
        <v>306000</v>
      </c>
      <c r="M440" s="49">
        <f t="shared" si="683"/>
        <v>0</v>
      </c>
      <c r="N440" s="49">
        <f t="shared" si="683"/>
        <v>306000</v>
      </c>
      <c r="O440" s="49">
        <f t="shared" si="683"/>
        <v>0</v>
      </c>
      <c r="P440" s="49">
        <f t="shared" si="683"/>
        <v>306000</v>
      </c>
      <c r="Q440" s="49">
        <f t="shared" si="683"/>
        <v>0</v>
      </c>
      <c r="R440" s="49">
        <f t="shared" si="683"/>
        <v>306000</v>
      </c>
      <c r="S440" s="49">
        <f t="shared" si="683"/>
        <v>0</v>
      </c>
      <c r="T440" s="49">
        <f t="shared" si="683"/>
        <v>306000</v>
      </c>
      <c r="U440" s="49">
        <f t="shared" si="683"/>
        <v>0</v>
      </c>
      <c r="V440" s="49">
        <f t="shared" si="683"/>
        <v>306000</v>
      </c>
      <c r="W440" s="49">
        <f t="shared" si="683"/>
        <v>-16040</v>
      </c>
      <c r="X440" s="49">
        <f t="shared" si="683"/>
        <v>289960</v>
      </c>
    </row>
    <row r="441" spans="1:24" s="1" customFormat="1" ht="12.75" x14ac:dyDescent="0.25">
      <c r="A441" s="266"/>
      <c r="B441" s="268" t="s">
        <v>513</v>
      </c>
      <c r="C441" s="268"/>
      <c r="D441" s="268"/>
      <c r="E441" s="268"/>
      <c r="F441" s="48" t="s">
        <v>497</v>
      </c>
      <c r="G441" s="48" t="s">
        <v>226</v>
      </c>
      <c r="H441" s="48" t="s">
        <v>512</v>
      </c>
      <c r="I441" s="48" t="s">
        <v>514</v>
      </c>
      <c r="J441" s="49">
        <v>153000</v>
      </c>
      <c r="K441" s="49">
        <v>153000</v>
      </c>
      <c r="L441" s="49">
        <f t="shared" si="600"/>
        <v>306000</v>
      </c>
      <c r="M441" s="49"/>
      <c r="N441" s="49">
        <f>L441+M441</f>
        <v>306000</v>
      </c>
      <c r="O441" s="49"/>
      <c r="P441" s="49">
        <f t="shared" ref="P441" si="684">N441+O441</f>
        <v>306000</v>
      </c>
      <c r="Q441" s="49"/>
      <c r="R441" s="49">
        <f t="shared" ref="R441" si="685">P441+Q441</f>
        <v>306000</v>
      </c>
      <c r="S441" s="49"/>
      <c r="T441" s="49">
        <f t="shared" ref="T441" si="686">R441+S441</f>
        <v>306000</v>
      </c>
      <c r="U441" s="49"/>
      <c r="V441" s="49">
        <f t="shared" ref="V441" si="687">T441+U441</f>
        <v>306000</v>
      </c>
      <c r="W441" s="49">
        <v>-16040</v>
      </c>
      <c r="X441" s="49">
        <f t="shared" ref="X441" si="688">V441+W441</f>
        <v>289960</v>
      </c>
    </row>
    <row r="442" spans="1:24" s="1" customFormat="1" ht="39" customHeight="1" x14ac:dyDescent="0.25">
      <c r="A442" s="295" t="s">
        <v>515</v>
      </c>
      <c r="B442" s="296"/>
      <c r="C442" s="235"/>
      <c r="D442" s="235"/>
      <c r="E442" s="268"/>
      <c r="F442" s="48" t="s">
        <v>497</v>
      </c>
      <c r="G442" s="48" t="s">
        <v>226</v>
      </c>
      <c r="H442" s="48" t="s">
        <v>516</v>
      </c>
      <c r="I442" s="48"/>
      <c r="J442" s="49">
        <f>J443</f>
        <v>800000</v>
      </c>
      <c r="K442" s="49">
        <f t="shared" ref="K442:X443" si="689">K443</f>
        <v>0</v>
      </c>
      <c r="L442" s="49">
        <f t="shared" si="600"/>
        <v>800000</v>
      </c>
      <c r="M442" s="49">
        <f t="shared" si="689"/>
        <v>0</v>
      </c>
      <c r="N442" s="49">
        <f t="shared" si="689"/>
        <v>800000</v>
      </c>
      <c r="O442" s="49">
        <f t="shared" si="689"/>
        <v>0</v>
      </c>
      <c r="P442" s="49">
        <f t="shared" si="689"/>
        <v>800000</v>
      </c>
      <c r="Q442" s="49">
        <f t="shared" si="689"/>
        <v>0</v>
      </c>
      <c r="R442" s="49">
        <f t="shared" si="689"/>
        <v>800000</v>
      </c>
      <c r="S442" s="49">
        <f t="shared" si="689"/>
        <v>0</v>
      </c>
      <c r="T442" s="49">
        <f t="shared" si="689"/>
        <v>800000</v>
      </c>
      <c r="U442" s="49">
        <f t="shared" si="689"/>
        <v>0</v>
      </c>
      <c r="V442" s="49">
        <f t="shared" si="689"/>
        <v>800000</v>
      </c>
      <c r="W442" s="49">
        <f t="shared" si="689"/>
        <v>-50000</v>
      </c>
      <c r="X442" s="49">
        <f t="shared" si="689"/>
        <v>750000</v>
      </c>
    </row>
    <row r="443" spans="1:24" s="1" customFormat="1" ht="14.25" customHeight="1" x14ac:dyDescent="0.25">
      <c r="A443" s="266"/>
      <c r="B443" s="261" t="s">
        <v>346</v>
      </c>
      <c r="C443" s="261"/>
      <c r="D443" s="261"/>
      <c r="E443" s="268"/>
      <c r="F443" s="48" t="s">
        <v>497</v>
      </c>
      <c r="G443" s="48" t="s">
        <v>226</v>
      </c>
      <c r="H443" s="48" t="s">
        <v>516</v>
      </c>
      <c r="I443" s="48" t="s">
        <v>347</v>
      </c>
      <c r="J443" s="49">
        <f>J444</f>
        <v>800000</v>
      </c>
      <c r="K443" s="49">
        <f t="shared" si="689"/>
        <v>0</v>
      </c>
      <c r="L443" s="49">
        <f t="shared" si="600"/>
        <v>800000</v>
      </c>
      <c r="M443" s="49">
        <f t="shared" si="689"/>
        <v>0</v>
      </c>
      <c r="N443" s="49">
        <f t="shared" si="689"/>
        <v>800000</v>
      </c>
      <c r="O443" s="49">
        <f t="shared" si="689"/>
        <v>0</v>
      </c>
      <c r="P443" s="49">
        <f t="shared" si="689"/>
        <v>800000</v>
      </c>
      <c r="Q443" s="49">
        <f t="shared" si="689"/>
        <v>0</v>
      </c>
      <c r="R443" s="49">
        <f t="shared" si="689"/>
        <v>800000</v>
      </c>
      <c r="S443" s="49">
        <f t="shared" si="689"/>
        <v>0</v>
      </c>
      <c r="T443" s="49">
        <f t="shared" si="689"/>
        <v>800000</v>
      </c>
      <c r="U443" s="49">
        <f t="shared" si="689"/>
        <v>0</v>
      </c>
      <c r="V443" s="49">
        <f t="shared" si="689"/>
        <v>800000</v>
      </c>
      <c r="W443" s="49">
        <f t="shared" si="689"/>
        <v>-50000</v>
      </c>
      <c r="X443" s="49">
        <f t="shared" si="689"/>
        <v>750000</v>
      </c>
    </row>
    <row r="444" spans="1:24" s="1" customFormat="1" ht="25.5" customHeight="1" x14ac:dyDescent="0.25">
      <c r="A444" s="266"/>
      <c r="B444" s="268" t="s">
        <v>517</v>
      </c>
      <c r="C444" s="268"/>
      <c r="D444" s="268"/>
      <c r="E444" s="268"/>
      <c r="F444" s="48" t="s">
        <v>497</v>
      </c>
      <c r="G444" s="48" t="s">
        <v>226</v>
      </c>
      <c r="H444" s="48" t="s">
        <v>516</v>
      </c>
      <c r="I444" s="48" t="s">
        <v>518</v>
      </c>
      <c r="J444" s="49">
        <v>800000</v>
      </c>
      <c r="K444" s="49"/>
      <c r="L444" s="49">
        <f t="shared" si="600"/>
        <v>800000</v>
      </c>
      <c r="M444" s="49"/>
      <c r="N444" s="49">
        <f>L444+M444</f>
        <v>800000</v>
      </c>
      <c r="O444" s="49"/>
      <c r="P444" s="49">
        <f t="shared" ref="P444" si="690">N444+O444</f>
        <v>800000</v>
      </c>
      <c r="Q444" s="49"/>
      <c r="R444" s="49">
        <f t="shared" ref="R444" si="691">P444+Q444</f>
        <v>800000</v>
      </c>
      <c r="S444" s="49"/>
      <c r="T444" s="49">
        <f t="shared" ref="T444" si="692">R444+S444</f>
        <v>800000</v>
      </c>
      <c r="U444" s="49"/>
      <c r="V444" s="49">
        <f t="shared" ref="V444" si="693">T444+U444</f>
        <v>800000</v>
      </c>
      <c r="W444" s="49">
        <v>-50000</v>
      </c>
      <c r="X444" s="49">
        <f t="shared" ref="X444" si="694">V444+W444</f>
        <v>750000</v>
      </c>
    </row>
    <row r="445" spans="1:24" s="1" customFormat="1" ht="26.25" customHeight="1" x14ac:dyDescent="0.25">
      <c r="A445" s="295" t="s">
        <v>340</v>
      </c>
      <c r="B445" s="296"/>
      <c r="C445" s="268"/>
      <c r="D445" s="268"/>
      <c r="E445" s="268"/>
      <c r="F445" s="48" t="s">
        <v>497</v>
      </c>
      <c r="G445" s="48" t="s">
        <v>226</v>
      </c>
      <c r="H445" s="48" t="s">
        <v>341</v>
      </c>
      <c r="I445" s="48"/>
      <c r="J445" s="49"/>
      <c r="K445" s="49"/>
      <c r="L445" s="49"/>
      <c r="M445" s="49"/>
      <c r="N445" s="49"/>
      <c r="O445" s="49"/>
      <c r="P445" s="49"/>
      <c r="Q445" s="49"/>
      <c r="R445" s="49"/>
      <c r="S445" s="49"/>
      <c r="T445" s="49"/>
      <c r="U445" s="49"/>
      <c r="V445" s="49">
        <f>V446</f>
        <v>0</v>
      </c>
      <c r="W445" s="49">
        <f t="shared" ref="W445:X448" si="695">W446</f>
        <v>1594910</v>
      </c>
      <c r="X445" s="49">
        <f t="shared" si="695"/>
        <v>1594910</v>
      </c>
    </row>
    <row r="446" spans="1:24" s="1" customFormat="1" ht="12.75" customHeight="1" x14ac:dyDescent="0.25">
      <c r="A446" s="325" t="s">
        <v>792</v>
      </c>
      <c r="B446" s="325"/>
      <c r="C446" s="268"/>
      <c r="D446" s="268"/>
      <c r="E446" s="268"/>
      <c r="F446" s="48" t="s">
        <v>497</v>
      </c>
      <c r="G446" s="48" t="s">
        <v>226</v>
      </c>
      <c r="H446" s="48" t="s">
        <v>667</v>
      </c>
      <c r="I446" s="48"/>
      <c r="J446" s="49"/>
      <c r="K446" s="49"/>
      <c r="L446" s="49"/>
      <c r="M446" s="49"/>
      <c r="N446" s="49"/>
      <c r="O446" s="49"/>
      <c r="P446" s="49"/>
      <c r="Q446" s="49"/>
      <c r="R446" s="49"/>
      <c r="S446" s="49"/>
      <c r="T446" s="49"/>
      <c r="U446" s="49"/>
      <c r="V446" s="49">
        <f>V447</f>
        <v>0</v>
      </c>
      <c r="W446" s="49">
        <f t="shared" si="695"/>
        <v>1594910</v>
      </c>
      <c r="X446" s="49">
        <f t="shared" si="695"/>
        <v>1594910</v>
      </c>
    </row>
    <row r="447" spans="1:24" s="1" customFormat="1" ht="15" customHeight="1" x14ac:dyDescent="0.25">
      <c r="A447" s="266"/>
      <c r="B447" s="268" t="s">
        <v>793</v>
      </c>
      <c r="C447" s="268"/>
      <c r="D447" s="268"/>
      <c r="E447" s="268"/>
      <c r="F447" s="48" t="s">
        <v>497</v>
      </c>
      <c r="G447" s="48" t="s">
        <v>226</v>
      </c>
      <c r="H447" s="48" t="s">
        <v>794</v>
      </c>
      <c r="I447" s="48"/>
      <c r="J447" s="49"/>
      <c r="K447" s="49"/>
      <c r="L447" s="49"/>
      <c r="M447" s="49"/>
      <c r="N447" s="49"/>
      <c r="O447" s="49"/>
      <c r="P447" s="49"/>
      <c r="Q447" s="49"/>
      <c r="R447" s="49"/>
      <c r="S447" s="49"/>
      <c r="T447" s="49"/>
      <c r="U447" s="49"/>
      <c r="V447" s="49">
        <f>V448</f>
        <v>0</v>
      </c>
      <c r="W447" s="49">
        <f t="shared" si="695"/>
        <v>1594910</v>
      </c>
      <c r="X447" s="49">
        <f t="shared" si="695"/>
        <v>1594910</v>
      </c>
    </row>
    <row r="448" spans="1:24" s="1" customFormat="1" ht="12.75" customHeight="1" x14ac:dyDescent="0.25">
      <c r="A448" s="266"/>
      <c r="B448" s="295" t="s">
        <v>370</v>
      </c>
      <c r="C448" s="296"/>
      <c r="D448" s="268"/>
      <c r="E448" s="268"/>
      <c r="F448" s="48" t="s">
        <v>497</v>
      </c>
      <c r="G448" s="48" t="s">
        <v>226</v>
      </c>
      <c r="H448" s="48" t="s">
        <v>794</v>
      </c>
      <c r="I448" s="48" t="s">
        <v>371</v>
      </c>
      <c r="J448" s="49"/>
      <c r="K448" s="49"/>
      <c r="L448" s="49"/>
      <c r="M448" s="49"/>
      <c r="N448" s="49"/>
      <c r="O448" s="49"/>
      <c r="P448" s="49"/>
      <c r="Q448" s="49"/>
      <c r="R448" s="49"/>
      <c r="S448" s="49"/>
      <c r="T448" s="49"/>
      <c r="U448" s="49"/>
      <c r="V448" s="49">
        <f>V449</f>
        <v>0</v>
      </c>
      <c r="W448" s="49">
        <f t="shared" si="695"/>
        <v>1594910</v>
      </c>
      <c r="X448" s="49">
        <f t="shared" si="695"/>
        <v>1594910</v>
      </c>
    </row>
    <row r="449" spans="1:24" s="1" customFormat="1" ht="12.75" customHeight="1" x14ac:dyDescent="0.25">
      <c r="A449" s="266"/>
      <c r="B449" s="268" t="s">
        <v>513</v>
      </c>
      <c r="C449" s="268"/>
      <c r="D449" s="268"/>
      <c r="E449" s="268"/>
      <c r="F449" s="48" t="s">
        <v>497</v>
      </c>
      <c r="G449" s="48" t="s">
        <v>226</v>
      </c>
      <c r="H449" s="48" t="s">
        <v>794</v>
      </c>
      <c r="I449" s="48" t="s">
        <v>514</v>
      </c>
      <c r="J449" s="49"/>
      <c r="K449" s="49"/>
      <c r="L449" s="49"/>
      <c r="M449" s="49"/>
      <c r="N449" s="49"/>
      <c r="O449" s="49"/>
      <c r="P449" s="49"/>
      <c r="Q449" s="49"/>
      <c r="R449" s="49"/>
      <c r="S449" s="49"/>
      <c r="T449" s="49"/>
      <c r="U449" s="49"/>
      <c r="V449" s="49"/>
      <c r="W449" s="49">
        <v>1594910</v>
      </c>
      <c r="X449" s="49">
        <f>V449+W449</f>
        <v>1594910</v>
      </c>
    </row>
    <row r="450" spans="1:24" s="1" customFormat="1" ht="12.75" x14ac:dyDescent="0.25">
      <c r="A450" s="326" t="s">
        <v>519</v>
      </c>
      <c r="B450" s="326"/>
      <c r="C450" s="263"/>
      <c r="D450" s="263"/>
      <c r="E450" s="263"/>
      <c r="F450" s="45" t="s">
        <v>497</v>
      </c>
      <c r="G450" s="45" t="s">
        <v>247</v>
      </c>
      <c r="H450" s="45"/>
      <c r="I450" s="45"/>
      <c r="J450" s="46">
        <f>J451+J462</f>
        <v>10858100</v>
      </c>
      <c r="K450" s="46">
        <f t="shared" ref="K450:X450" si="696">K451+K462</f>
        <v>0</v>
      </c>
      <c r="L450" s="49">
        <f t="shared" si="600"/>
        <v>10858100</v>
      </c>
      <c r="M450" s="46">
        <f t="shared" si="696"/>
        <v>0</v>
      </c>
      <c r="N450" s="46">
        <f t="shared" si="696"/>
        <v>10858100</v>
      </c>
      <c r="O450" s="46">
        <f t="shared" si="696"/>
        <v>0</v>
      </c>
      <c r="P450" s="46">
        <f t="shared" si="696"/>
        <v>10858100</v>
      </c>
      <c r="Q450" s="46">
        <f t="shared" si="696"/>
        <v>0</v>
      </c>
      <c r="R450" s="46">
        <f t="shared" si="696"/>
        <v>10858100</v>
      </c>
      <c r="S450" s="46">
        <f t="shared" si="696"/>
        <v>0</v>
      </c>
      <c r="T450" s="46">
        <f t="shared" si="696"/>
        <v>10858100</v>
      </c>
      <c r="U450" s="46">
        <f t="shared" si="696"/>
        <v>3469200</v>
      </c>
      <c r="V450" s="46">
        <f t="shared" si="696"/>
        <v>14327300</v>
      </c>
      <c r="W450" s="46">
        <f t="shared" si="696"/>
        <v>-178115</v>
      </c>
      <c r="X450" s="46">
        <f t="shared" si="696"/>
        <v>14149185</v>
      </c>
    </row>
    <row r="451" spans="1:24" s="1" customFormat="1" ht="12.75" customHeight="1" x14ac:dyDescent="0.25">
      <c r="A451" s="311" t="s">
        <v>507</v>
      </c>
      <c r="B451" s="312"/>
      <c r="C451" s="266"/>
      <c r="D451" s="266"/>
      <c r="E451" s="266"/>
      <c r="F451" s="48" t="s">
        <v>497</v>
      </c>
      <c r="G451" s="48" t="s">
        <v>247</v>
      </c>
      <c r="H451" s="48" t="s">
        <v>508</v>
      </c>
      <c r="I451" s="48"/>
      <c r="J451" s="49">
        <f>J452+J456</f>
        <v>3676600</v>
      </c>
      <c r="K451" s="49">
        <f t="shared" ref="K451" si="697">K452+K456</f>
        <v>0</v>
      </c>
      <c r="L451" s="49">
        <f t="shared" si="600"/>
        <v>3676600</v>
      </c>
      <c r="M451" s="49">
        <f t="shared" ref="M451:X451" si="698">M452+M456+M459</f>
        <v>0</v>
      </c>
      <c r="N451" s="49">
        <f t="shared" si="698"/>
        <v>3676600</v>
      </c>
      <c r="O451" s="49">
        <f t="shared" si="698"/>
        <v>0</v>
      </c>
      <c r="P451" s="49">
        <f t="shared" si="698"/>
        <v>3676600</v>
      </c>
      <c r="Q451" s="49">
        <f t="shared" si="698"/>
        <v>0</v>
      </c>
      <c r="R451" s="49">
        <f t="shared" si="698"/>
        <v>3676600</v>
      </c>
      <c r="S451" s="49">
        <f t="shared" si="698"/>
        <v>0</v>
      </c>
      <c r="T451" s="49">
        <f t="shared" si="698"/>
        <v>3676600</v>
      </c>
      <c r="U451" s="49">
        <f t="shared" si="698"/>
        <v>3469200</v>
      </c>
      <c r="V451" s="49">
        <f t="shared" si="698"/>
        <v>7145800</v>
      </c>
      <c r="W451" s="49">
        <f t="shared" si="698"/>
        <v>209650</v>
      </c>
      <c r="X451" s="49">
        <f t="shared" si="698"/>
        <v>7355450</v>
      </c>
    </row>
    <row r="452" spans="1:24" s="1" customFormat="1" ht="12.75" hidden="1" customHeight="1" x14ac:dyDescent="0.25">
      <c r="A452" s="305" t="s">
        <v>520</v>
      </c>
      <c r="B452" s="306"/>
      <c r="C452" s="268"/>
      <c r="D452" s="268"/>
      <c r="E452" s="268"/>
      <c r="F452" s="48" t="s">
        <v>497</v>
      </c>
      <c r="G452" s="48" t="s">
        <v>247</v>
      </c>
      <c r="H452" s="48" t="s">
        <v>521</v>
      </c>
      <c r="I452" s="48"/>
      <c r="J452" s="49">
        <f t="shared" ref="J452:X454" si="699">J453</f>
        <v>132400</v>
      </c>
      <c r="K452" s="49">
        <f t="shared" si="699"/>
        <v>0</v>
      </c>
      <c r="L452" s="49">
        <f t="shared" si="600"/>
        <v>132400</v>
      </c>
      <c r="M452" s="49">
        <f t="shared" si="699"/>
        <v>0</v>
      </c>
      <c r="N452" s="49">
        <f t="shared" si="699"/>
        <v>132400</v>
      </c>
      <c r="O452" s="49">
        <f t="shared" si="699"/>
        <v>0</v>
      </c>
      <c r="P452" s="49">
        <f t="shared" si="699"/>
        <v>132400</v>
      </c>
      <c r="Q452" s="49">
        <f t="shared" si="699"/>
        <v>0</v>
      </c>
      <c r="R452" s="49">
        <f t="shared" si="699"/>
        <v>132400</v>
      </c>
      <c r="S452" s="49">
        <f t="shared" si="699"/>
        <v>0</v>
      </c>
      <c r="T452" s="49">
        <f t="shared" si="699"/>
        <v>132400</v>
      </c>
      <c r="U452" s="49">
        <f t="shared" si="699"/>
        <v>25000</v>
      </c>
      <c r="V452" s="49">
        <f t="shared" si="699"/>
        <v>157400</v>
      </c>
      <c r="W452" s="49">
        <f t="shared" si="699"/>
        <v>0</v>
      </c>
      <c r="X452" s="49">
        <f t="shared" si="699"/>
        <v>157400</v>
      </c>
    </row>
    <row r="453" spans="1:24" s="44" customFormat="1" ht="12.75" hidden="1" customHeight="1" x14ac:dyDescent="0.25">
      <c r="A453" s="295" t="s">
        <v>522</v>
      </c>
      <c r="B453" s="296"/>
      <c r="C453" s="261"/>
      <c r="D453" s="261"/>
      <c r="E453" s="261"/>
      <c r="F453" s="48" t="s">
        <v>497</v>
      </c>
      <c r="G453" s="48" t="s">
        <v>247</v>
      </c>
      <c r="H453" s="48" t="s">
        <v>523</v>
      </c>
      <c r="I453" s="48"/>
      <c r="J453" s="49">
        <f t="shared" si="699"/>
        <v>132400</v>
      </c>
      <c r="K453" s="49">
        <f t="shared" si="699"/>
        <v>0</v>
      </c>
      <c r="L453" s="49">
        <f t="shared" si="600"/>
        <v>132400</v>
      </c>
      <c r="M453" s="49">
        <f t="shared" si="699"/>
        <v>0</v>
      </c>
      <c r="N453" s="49">
        <f t="shared" si="699"/>
        <v>132400</v>
      </c>
      <c r="O453" s="49">
        <f t="shared" si="699"/>
        <v>0</v>
      </c>
      <c r="P453" s="49">
        <f t="shared" si="699"/>
        <v>132400</v>
      </c>
      <c r="Q453" s="49">
        <f t="shared" si="699"/>
        <v>0</v>
      </c>
      <c r="R453" s="49">
        <f t="shared" si="699"/>
        <v>132400</v>
      </c>
      <c r="S453" s="49">
        <f t="shared" si="699"/>
        <v>0</v>
      </c>
      <c r="T453" s="49">
        <f t="shared" si="699"/>
        <v>132400</v>
      </c>
      <c r="U453" s="49">
        <f t="shared" si="699"/>
        <v>25000</v>
      </c>
      <c r="V453" s="49">
        <f t="shared" si="699"/>
        <v>157400</v>
      </c>
      <c r="W453" s="49">
        <f t="shared" si="699"/>
        <v>0</v>
      </c>
      <c r="X453" s="49">
        <f t="shared" si="699"/>
        <v>157400</v>
      </c>
    </row>
    <row r="454" spans="1:24" s="1" customFormat="1" ht="14.25" hidden="1" customHeight="1" x14ac:dyDescent="0.25">
      <c r="A454" s="266"/>
      <c r="B454" s="268" t="s">
        <v>370</v>
      </c>
      <c r="C454" s="268"/>
      <c r="D454" s="268"/>
      <c r="E454" s="268"/>
      <c r="F454" s="48" t="s">
        <v>497</v>
      </c>
      <c r="G454" s="48" t="s">
        <v>247</v>
      </c>
      <c r="H454" s="48" t="s">
        <v>523</v>
      </c>
      <c r="I454" s="48" t="s">
        <v>371</v>
      </c>
      <c r="J454" s="49">
        <f t="shared" si="699"/>
        <v>132400</v>
      </c>
      <c r="K454" s="49">
        <f t="shared" si="699"/>
        <v>0</v>
      </c>
      <c r="L454" s="49">
        <f t="shared" si="600"/>
        <v>132400</v>
      </c>
      <c r="M454" s="49">
        <f t="shared" si="699"/>
        <v>0</v>
      </c>
      <c r="N454" s="49">
        <f t="shared" si="699"/>
        <v>132400</v>
      </c>
      <c r="O454" s="49">
        <f t="shared" si="699"/>
        <v>0</v>
      </c>
      <c r="P454" s="49">
        <f t="shared" si="699"/>
        <v>132400</v>
      </c>
      <c r="Q454" s="49">
        <f t="shared" si="699"/>
        <v>0</v>
      </c>
      <c r="R454" s="49">
        <f t="shared" si="699"/>
        <v>132400</v>
      </c>
      <c r="S454" s="49">
        <f t="shared" si="699"/>
        <v>0</v>
      </c>
      <c r="T454" s="49">
        <f t="shared" si="699"/>
        <v>132400</v>
      </c>
      <c r="U454" s="49">
        <f t="shared" si="699"/>
        <v>25000</v>
      </c>
      <c r="V454" s="49">
        <f t="shared" si="699"/>
        <v>157400</v>
      </c>
      <c r="W454" s="49">
        <f t="shared" si="699"/>
        <v>0</v>
      </c>
      <c r="X454" s="49">
        <f t="shared" si="699"/>
        <v>157400</v>
      </c>
    </row>
    <row r="455" spans="1:24" s="1" customFormat="1" ht="12.75" hidden="1" customHeight="1" x14ac:dyDescent="0.25">
      <c r="A455" s="266"/>
      <c r="B455" s="268" t="s">
        <v>524</v>
      </c>
      <c r="C455" s="268"/>
      <c r="D455" s="268"/>
      <c r="E455" s="268"/>
      <c r="F455" s="48" t="s">
        <v>497</v>
      </c>
      <c r="G455" s="48" t="s">
        <v>247</v>
      </c>
      <c r="H455" s="48" t="s">
        <v>523</v>
      </c>
      <c r="I455" s="48" t="s">
        <v>525</v>
      </c>
      <c r="J455" s="49">
        <v>132400</v>
      </c>
      <c r="K455" s="49"/>
      <c r="L455" s="49">
        <f t="shared" si="600"/>
        <v>132400</v>
      </c>
      <c r="M455" s="49"/>
      <c r="N455" s="49">
        <f>L455+M455</f>
        <v>132400</v>
      </c>
      <c r="O455" s="49"/>
      <c r="P455" s="49">
        <f t="shared" ref="P455" si="700">N455+O455</f>
        <v>132400</v>
      </c>
      <c r="Q455" s="49"/>
      <c r="R455" s="49">
        <f t="shared" ref="R455" si="701">P455+Q455</f>
        <v>132400</v>
      </c>
      <c r="S455" s="49"/>
      <c r="T455" s="49">
        <f t="shared" ref="T455" si="702">R455+S455</f>
        <v>132400</v>
      </c>
      <c r="U455" s="49">
        <v>25000</v>
      </c>
      <c r="V455" s="49">
        <f t="shared" ref="V455" si="703">T455+U455</f>
        <v>157400</v>
      </c>
      <c r="W455" s="49"/>
      <c r="X455" s="49">
        <f t="shared" ref="X455" si="704">V455+W455</f>
        <v>157400</v>
      </c>
    </row>
    <row r="456" spans="1:24" s="1" customFormat="1" ht="12.75" hidden="1" customHeight="1" x14ac:dyDescent="0.25">
      <c r="A456" s="295" t="s">
        <v>526</v>
      </c>
      <c r="B456" s="296"/>
      <c r="C456" s="235"/>
      <c r="D456" s="235"/>
      <c r="E456" s="235"/>
      <c r="F456" s="48" t="s">
        <v>497</v>
      </c>
      <c r="G456" s="48" t="s">
        <v>247</v>
      </c>
      <c r="H456" s="48" t="s">
        <v>527</v>
      </c>
      <c r="I456" s="48"/>
      <c r="J456" s="49">
        <f t="shared" ref="J456:X457" si="705">J457</f>
        <v>3544200</v>
      </c>
      <c r="K456" s="49">
        <f t="shared" si="705"/>
        <v>0</v>
      </c>
      <c r="L456" s="49">
        <f t="shared" si="600"/>
        <v>3544200</v>
      </c>
      <c r="M456" s="49">
        <f t="shared" si="705"/>
        <v>-3544200</v>
      </c>
      <c r="N456" s="49">
        <f t="shared" si="705"/>
        <v>0</v>
      </c>
      <c r="O456" s="49">
        <f t="shared" si="705"/>
        <v>0</v>
      </c>
      <c r="P456" s="49">
        <f t="shared" si="705"/>
        <v>0</v>
      </c>
      <c r="Q456" s="49">
        <f t="shared" si="705"/>
        <v>0</v>
      </c>
      <c r="R456" s="49">
        <f t="shared" si="705"/>
        <v>0</v>
      </c>
      <c r="S456" s="49">
        <f t="shared" si="705"/>
        <v>0</v>
      </c>
      <c r="T456" s="49">
        <f t="shared" si="705"/>
        <v>0</v>
      </c>
      <c r="U456" s="125">
        <f t="shared" si="705"/>
        <v>1772100</v>
      </c>
      <c r="V456" s="49">
        <f t="shared" si="705"/>
        <v>1772100</v>
      </c>
      <c r="W456" s="125">
        <f t="shared" si="705"/>
        <v>0</v>
      </c>
      <c r="X456" s="49">
        <f t="shared" si="705"/>
        <v>1772100</v>
      </c>
    </row>
    <row r="457" spans="1:24" s="2" customFormat="1" ht="12.75" hidden="1" customHeight="1" x14ac:dyDescent="0.25">
      <c r="A457" s="295" t="s">
        <v>370</v>
      </c>
      <c r="B457" s="296"/>
      <c r="C457" s="235"/>
      <c r="D457" s="235"/>
      <c r="E457" s="268"/>
      <c r="F457" s="29" t="s">
        <v>497</v>
      </c>
      <c r="G457" s="29" t="s">
        <v>247</v>
      </c>
      <c r="H457" s="29" t="s">
        <v>527</v>
      </c>
      <c r="I457" s="29" t="s">
        <v>371</v>
      </c>
      <c r="J457" s="25">
        <f t="shared" si="705"/>
        <v>3544200</v>
      </c>
      <c r="K457" s="25">
        <f t="shared" si="705"/>
        <v>0</v>
      </c>
      <c r="L457" s="49">
        <f t="shared" si="600"/>
        <v>3544200</v>
      </c>
      <c r="M457" s="25">
        <f t="shared" si="705"/>
        <v>-3544200</v>
      </c>
      <c r="N457" s="25">
        <f t="shared" si="705"/>
        <v>0</v>
      </c>
      <c r="O457" s="25">
        <f t="shared" si="705"/>
        <v>0</v>
      </c>
      <c r="P457" s="25">
        <f t="shared" si="705"/>
        <v>0</v>
      </c>
      <c r="Q457" s="25">
        <f t="shared" si="705"/>
        <v>0</v>
      </c>
      <c r="R457" s="25">
        <f t="shared" si="705"/>
        <v>0</v>
      </c>
      <c r="S457" s="25">
        <f t="shared" si="705"/>
        <v>0</v>
      </c>
      <c r="T457" s="25">
        <f t="shared" si="705"/>
        <v>0</v>
      </c>
      <c r="U457" s="127">
        <f t="shared" si="705"/>
        <v>1772100</v>
      </c>
      <c r="V457" s="25">
        <f t="shared" si="705"/>
        <v>1772100</v>
      </c>
      <c r="W457" s="127">
        <f t="shared" si="705"/>
        <v>0</v>
      </c>
      <c r="X457" s="25">
        <f t="shared" si="705"/>
        <v>1772100</v>
      </c>
    </row>
    <row r="458" spans="1:24" s="1" customFormat="1" ht="12.75" hidden="1" customHeight="1" x14ac:dyDescent="0.25">
      <c r="A458" s="261"/>
      <c r="B458" s="261" t="s">
        <v>528</v>
      </c>
      <c r="C458" s="261"/>
      <c r="D458" s="261"/>
      <c r="E458" s="261"/>
      <c r="F458" s="48" t="s">
        <v>497</v>
      </c>
      <c r="G458" s="48" t="s">
        <v>247</v>
      </c>
      <c r="H458" s="48" t="s">
        <v>527</v>
      </c>
      <c r="I458" s="48" t="s">
        <v>529</v>
      </c>
      <c r="J458" s="49">
        <v>3544200</v>
      </c>
      <c r="K458" s="49"/>
      <c r="L458" s="49">
        <f t="shared" ref="L458:L512" si="706">J458+K458</f>
        <v>3544200</v>
      </c>
      <c r="M458" s="49">
        <v>-3544200</v>
      </c>
      <c r="N458" s="49">
        <f>L458+M458</f>
        <v>0</v>
      </c>
      <c r="O458" s="49"/>
      <c r="P458" s="49">
        <f t="shared" ref="P458" si="707">N458+O458</f>
        <v>0</v>
      </c>
      <c r="Q458" s="49"/>
      <c r="R458" s="49">
        <f t="shared" ref="R458" si="708">P458+Q458</f>
        <v>0</v>
      </c>
      <c r="S458" s="49"/>
      <c r="T458" s="49">
        <f t="shared" ref="T458" si="709">R458+S458</f>
        <v>0</v>
      </c>
      <c r="U458" s="125">
        <v>1772100</v>
      </c>
      <c r="V458" s="49">
        <f t="shared" ref="V458" si="710">T458+U458</f>
        <v>1772100</v>
      </c>
      <c r="W458" s="125"/>
      <c r="X458" s="49">
        <f t="shared" ref="X458" si="711">V458+W458</f>
        <v>1772100</v>
      </c>
    </row>
    <row r="459" spans="1:24" s="1" customFormat="1" ht="39" customHeight="1" x14ac:dyDescent="0.25">
      <c r="A459" s="295" t="s">
        <v>530</v>
      </c>
      <c r="B459" s="296"/>
      <c r="C459" s="261"/>
      <c r="D459" s="261"/>
      <c r="E459" s="261"/>
      <c r="F459" s="48" t="s">
        <v>497</v>
      </c>
      <c r="G459" s="48" t="s">
        <v>247</v>
      </c>
      <c r="H459" s="48" t="s">
        <v>531</v>
      </c>
      <c r="I459" s="48"/>
      <c r="J459" s="49"/>
      <c r="K459" s="49"/>
      <c r="L459" s="49">
        <f t="shared" si="706"/>
        <v>0</v>
      </c>
      <c r="M459" s="49">
        <f t="shared" ref="M459:X460" si="712">M460</f>
        <v>3544200</v>
      </c>
      <c r="N459" s="49">
        <f t="shared" si="712"/>
        <v>3544200</v>
      </c>
      <c r="O459" s="49">
        <f t="shared" si="712"/>
        <v>0</v>
      </c>
      <c r="P459" s="49">
        <f t="shared" si="712"/>
        <v>3544200</v>
      </c>
      <c r="Q459" s="49">
        <f t="shared" si="712"/>
        <v>0</v>
      </c>
      <c r="R459" s="49">
        <f t="shared" si="712"/>
        <v>3544200</v>
      </c>
      <c r="S459" s="49">
        <f t="shared" si="712"/>
        <v>0</v>
      </c>
      <c r="T459" s="49">
        <f t="shared" si="712"/>
        <v>3544200</v>
      </c>
      <c r="U459" s="49">
        <f t="shared" si="712"/>
        <v>1672100</v>
      </c>
      <c r="V459" s="49">
        <f t="shared" si="712"/>
        <v>5216300</v>
      </c>
      <c r="W459" s="49">
        <f t="shared" si="712"/>
        <v>209650</v>
      </c>
      <c r="X459" s="49">
        <f t="shared" si="712"/>
        <v>5425950</v>
      </c>
    </row>
    <row r="460" spans="1:24" s="1" customFormat="1" ht="12.75" customHeight="1" x14ac:dyDescent="0.25">
      <c r="A460" s="295" t="s">
        <v>370</v>
      </c>
      <c r="B460" s="296"/>
      <c r="C460" s="261"/>
      <c r="D460" s="261"/>
      <c r="E460" s="261"/>
      <c r="F460" s="48" t="s">
        <v>497</v>
      </c>
      <c r="G460" s="48" t="s">
        <v>247</v>
      </c>
      <c r="H460" s="48" t="s">
        <v>531</v>
      </c>
      <c r="I460" s="48" t="s">
        <v>371</v>
      </c>
      <c r="J460" s="49"/>
      <c r="K460" s="49"/>
      <c r="L460" s="49">
        <f t="shared" si="706"/>
        <v>0</v>
      </c>
      <c r="M460" s="49">
        <f t="shared" si="712"/>
        <v>3544200</v>
      </c>
      <c r="N460" s="49">
        <f t="shared" si="712"/>
        <v>3544200</v>
      </c>
      <c r="O460" s="49">
        <f t="shared" si="712"/>
        <v>0</v>
      </c>
      <c r="P460" s="49">
        <f t="shared" si="712"/>
        <v>3544200</v>
      </c>
      <c r="Q460" s="49">
        <f t="shared" si="712"/>
        <v>0</v>
      </c>
      <c r="R460" s="49">
        <f t="shared" si="712"/>
        <v>3544200</v>
      </c>
      <c r="S460" s="49">
        <f t="shared" si="712"/>
        <v>0</v>
      </c>
      <c r="T460" s="49">
        <f t="shared" si="712"/>
        <v>3544200</v>
      </c>
      <c r="U460" s="49">
        <f t="shared" si="712"/>
        <v>1672100</v>
      </c>
      <c r="V460" s="49">
        <f t="shared" si="712"/>
        <v>5216300</v>
      </c>
      <c r="W460" s="49">
        <f t="shared" si="712"/>
        <v>209650</v>
      </c>
      <c r="X460" s="49">
        <f t="shared" si="712"/>
        <v>5425950</v>
      </c>
    </row>
    <row r="461" spans="1:24" s="1" customFormat="1" ht="12.75" customHeight="1" x14ac:dyDescent="0.25">
      <c r="A461" s="261"/>
      <c r="B461" s="261" t="s">
        <v>528</v>
      </c>
      <c r="C461" s="261"/>
      <c r="D461" s="261"/>
      <c r="E461" s="261"/>
      <c r="F461" s="48" t="s">
        <v>497</v>
      </c>
      <c r="G461" s="48" t="s">
        <v>247</v>
      </c>
      <c r="H461" s="48" t="s">
        <v>532</v>
      </c>
      <c r="I461" s="48" t="s">
        <v>529</v>
      </c>
      <c r="J461" s="49"/>
      <c r="K461" s="49"/>
      <c r="L461" s="49">
        <f t="shared" si="706"/>
        <v>0</v>
      </c>
      <c r="M461" s="49">
        <v>3544200</v>
      </c>
      <c r="N461" s="49">
        <f>L461+M461</f>
        <v>3544200</v>
      </c>
      <c r="O461" s="49"/>
      <c r="P461" s="49">
        <f t="shared" ref="P461" si="713">N461+O461</f>
        <v>3544200</v>
      </c>
      <c r="Q461" s="49"/>
      <c r="R461" s="49">
        <f t="shared" ref="R461" si="714">P461+Q461</f>
        <v>3544200</v>
      </c>
      <c r="S461" s="49"/>
      <c r="T461" s="49">
        <f t="shared" ref="T461" si="715">R461+S461</f>
        <v>3544200</v>
      </c>
      <c r="U461" s="49">
        <v>1672100</v>
      </c>
      <c r="V461" s="49">
        <f t="shared" ref="V461" si="716">T461+U461</f>
        <v>5216300</v>
      </c>
      <c r="W461" s="49">
        <v>209650</v>
      </c>
      <c r="X461" s="49">
        <f t="shared" ref="X461" si="717">V461+W461</f>
        <v>5425950</v>
      </c>
    </row>
    <row r="462" spans="1:24" s="1" customFormat="1" ht="12.75" customHeight="1" x14ac:dyDescent="0.25">
      <c r="A462" s="311" t="s">
        <v>431</v>
      </c>
      <c r="B462" s="312"/>
      <c r="C462" s="266"/>
      <c r="D462" s="266"/>
      <c r="E462" s="266"/>
      <c r="F462" s="48" t="s">
        <v>497</v>
      </c>
      <c r="G462" s="48" t="s">
        <v>247</v>
      </c>
      <c r="H462" s="48" t="s">
        <v>432</v>
      </c>
      <c r="I462" s="48"/>
      <c r="J462" s="49">
        <f t="shared" ref="J462:X462" si="718">J463+J467</f>
        <v>7181500</v>
      </c>
      <c r="K462" s="49">
        <f t="shared" si="718"/>
        <v>0</v>
      </c>
      <c r="L462" s="49">
        <f t="shared" si="706"/>
        <v>7181500</v>
      </c>
      <c r="M462" s="49">
        <f t="shared" si="718"/>
        <v>0</v>
      </c>
      <c r="N462" s="49">
        <f t="shared" si="718"/>
        <v>7181500</v>
      </c>
      <c r="O462" s="49">
        <f t="shared" si="718"/>
        <v>0</v>
      </c>
      <c r="P462" s="49">
        <f t="shared" si="718"/>
        <v>7181500</v>
      </c>
      <c r="Q462" s="49">
        <f t="shared" si="718"/>
        <v>0</v>
      </c>
      <c r="R462" s="49">
        <f t="shared" si="718"/>
        <v>7181500</v>
      </c>
      <c r="S462" s="49">
        <f t="shared" si="718"/>
        <v>0</v>
      </c>
      <c r="T462" s="49">
        <f t="shared" si="718"/>
        <v>7181500</v>
      </c>
      <c r="U462" s="49">
        <f t="shared" si="718"/>
        <v>0</v>
      </c>
      <c r="V462" s="49">
        <f t="shared" si="718"/>
        <v>7181500</v>
      </c>
      <c r="W462" s="49">
        <f t="shared" si="718"/>
        <v>-387765</v>
      </c>
      <c r="X462" s="49">
        <f t="shared" si="718"/>
        <v>6793735</v>
      </c>
    </row>
    <row r="463" spans="1:24" s="1" customFormat="1" ht="25.5" customHeight="1" x14ac:dyDescent="0.25">
      <c r="A463" s="305" t="s">
        <v>533</v>
      </c>
      <c r="B463" s="306"/>
      <c r="C463" s="268"/>
      <c r="D463" s="268"/>
      <c r="E463" s="268"/>
      <c r="F463" s="48" t="s">
        <v>497</v>
      </c>
      <c r="G463" s="48" t="s">
        <v>247</v>
      </c>
      <c r="H463" s="48" t="s">
        <v>534</v>
      </c>
      <c r="I463" s="48"/>
      <c r="J463" s="49">
        <f t="shared" ref="J463:X463" si="719">J464</f>
        <v>652000</v>
      </c>
      <c r="K463" s="49">
        <f t="shared" si="719"/>
        <v>0</v>
      </c>
      <c r="L463" s="49">
        <f t="shared" si="706"/>
        <v>652000</v>
      </c>
      <c r="M463" s="49">
        <f t="shared" si="719"/>
        <v>0</v>
      </c>
      <c r="N463" s="49">
        <f t="shared" si="719"/>
        <v>652000</v>
      </c>
      <c r="O463" s="49">
        <f t="shared" si="719"/>
        <v>0</v>
      </c>
      <c r="P463" s="49">
        <f t="shared" si="719"/>
        <v>652000</v>
      </c>
      <c r="Q463" s="49">
        <f t="shared" si="719"/>
        <v>0</v>
      </c>
      <c r="R463" s="49">
        <f t="shared" si="719"/>
        <v>652000</v>
      </c>
      <c r="S463" s="49">
        <f t="shared" si="719"/>
        <v>0</v>
      </c>
      <c r="T463" s="49">
        <f t="shared" si="719"/>
        <v>652000</v>
      </c>
      <c r="U463" s="49">
        <f t="shared" si="719"/>
        <v>0</v>
      </c>
      <c r="V463" s="49">
        <f t="shared" si="719"/>
        <v>652000</v>
      </c>
      <c r="W463" s="49">
        <f t="shared" si="719"/>
        <v>163554</v>
      </c>
      <c r="X463" s="49">
        <f t="shared" si="719"/>
        <v>815554</v>
      </c>
    </row>
    <row r="464" spans="1:24" s="1" customFormat="1" ht="12.75" customHeight="1" x14ac:dyDescent="0.25">
      <c r="A464" s="266"/>
      <c r="B464" s="268" t="s">
        <v>370</v>
      </c>
      <c r="C464" s="268"/>
      <c r="D464" s="268"/>
      <c r="E464" s="268"/>
      <c r="F464" s="48" t="s">
        <v>497</v>
      </c>
      <c r="G464" s="48" t="s">
        <v>247</v>
      </c>
      <c r="H464" s="48" t="s">
        <v>534</v>
      </c>
      <c r="I464" s="48" t="s">
        <v>371</v>
      </c>
      <c r="J464" s="49">
        <f>J465+J466</f>
        <v>652000</v>
      </c>
      <c r="K464" s="49">
        <f t="shared" ref="K464:X464" si="720">K465+K466</f>
        <v>0</v>
      </c>
      <c r="L464" s="49">
        <f t="shared" si="706"/>
        <v>652000</v>
      </c>
      <c r="M464" s="49">
        <f t="shared" si="720"/>
        <v>0</v>
      </c>
      <c r="N464" s="49">
        <f t="shared" si="720"/>
        <v>652000</v>
      </c>
      <c r="O464" s="49">
        <f t="shared" si="720"/>
        <v>0</v>
      </c>
      <c r="P464" s="49">
        <f t="shared" si="720"/>
        <v>652000</v>
      </c>
      <c r="Q464" s="49">
        <f t="shared" si="720"/>
        <v>0</v>
      </c>
      <c r="R464" s="49">
        <f t="shared" si="720"/>
        <v>652000</v>
      </c>
      <c r="S464" s="49">
        <f t="shared" si="720"/>
        <v>0</v>
      </c>
      <c r="T464" s="49">
        <f t="shared" si="720"/>
        <v>652000</v>
      </c>
      <c r="U464" s="49">
        <f t="shared" si="720"/>
        <v>0</v>
      </c>
      <c r="V464" s="49">
        <f t="shared" si="720"/>
        <v>652000</v>
      </c>
      <c r="W464" s="49">
        <f t="shared" si="720"/>
        <v>163554</v>
      </c>
      <c r="X464" s="49">
        <f t="shared" si="720"/>
        <v>815554</v>
      </c>
    </row>
    <row r="465" spans="1:24" s="1" customFormat="1" ht="12.75" customHeight="1" x14ac:dyDescent="0.25">
      <c r="A465" s="266"/>
      <c r="B465" s="268" t="s">
        <v>524</v>
      </c>
      <c r="C465" s="268"/>
      <c r="D465" s="268"/>
      <c r="E465" s="268"/>
      <c r="F465" s="48" t="s">
        <v>497</v>
      </c>
      <c r="G465" s="48" t="s">
        <v>247</v>
      </c>
      <c r="H465" s="48" t="s">
        <v>534</v>
      </c>
      <c r="I465" s="48" t="s">
        <v>525</v>
      </c>
      <c r="J465" s="49">
        <v>652000</v>
      </c>
      <c r="K465" s="49">
        <v>-652000</v>
      </c>
      <c r="L465" s="49">
        <f t="shared" si="706"/>
        <v>0</v>
      </c>
      <c r="M465" s="49"/>
      <c r="N465" s="49">
        <f>L465+M465</f>
        <v>0</v>
      </c>
      <c r="O465" s="49"/>
      <c r="P465" s="49">
        <f t="shared" ref="P465:P466" si="721">N465+O465</f>
        <v>0</v>
      </c>
      <c r="Q465" s="49"/>
      <c r="R465" s="49">
        <f t="shared" ref="R465:R466" si="722">P465+Q465</f>
        <v>0</v>
      </c>
      <c r="S465" s="49"/>
      <c r="T465" s="49">
        <f t="shared" ref="T465:T466" si="723">R465+S465</f>
        <v>0</v>
      </c>
      <c r="U465" s="49"/>
      <c r="V465" s="49">
        <f t="shared" ref="V465:V466" si="724">T465+U465</f>
        <v>0</v>
      </c>
      <c r="W465" s="49"/>
      <c r="X465" s="49">
        <f t="shared" ref="X465:X466" si="725">V465+W465</f>
        <v>0</v>
      </c>
    </row>
    <row r="466" spans="1:24" s="1" customFormat="1" ht="24.75" customHeight="1" x14ac:dyDescent="0.25">
      <c r="A466" s="266"/>
      <c r="B466" s="268" t="s">
        <v>505</v>
      </c>
      <c r="C466" s="268"/>
      <c r="D466" s="268"/>
      <c r="E466" s="268"/>
      <c r="F466" s="48" t="s">
        <v>497</v>
      </c>
      <c r="G466" s="48" t="s">
        <v>247</v>
      </c>
      <c r="H466" s="48" t="s">
        <v>534</v>
      </c>
      <c r="I466" s="48" t="s">
        <v>373</v>
      </c>
      <c r="J466" s="49"/>
      <c r="K466" s="49">
        <v>652000</v>
      </c>
      <c r="L466" s="49">
        <f t="shared" si="706"/>
        <v>652000</v>
      </c>
      <c r="M466" s="49"/>
      <c r="N466" s="49">
        <f>L466+M466</f>
        <v>652000</v>
      </c>
      <c r="O466" s="49"/>
      <c r="P466" s="49">
        <f t="shared" si="721"/>
        <v>652000</v>
      </c>
      <c r="Q466" s="49"/>
      <c r="R466" s="49">
        <f t="shared" si="722"/>
        <v>652000</v>
      </c>
      <c r="S466" s="49"/>
      <c r="T466" s="49">
        <f t="shared" si="723"/>
        <v>652000</v>
      </c>
      <c r="U466" s="49"/>
      <c r="V466" s="49">
        <f t="shared" si="724"/>
        <v>652000</v>
      </c>
      <c r="W466" s="49">
        <v>163554</v>
      </c>
      <c r="X466" s="49">
        <f t="shared" si="725"/>
        <v>815554</v>
      </c>
    </row>
    <row r="467" spans="1:24" s="1" customFormat="1" ht="37.5" customHeight="1" x14ac:dyDescent="0.25">
      <c r="A467" s="305" t="s">
        <v>535</v>
      </c>
      <c r="B467" s="306"/>
      <c r="C467" s="268"/>
      <c r="D467" s="268"/>
      <c r="E467" s="268"/>
      <c r="F467" s="48" t="s">
        <v>497</v>
      </c>
      <c r="G467" s="48" t="s">
        <v>247</v>
      </c>
      <c r="H467" s="48" t="s">
        <v>536</v>
      </c>
      <c r="I467" s="48"/>
      <c r="J467" s="49">
        <f>J468+J470</f>
        <v>6529500</v>
      </c>
      <c r="K467" s="49">
        <f t="shared" ref="K467:X467" si="726">K468+K470</f>
        <v>0</v>
      </c>
      <c r="L467" s="49">
        <f t="shared" si="706"/>
        <v>6529500</v>
      </c>
      <c r="M467" s="49">
        <f t="shared" si="726"/>
        <v>0</v>
      </c>
      <c r="N467" s="49">
        <f t="shared" si="726"/>
        <v>6529500</v>
      </c>
      <c r="O467" s="49">
        <f t="shared" si="726"/>
        <v>0</v>
      </c>
      <c r="P467" s="49">
        <f t="shared" si="726"/>
        <v>6529500</v>
      </c>
      <c r="Q467" s="49">
        <f t="shared" si="726"/>
        <v>0</v>
      </c>
      <c r="R467" s="49">
        <f t="shared" si="726"/>
        <v>6529500</v>
      </c>
      <c r="S467" s="49">
        <f t="shared" si="726"/>
        <v>0</v>
      </c>
      <c r="T467" s="49">
        <f t="shared" si="726"/>
        <v>6529500</v>
      </c>
      <c r="U467" s="49">
        <f t="shared" si="726"/>
        <v>0</v>
      </c>
      <c r="V467" s="49">
        <f t="shared" si="726"/>
        <v>6529500</v>
      </c>
      <c r="W467" s="49">
        <f t="shared" si="726"/>
        <v>-551319</v>
      </c>
      <c r="X467" s="49">
        <f t="shared" si="726"/>
        <v>5978181</v>
      </c>
    </row>
    <row r="468" spans="1:24" s="1" customFormat="1" ht="12.75" customHeight="1" x14ac:dyDescent="0.25">
      <c r="A468" s="50"/>
      <c r="B468" s="268" t="s">
        <v>236</v>
      </c>
      <c r="C468" s="268"/>
      <c r="D468" s="268"/>
      <c r="E468" s="268"/>
      <c r="F468" s="48" t="s">
        <v>537</v>
      </c>
      <c r="G468" s="48" t="s">
        <v>247</v>
      </c>
      <c r="H468" s="48" t="s">
        <v>536</v>
      </c>
      <c r="I468" s="48" t="s">
        <v>237</v>
      </c>
      <c r="J468" s="49">
        <f>J469</f>
        <v>1559600</v>
      </c>
      <c r="K468" s="49">
        <f t="shared" ref="K468:X468" si="727">K469</f>
        <v>0</v>
      </c>
      <c r="L468" s="49">
        <f t="shared" si="706"/>
        <v>1559600</v>
      </c>
      <c r="M468" s="49">
        <f t="shared" si="727"/>
        <v>0</v>
      </c>
      <c r="N468" s="49">
        <f t="shared" si="727"/>
        <v>1559600</v>
      </c>
      <c r="O468" s="49">
        <f t="shared" si="727"/>
        <v>0</v>
      </c>
      <c r="P468" s="49">
        <f t="shared" si="727"/>
        <v>1559600</v>
      </c>
      <c r="Q468" s="49">
        <f t="shared" si="727"/>
        <v>0</v>
      </c>
      <c r="R468" s="49">
        <f t="shared" si="727"/>
        <v>1559600</v>
      </c>
      <c r="S468" s="49">
        <f t="shared" si="727"/>
        <v>0</v>
      </c>
      <c r="T468" s="49">
        <f t="shared" si="727"/>
        <v>1559600</v>
      </c>
      <c r="U468" s="49">
        <f t="shared" si="727"/>
        <v>0</v>
      </c>
      <c r="V468" s="49">
        <f t="shared" si="727"/>
        <v>1559600</v>
      </c>
      <c r="W468" s="49">
        <f t="shared" si="727"/>
        <v>-84675.62</v>
      </c>
      <c r="X468" s="49">
        <f t="shared" si="727"/>
        <v>1474924.38</v>
      </c>
    </row>
    <row r="469" spans="1:24" s="1" customFormat="1" ht="12.75" customHeight="1" x14ac:dyDescent="0.25">
      <c r="A469" s="50"/>
      <c r="B469" s="261" t="s">
        <v>238</v>
      </c>
      <c r="C469" s="261"/>
      <c r="D469" s="261"/>
      <c r="E469" s="261"/>
      <c r="F469" s="48" t="s">
        <v>537</v>
      </c>
      <c r="G469" s="48" t="s">
        <v>247</v>
      </c>
      <c r="H469" s="48" t="s">
        <v>536</v>
      </c>
      <c r="I469" s="48" t="s">
        <v>239</v>
      </c>
      <c r="J469" s="49">
        <v>1559600</v>
      </c>
      <c r="K469" s="49"/>
      <c r="L469" s="49">
        <f t="shared" si="706"/>
        <v>1559600</v>
      </c>
      <c r="M469" s="49"/>
      <c r="N469" s="49">
        <f>L469+M469</f>
        <v>1559600</v>
      </c>
      <c r="O469" s="49"/>
      <c r="P469" s="49">
        <f t="shared" ref="P469" si="728">N469+O469</f>
        <v>1559600</v>
      </c>
      <c r="Q469" s="49"/>
      <c r="R469" s="49">
        <f t="shared" ref="R469" si="729">P469+Q469</f>
        <v>1559600</v>
      </c>
      <c r="S469" s="49"/>
      <c r="T469" s="49">
        <f t="shared" ref="T469" si="730">R469+S469</f>
        <v>1559600</v>
      </c>
      <c r="U469" s="49"/>
      <c r="V469" s="49">
        <f t="shared" ref="V469" si="731">T469+U469</f>
        <v>1559600</v>
      </c>
      <c r="W469" s="49">
        <v>-84675.62</v>
      </c>
      <c r="X469" s="49">
        <f t="shared" ref="X469" si="732">V469+W469</f>
        <v>1474924.38</v>
      </c>
    </row>
    <row r="470" spans="1:24" s="1" customFormat="1" ht="12.75" customHeight="1" x14ac:dyDescent="0.25">
      <c r="A470" s="266"/>
      <c r="B470" s="268" t="s">
        <v>370</v>
      </c>
      <c r="C470" s="268"/>
      <c r="D470" s="268"/>
      <c r="E470" s="268"/>
      <c r="F470" s="48" t="s">
        <v>497</v>
      </c>
      <c r="G470" s="48" t="s">
        <v>247</v>
      </c>
      <c r="H470" s="48" t="s">
        <v>536</v>
      </c>
      <c r="I470" s="48" t="s">
        <v>371</v>
      </c>
      <c r="J470" s="49">
        <f>J471</f>
        <v>4969900</v>
      </c>
      <c r="K470" s="49">
        <f t="shared" ref="K470:X470" si="733">K471</f>
        <v>0</v>
      </c>
      <c r="L470" s="49">
        <f t="shared" si="706"/>
        <v>4969900</v>
      </c>
      <c r="M470" s="49">
        <f t="shared" si="733"/>
        <v>0</v>
      </c>
      <c r="N470" s="49">
        <f t="shared" si="733"/>
        <v>4969900</v>
      </c>
      <c r="O470" s="49">
        <f t="shared" si="733"/>
        <v>0</v>
      </c>
      <c r="P470" s="49">
        <f t="shared" si="733"/>
        <v>4969900</v>
      </c>
      <c r="Q470" s="49">
        <f t="shared" si="733"/>
        <v>0</v>
      </c>
      <c r="R470" s="49">
        <f t="shared" si="733"/>
        <v>4969900</v>
      </c>
      <c r="S470" s="49">
        <f t="shared" si="733"/>
        <v>0</v>
      </c>
      <c r="T470" s="49">
        <f t="shared" si="733"/>
        <v>4969900</v>
      </c>
      <c r="U470" s="49">
        <f t="shared" si="733"/>
        <v>0</v>
      </c>
      <c r="V470" s="49">
        <f t="shared" si="733"/>
        <v>4969900</v>
      </c>
      <c r="W470" s="49">
        <f t="shared" si="733"/>
        <v>-466643.38</v>
      </c>
      <c r="X470" s="49">
        <f t="shared" si="733"/>
        <v>4503256.62</v>
      </c>
    </row>
    <row r="471" spans="1:24" s="1" customFormat="1" ht="12.75" customHeight="1" x14ac:dyDescent="0.25">
      <c r="A471" s="266"/>
      <c r="B471" s="268" t="s">
        <v>524</v>
      </c>
      <c r="C471" s="268"/>
      <c r="D471" s="268"/>
      <c r="E471" s="268"/>
      <c r="F471" s="48" t="s">
        <v>497</v>
      </c>
      <c r="G471" s="48" t="s">
        <v>247</v>
      </c>
      <c r="H471" s="48" t="s">
        <v>536</v>
      </c>
      <c r="I471" s="48" t="s">
        <v>525</v>
      </c>
      <c r="J471" s="49">
        <v>4969900</v>
      </c>
      <c r="K471" s="49"/>
      <c r="L471" s="49">
        <f t="shared" si="706"/>
        <v>4969900</v>
      </c>
      <c r="M471" s="49"/>
      <c r="N471" s="49">
        <f>L471+M471</f>
        <v>4969900</v>
      </c>
      <c r="O471" s="49"/>
      <c r="P471" s="49">
        <f t="shared" ref="P471" si="734">N471+O471</f>
        <v>4969900</v>
      </c>
      <c r="Q471" s="49"/>
      <c r="R471" s="49">
        <f t="shared" ref="R471" si="735">P471+Q471</f>
        <v>4969900</v>
      </c>
      <c r="S471" s="49"/>
      <c r="T471" s="49">
        <f t="shared" ref="T471" si="736">R471+S471</f>
        <v>4969900</v>
      </c>
      <c r="U471" s="49"/>
      <c r="V471" s="49">
        <f t="shared" ref="V471" si="737">T471+U471</f>
        <v>4969900</v>
      </c>
      <c r="W471" s="49">
        <v>-466643.38</v>
      </c>
      <c r="X471" s="49">
        <f t="shared" ref="X471" si="738">V471+W471</f>
        <v>4503256.62</v>
      </c>
    </row>
    <row r="472" spans="1:24" s="1" customFormat="1" ht="12.75" customHeight="1" x14ac:dyDescent="0.25">
      <c r="A472" s="301" t="s">
        <v>538</v>
      </c>
      <c r="B472" s="302"/>
      <c r="C472" s="263"/>
      <c r="D472" s="263"/>
      <c r="E472" s="263"/>
      <c r="F472" s="45" t="s">
        <v>497</v>
      </c>
      <c r="G472" s="45" t="s">
        <v>260</v>
      </c>
      <c r="H472" s="45"/>
      <c r="I472" s="45"/>
      <c r="J472" s="46">
        <f>J473+J485</f>
        <v>1349500</v>
      </c>
      <c r="K472" s="46">
        <f t="shared" ref="K472:X472" si="739">K473+K485</f>
        <v>0</v>
      </c>
      <c r="L472" s="49">
        <f t="shared" si="706"/>
        <v>1349500</v>
      </c>
      <c r="M472" s="46">
        <f t="shared" si="739"/>
        <v>0</v>
      </c>
      <c r="N472" s="46">
        <f t="shared" si="739"/>
        <v>1349500</v>
      </c>
      <c r="O472" s="46">
        <f t="shared" si="739"/>
        <v>0</v>
      </c>
      <c r="P472" s="46">
        <f t="shared" si="739"/>
        <v>1349500</v>
      </c>
      <c r="Q472" s="46">
        <f t="shared" si="739"/>
        <v>0</v>
      </c>
      <c r="R472" s="46">
        <f t="shared" si="739"/>
        <v>1349500</v>
      </c>
      <c r="S472" s="46">
        <f t="shared" si="739"/>
        <v>0</v>
      </c>
      <c r="T472" s="46">
        <f t="shared" si="739"/>
        <v>1349500</v>
      </c>
      <c r="U472" s="46">
        <f t="shared" si="739"/>
        <v>0</v>
      </c>
      <c r="V472" s="46">
        <f t="shared" si="739"/>
        <v>1349500</v>
      </c>
      <c r="W472" s="46">
        <f t="shared" si="739"/>
        <v>-39200</v>
      </c>
      <c r="X472" s="46">
        <f t="shared" si="739"/>
        <v>1310300</v>
      </c>
    </row>
    <row r="473" spans="1:24" s="47" customFormat="1" ht="15" hidden="1" customHeight="1" x14ac:dyDescent="0.25">
      <c r="A473" s="295" t="s">
        <v>280</v>
      </c>
      <c r="B473" s="296"/>
      <c r="C473" s="261"/>
      <c r="D473" s="261"/>
      <c r="E473" s="261"/>
      <c r="F473" s="48" t="s">
        <v>497</v>
      </c>
      <c r="G473" s="48" t="s">
        <v>260</v>
      </c>
      <c r="H473" s="48" t="s">
        <v>281</v>
      </c>
      <c r="I473" s="48"/>
      <c r="J473" s="49">
        <f>J474</f>
        <v>1004500</v>
      </c>
      <c r="K473" s="49">
        <f t="shared" ref="K473:X473" si="740">K474</f>
        <v>0</v>
      </c>
      <c r="L473" s="49">
        <f t="shared" si="706"/>
        <v>1004500</v>
      </c>
      <c r="M473" s="49">
        <f t="shared" si="740"/>
        <v>0</v>
      </c>
      <c r="N473" s="49">
        <f t="shared" si="740"/>
        <v>1004500</v>
      </c>
      <c r="O473" s="49">
        <f t="shared" si="740"/>
        <v>0</v>
      </c>
      <c r="P473" s="49">
        <f t="shared" si="740"/>
        <v>1004500</v>
      </c>
      <c r="Q473" s="49">
        <f t="shared" si="740"/>
        <v>0</v>
      </c>
      <c r="R473" s="49">
        <f t="shared" si="740"/>
        <v>1004500</v>
      </c>
      <c r="S473" s="49">
        <f t="shared" si="740"/>
        <v>0</v>
      </c>
      <c r="T473" s="49">
        <f t="shared" si="740"/>
        <v>1004500</v>
      </c>
      <c r="U473" s="49">
        <f t="shared" si="740"/>
        <v>0</v>
      </c>
      <c r="V473" s="49">
        <f t="shared" si="740"/>
        <v>1004500</v>
      </c>
      <c r="W473" s="49">
        <f t="shared" si="740"/>
        <v>0</v>
      </c>
      <c r="X473" s="49">
        <f t="shared" si="740"/>
        <v>1004500</v>
      </c>
    </row>
    <row r="474" spans="1:24" s="1" customFormat="1" ht="12.75" hidden="1" customHeight="1" x14ac:dyDescent="0.25">
      <c r="A474" s="295" t="s">
        <v>282</v>
      </c>
      <c r="B474" s="296"/>
      <c r="C474" s="261"/>
      <c r="D474" s="261"/>
      <c r="E474" s="261"/>
      <c r="F474" s="29" t="s">
        <v>497</v>
      </c>
      <c r="G474" s="29" t="s">
        <v>260</v>
      </c>
      <c r="H474" s="29" t="s">
        <v>283</v>
      </c>
      <c r="I474" s="29"/>
      <c r="J474" s="49">
        <f>J475+J480</f>
        <v>1004500</v>
      </c>
      <c r="K474" s="49">
        <f t="shared" ref="K474:X474" si="741">K475+K480</f>
        <v>0</v>
      </c>
      <c r="L474" s="49">
        <f t="shared" si="706"/>
        <v>1004500</v>
      </c>
      <c r="M474" s="49">
        <f t="shared" si="741"/>
        <v>0</v>
      </c>
      <c r="N474" s="49">
        <f t="shared" si="741"/>
        <v>1004500</v>
      </c>
      <c r="O474" s="49">
        <f t="shared" si="741"/>
        <v>0</v>
      </c>
      <c r="P474" s="49">
        <f t="shared" si="741"/>
        <v>1004500</v>
      </c>
      <c r="Q474" s="49">
        <f t="shared" si="741"/>
        <v>0</v>
      </c>
      <c r="R474" s="49">
        <f t="shared" si="741"/>
        <v>1004500</v>
      </c>
      <c r="S474" s="49">
        <f t="shared" si="741"/>
        <v>0</v>
      </c>
      <c r="T474" s="49">
        <f t="shared" si="741"/>
        <v>1004500</v>
      </c>
      <c r="U474" s="49">
        <f t="shared" si="741"/>
        <v>0</v>
      </c>
      <c r="V474" s="49">
        <f t="shared" si="741"/>
        <v>1004500</v>
      </c>
      <c r="W474" s="49">
        <f t="shared" si="741"/>
        <v>0</v>
      </c>
      <c r="X474" s="49">
        <f t="shared" si="741"/>
        <v>1004500</v>
      </c>
    </row>
    <row r="475" spans="1:24" s="1" customFormat="1" ht="12.75" hidden="1" customHeight="1" x14ac:dyDescent="0.25">
      <c r="A475" s="295" t="s">
        <v>539</v>
      </c>
      <c r="B475" s="296"/>
      <c r="C475" s="261"/>
      <c r="D475" s="261"/>
      <c r="E475" s="261"/>
      <c r="F475" s="29" t="s">
        <v>497</v>
      </c>
      <c r="G475" s="29" t="s">
        <v>260</v>
      </c>
      <c r="H475" s="29" t="s">
        <v>540</v>
      </c>
      <c r="I475" s="29"/>
      <c r="J475" s="49">
        <f>J476+J478</f>
        <v>430500</v>
      </c>
      <c r="K475" s="49">
        <f t="shared" ref="K475:X475" si="742">K476+K478</f>
        <v>0</v>
      </c>
      <c r="L475" s="49">
        <f t="shared" si="706"/>
        <v>430500</v>
      </c>
      <c r="M475" s="49">
        <f t="shared" si="742"/>
        <v>0</v>
      </c>
      <c r="N475" s="49">
        <f t="shared" si="742"/>
        <v>430500</v>
      </c>
      <c r="O475" s="49">
        <f t="shared" si="742"/>
        <v>0</v>
      </c>
      <c r="P475" s="49">
        <f t="shared" si="742"/>
        <v>430500</v>
      </c>
      <c r="Q475" s="49">
        <f t="shared" si="742"/>
        <v>0</v>
      </c>
      <c r="R475" s="49">
        <f t="shared" si="742"/>
        <v>430500</v>
      </c>
      <c r="S475" s="49">
        <f t="shared" si="742"/>
        <v>0</v>
      </c>
      <c r="T475" s="49">
        <f t="shared" si="742"/>
        <v>430500</v>
      </c>
      <c r="U475" s="49">
        <f t="shared" si="742"/>
        <v>0</v>
      </c>
      <c r="V475" s="49">
        <f t="shared" si="742"/>
        <v>430500</v>
      </c>
      <c r="W475" s="49">
        <f t="shared" si="742"/>
        <v>0</v>
      </c>
      <c r="X475" s="49">
        <f t="shared" si="742"/>
        <v>430500</v>
      </c>
    </row>
    <row r="476" spans="1:24" s="1" customFormat="1" ht="25.5" customHeight="1" x14ac:dyDescent="0.25">
      <c r="A476" s="261"/>
      <c r="B476" s="261" t="s">
        <v>231</v>
      </c>
      <c r="C476" s="261"/>
      <c r="D476" s="261"/>
      <c r="E476" s="261"/>
      <c r="F476" s="29" t="s">
        <v>497</v>
      </c>
      <c r="G476" s="29" t="s">
        <v>260</v>
      </c>
      <c r="H476" s="29" t="s">
        <v>540</v>
      </c>
      <c r="I476" s="48" t="s">
        <v>233</v>
      </c>
      <c r="J476" s="49">
        <f>J477</f>
        <v>347000</v>
      </c>
      <c r="K476" s="49">
        <f t="shared" ref="K476:X476" si="743">K477</f>
        <v>0</v>
      </c>
      <c r="L476" s="49">
        <f t="shared" si="706"/>
        <v>347000</v>
      </c>
      <c r="M476" s="49">
        <f t="shared" si="743"/>
        <v>0</v>
      </c>
      <c r="N476" s="49">
        <f t="shared" si="743"/>
        <v>347000</v>
      </c>
      <c r="O476" s="49">
        <f t="shared" si="743"/>
        <v>0</v>
      </c>
      <c r="P476" s="49">
        <f t="shared" si="743"/>
        <v>347000</v>
      </c>
      <c r="Q476" s="49">
        <f t="shared" si="743"/>
        <v>0</v>
      </c>
      <c r="R476" s="49">
        <f t="shared" si="743"/>
        <v>347000</v>
      </c>
      <c r="S476" s="49">
        <f t="shared" si="743"/>
        <v>65498</v>
      </c>
      <c r="T476" s="49">
        <f t="shared" si="743"/>
        <v>412498</v>
      </c>
      <c r="U476" s="49">
        <f t="shared" si="743"/>
        <v>0</v>
      </c>
      <c r="V476" s="49">
        <f t="shared" si="743"/>
        <v>412498</v>
      </c>
      <c r="W476" s="49">
        <f t="shared" si="743"/>
        <v>3450</v>
      </c>
      <c r="X476" s="49">
        <f t="shared" si="743"/>
        <v>415948</v>
      </c>
    </row>
    <row r="477" spans="1:24" s="1" customFormat="1" ht="12.75" customHeight="1" x14ac:dyDescent="0.25">
      <c r="A477" s="50"/>
      <c r="B477" s="268" t="s">
        <v>234</v>
      </c>
      <c r="C477" s="268"/>
      <c r="D477" s="268"/>
      <c r="E477" s="268"/>
      <c r="F477" s="29" t="s">
        <v>497</v>
      </c>
      <c r="G477" s="29" t="s">
        <v>260</v>
      </c>
      <c r="H477" s="29" t="s">
        <v>540</v>
      </c>
      <c r="I477" s="48" t="s">
        <v>235</v>
      </c>
      <c r="J477" s="49">
        <f>347033-33</f>
        <v>347000</v>
      </c>
      <c r="K477" s="49"/>
      <c r="L477" s="49">
        <f t="shared" si="706"/>
        <v>347000</v>
      </c>
      <c r="M477" s="49"/>
      <c r="N477" s="49">
        <f>L477+M477</f>
        <v>347000</v>
      </c>
      <c r="O477" s="49"/>
      <c r="P477" s="49">
        <f t="shared" ref="P477" si="744">N477+O477</f>
        <v>347000</v>
      </c>
      <c r="Q477" s="49"/>
      <c r="R477" s="49">
        <f t="shared" ref="R477" si="745">P477+Q477</f>
        <v>347000</v>
      </c>
      <c r="S477" s="49">
        <v>65498</v>
      </c>
      <c r="T477" s="49">
        <f t="shared" ref="T477" si="746">R477+S477</f>
        <v>412498</v>
      </c>
      <c r="U477" s="49"/>
      <c r="V477" s="49">
        <f t="shared" ref="V477" si="747">T477+U477</f>
        <v>412498</v>
      </c>
      <c r="W477" s="49">
        <v>3450</v>
      </c>
      <c r="X477" s="49">
        <f t="shared" ref="X477" si="748">V477+W477</f>
        <v>415948</v>
      </c>
    </row>
    <row r="478" spans="1:24" s="1" customFormat="1" ht="15" customHeight="1" x14ac:dyDescent="0.25">
      <c r="A478" s="50"/>
      <c r="B478" s="268" t="s">
        <v>236</v>
      </c>
      <c r="C478" s="268"/>
      <c r="D478" s="268"/>
      <c r="E478" s="268"/>
      <c r="F478" s="29" t="s">
        <v>497</v>
      </c>
      <c r="G478" s="29" t="s">
        <v>260</v>
      </c>
      <c r="H478" s="29" t="s">
        <v>540</v>
      </c>
      <c r="I478" s="48" t="s">
        <v>237</v>
      </c>
      <c r="J478" s="49">
        <f>J479</f>
        <v>83500</v>
      </c>
      <c r="K478" s="49">
        <f t="shared" ref="K478:X478" si="749">K479</f>
        <v>0</v>
      </c>
      <c r="L478" s="49">
        <f t="shared" si="706"/>
        <v>83500</v>
      </c>
      <c r="M478" s="49">
        <f t="shared" si="749"/>
        <v>0</v>
      </c>
      <c r="N478" s="49">
        <f t="shared" si="749"/>
        <v>83500</v>
      </c>
      <c r="O478" s="49">
        <f t="shared" si="749"/>
        <v>0</v>
      </c>
      <c r="P478" s="49">
        <f t="shared" si="749"/>
        <v>83500</v>
      </c>
      <c r="Q478" s="49">
        <f t="shared" si="749"/>
        <v>0</v>
      </c>
      <c r="R478" s="49">
        <f t="shared" si="749"/>
        <v>83500</v>
      </c>
      <c r="S478" s="49">
        <f t="shared" si="749"/>
        <v>-65498</v>
      </c>
      <c r="T478" s="49">
        <f t="shared" si="749"/>
        <v>18002</v>
      </c>
      <c r="U478" s="49">
        <f t="shared" si="749"/>
        <v>0</v>
      </c>
      <c r="V478" s="49">
        <f t="shared" si="749"/>
        <v>18002</v>
      </c>
      <c r="W478" s="49">
        <f t="shared" si="749"/>
        <v>-3450</v>
      </c>
      <c r="X478" s="49">
        <f t="shared" si="749"/>
        <v>14552</v>
      </c>
    </row>
    <row r="479" spans="1:24" s="1" customFormat="1" ht="12.75" customHeight="1" x14ac:dyDescent="0.25">
      <c r="A479" s="50"/>
      <c r="B479" s="261" t="s">
        <v>238</v>
      </c>
      <c r="C479" s="261"/>
      <c r="D479" s="261"/>
      <c r="E479" s="261"/>
      <c r="F479" s="29" t="s">
        <v>497</v>
      </c>
      <c r="G479" s="29" t="s">
        <v>260</v>
      </c>
      <c r="H479" s="29" t="s">
        <v>540</v>
      </c>
      <c r="I479" s="48" t="s">
        <v>239</v>
      </c>
      <c r="J479" s="49">
        <f>83467+33</f>
        <v>83500</v>
      </c>
      <c r="K479" s="49"/>
      <c r="L479" s="49">
        <f t="shared" si="706"/>
        <v>83500</v>
      </c>
      <c r="M479" s="49"/>
      <c r="N479" s="49">
        <f>L479+M479</f>
        <v>83500</v>
      </c>
      <c r="O479" s="49"/>
      <c r="P479" s="49">
        <f t="shared" ref="P479" si="750">N479+O479</f>
        <v>83500</v>
      </c>
      <c r="Q479" s="49"/>
      <c r="R479" s="49">
        <f t="shared" ref="R479" si="751">P479+Q479</f>
        <v>83500</v>
      </c>
      <c r="S479" s="49">
        <v>-65498</v>
      </c>
      <c r="T479" s="49">
        <f t="shared" ref="T479" si="752">R479+S479</f>
        <v>18002</v>
      </c>
      <c r="U479" s="49"/>
      <c r="V479" s="49">
        <f t="shared" ref="V479" si="753">T479+U479</f>
        <v>18002</v>
      </c>
      <c r="W479" s="49">
        <v>-3450</v>
      </c>
      <c r="X479" s="49">
        <f t="shared" ref="X479" si="754">V479+W479</f>
        <v>14552</v>
      </c>
    </row>
    <row r="480" spans="1:24" s="1" customFormat="1" ht="12.75" hidden="1" customHeight="1" x14ac:dyDescent="0.25">
      <c r="A480" s="295" t="s">
        <v>541</v>
      </c>
      <c r="B480" s="296"/>
      <c r="C480" s="261"/>
      <c r="D480" s="261"/>
      <c r="E480" s="261"/>
      <c r="F480" s="48" t="s">
        <v>497</v>
      </c>
      <c r="G480" s="48" t="s">
        <v>260</v>
      </c>
      <c r="H480" s="48" t="s">
        <v>542</v>
      </c>
      <c r="I480" s="48"/>
      <c r="J480" s="49">
        <f>J481+J483</f>
        <v>574000</v>
      </c>
      <c r="K480" s="49">
        <f t="shared" ref="K480:X480" si="755">K481+K483</f>
        <v>0</v>
      </c>
      <c r="L480" s="49">
        <f t="shared" si="706"/>
        <v>574000</v>
      </c>
      <c r="M480" s="49">
        <f t="shared" si="755"/>
        <v>0</v>
      </c>
      <c r="N480" s="49">
        <f t="shared" si="755"/>
        <v>574000</v>
      </c>
      <c r="O480" s="49">
        <f t="shared" si="755"/>
        <v>0</v>
      </c>
      <c r="P480" s="49">
        <f t="shared" si="755"/>
        <v>574000</v>
      </c>
      <c r="Q480" s="49">
        <f t="shared" si="755"/>
        <v>0</v>
      </c>
      <c r="R480" s="49">
        <f t="shared" si="755"/>
        <v>574000</v>
      </c>
      <c r="S480" s="49">
        <f t="shared" si="755"/>
        <v>0</v>
      </c>
      <c r="T480" s="49">
        <f t="shared" si="755"/>
        <v>574000</v>
      </c>
      <c r="U480" s="49">
        <f t="shared" si="755"/>
        <v>0</v>
      </c>
      <c r="V480" s="49">
        <f t="shared" si="755"/>
        <v>574000</v>
      </c>
      <c r="W480" s="49">
        <f t="shared" si="755"/>
        <v>0</v>
      </c>
      <c r="X480" s="49">
        <f t="shared" si="755"/>
        <v>574000</v>
      </c>
    </row>
    <row r="481" spans="1:24" s="1" customFormat="1" ht="27" customHeight="1" x14ac:dyDescent="0.25">
      <c r="A481" s="261"/>
      <c r="B481" s="261" t="s">
        <v>231</v>
      </c>
      <c r="C481" s="261"/>
      <c r="D481" s="261"/>
      <c r="E481" s="261"/>
      <c r="F481" s="29" t="s">
        <v>497</v>
      </c>
      <c r="G481" s="29" t="s">
        <v>260</v>
      </c>
      <c r="H481" s="48" t="s">
        <v>542</v>
      </c>
      <c r="I481" s="48" t="s">
        <v>233</v>
      </c>
      <c r="J481" s="49">
        <f>J482</f>
        <v>340600</v>
      </c>
      <c r="K481" s="49">
        <f t="shared" ref="K481:X481" si="756">K482</f>
        <v>0</v>
      </c>
      <c r="L481" s="49">
        <f t="shared" si="706"/>
        <v>340600</v>
      </c>
      <c r="M481" s="49">
        <f t="shared" si="756"/>
        <v>0</v>
      </c>
      <c r="N481" s="49">
        <f t="shared" si="756"/>
        <v>340600</v>
      </c>
      <c r="O481" s="49">
        <f t="shared" si="756"/>
        <v>0</v>
      </c>
      <c r="P481" s="49">
        <f t="shared" si="756"/>
        <v>340600</v>
      </c>
      <c r="Q481" s="49">
        <f t="shared" si="756"/>
        <v>0</v>
      </c>
      <c r="R481" s="49">
        <f t="shared" si="756"/>
        <v>340600</v>
      </c>
      <c r="S481" s="49">
        <f t="shared" si="756"/>
        <v>60527</v>
      </c>
      <c r="T481" s="49">
        <f t="shared" si="756"/>
        <v>401127</v>
      </c>
      <c r="U481" s="49">
        <f t="shared" si="756"/>
        <v>0</v>
      </c>
      <c r="V481" s="49">
        <f t="shared" si="756"/>
        <v>401127</v>
      </c>
      <c r="W481" s="49">
        <f t="shared" si="756"/>
        <v>23986</v>
      </c>
      <c r="X481" s="49">
        <f t="shared" si="756"/>
        <v>425113</v>
      </c>
    </row>
    <row r="482" spans="1:24" s="1" customFormat="1" ht="12.75" customHeight="1" x14ac:dyDescent="0.25">
      <c r="A482" s="50"/>
      <c r="B482" s="268" t="s">
        <v>234</v>
      </c>
      <c r="C482" s="268"/>
      <c r="D482" s="268"/>
      <c r="E482" s="268"/>
      <c r="F482" s="29" t="s">
        <v>497</v>
      </c>
      <c r="G482" s="29" t="s">
        <v>260</v>
      </c>
      <c r="H482" s="48" t="s">
        <v>542</v>
      </c>
      <c r="I482" s="48" t="s">
        <v>235</v>
      </c>
      <c r="J482" s="49">
        <f>340646-46</f>
        <v>340600</v>
      </c>
      <c r="K482" s="49"/>
      <c r="L482" s="49">
        <f t="shared" si="706"/>
        <v>340600</v>
      </c>
      <c r="M482" s="49"/>
      <c r="N482" s="49">
        <f>L482+M482</f>
        <v>340600</v>
      </c>
      <c r="O482" s="49"/>
      <c r="P482" s="49">
        <f t="shared" ref="P482" si="757">N482+O482</f>
        <v>340600</v>
      </c>
      <c r="Q482" s="49"/>
      <c r="R482" s="49">
        <f t="shared" ref="R482" si="758">P482+Q482</f>
        <v>340600</v>
      </c>
      <c r="S482" s="49">
        <v>60527</v>
      </c>
      <c r="T482" s="49">
        <f t="shared" ref="T482" si="759">R482+S482</f>
        <v>401127</v>
      </c>
      <c r="U482" s="49"/>
      <c r="V482" s="49">
        <f t="shared" ref="V482" si="760">T482+U482</f>
        <v>401127</v>
      </c>
      <c r="W482" s="49">
        <v>23986</v>
      </c>
      <c r="X482" s="49">
        <f t="shared" ref="X482" si="761">V482+W482</f>
        <v>425113</v>
      </c>
    </row>
    <row r="483" spans="1:24" s="1" customFormat="1" ht="12.75" customHeight="1" x14ac:dyDescent="0.25">
      <c r="A483" s="50"/>
      <c r="B483" s="268" t="s">
        <v>236</v>
      </c>
      <c r="C483" s="268"/>
      <c r="D483" s="268"/>
      <c r="E483" s="268"/>
      <c r="F483" s="29" t="s">
        <v>497</v>
      </c>
      <c r="G483" s="29" t="s">
        <v>260</v>
      </c>
      <c r="H483" s="48" t="s">
        <v>542</v>
      </c>
      <c r="I483" s="48" t="s">
        <v>237</v>
      </c>
      <c r="J483" s="49">
        <f>J484</f>
        <v>233400</v>
      </c>
      <c r="K483" s="49">
        <f t="shared" ref="K483:X483" si="762">K484</f>
        <v>0</v>
      </c>
      <c r="L483" s="49">
        <f t="shared" si="706"/>
        <v>233400</v>
      </c>
      <c r="M483" s="49">
        <f t="shared" si="762"/>
        <v>0</v>
      </c>
      <c r="N483" s="49">
        <f t="shared" si="762"/>
        <v>233400</v>
      </c>
      <c r="O483" s="49">
        <f t="shared" si="762"/>
        <v>0</v>
      </c>
      <c r="P483" s="49">
        <f t="shared" si="762"/>
        <v>233400</v>
      </c>
      <c r="Q483" s="49">
        <f t="shared" si="762"/>
        <v>0</v>
      </c>
      <c r="R483" s="49">
        <f t="shared" si="762"/>
        <v>233400</v>
      </c>
      <c r="S483" s="49">
        <f t="shared" si="762"/>
        <v>-60527</v>
      </c>
      <c r="T483" s="49">
        <f t="shared" si="762"/>
        <v>172873</v>
      </c>
      <c r="U483" s="49">
        <f t="shared" si="762"/>
        <v>0</v>
      </c>
      <c r="V483" s="49">
        <f t="shared" si="762"/>
        <v>172873</v>
      </c>
      <c r="W483" s="49">
        <f t="shared" si="762"/>
        <v>-23986</v>
      </c>
      <c r="X483" s="49">
        <f t="shared" si="762"/>
        <v>148887</v>
      </c>
    </row>
    <row r="484" spans="1:24" s="1" customFormat="1" ht="12.75" customHeight="1" x14ac:dyDescent="0.25">
      <c r="A484" s="50"/>
      <c r="B484" s="261" t="s">
        <v>238</v>
      </c>
      <c r="C484" s="261"/>
      <c r="D484" s="261"/>
      <c r="E484" s="261"/>
      <c r="F484" s="29" t="s">
        <v>497</v>
      </c>
      <c r="G484" s="29" t="s">
        <v>260</v>
      </c>
      <c r="H484" s="48" t="s">
        <v>542</v>
      </c>
      <c r="I484" s="48" t="s">
        <v>239</v>
      </c>
      <c r="J484" s="49">
        <f>233354+46</f>
        <v>233400</v>
      </c>
      <c r="K484" s="49"/>
      <c r="L484" s="49">
        <f t="shared" si="706"/>
        <v>233400</v>
      </c>
      <c r="M484" s="49"/>
      <c r="N484" s="49">
        <f>L484+M484</f>
        <v>233400</v>
      </c>
      <c r="O484" s="49"/>
      <c r="P484" s="49">
        <f t="shared" ref="P484" si="763">N484+O484</f>
        <v>233400</v>
      </c>
      <c r="Q484" s="49"/>
      <c r="R484" s="49">
        <f t="shared" ref="R484" si="764">P484+Q484</f>
        <v>233400</v>
      </c>
      <c r="S484" s="49">
        <v>-60527</v>
      </c>
      <c r="T484" s="49">
        <f t="shared" ref="T484" si="765">R484+S484</f>
        <v>172873</v>
      </c>
      <c r="U484" s="49"/>
      <c r="V484" s="49">
        <f t="shared" ref="V484" si="766">T484+U484</f>
        <v>172873</v>
      </c>
      <c r="W484" s="49">
        <v>-23986</v>
      </c>
      <c r="X484" s="49">
        <f t="shared" ref="X484" si="767">V484+W484</f>
        <v>148887</v>
      </c>
    </row>
    <row r="485" spans="1:24" s="1" customFormat="1" ht="12.75" customHeight="1" x14ac:dyDescent="0.25">
      <c r="A485" s="295" t="s">
        <v>543</v>
      </c>
      <c r="B485" s="296"/>
      <c r="C485" s="261"/>
      <c r="D485" s="261"/>
      <c r="E485" s="261"/>
      <c r="F485" s="48" t="s">
        <v>497</v>
      </c>
      <c r="G485" s="48" t="s">
        <v>260</v>
      </c>
      <c r="H485" s="48" t="s">
        <v>544</v>
      </c>
      <c r="I485" s="48"/>
      <c r="J485" s="49">
        <f>J486+J488</f>
        <v>345000</v>
      </c>
      <c r="K485" s="49">
        <f t="shared" ref="K485:X485" si="768">K486+K488</f>
        <v>0</v>
      </c>
      <c r="L485" s="49">
        <f t="shared" si="706"/>
        <v>345000</v>
      </c>
      <c r="M485" s="49">
        <f t="shared" si="768"/>
        <v>0</v>
      </c>
      <c r="N485" s="49">
        <f t="shared" si="768"/>
        <v>345000</v>
      </c>
      <c r="O485" s="49">
        <f t="shared" si="768"/>
        <v>0</v>
      </c>
      <c r="P485" s="49">
        <f t="shared" si="768"/>
        <v>345000</v>
      </c>
      <c r="Q485" s="49">
        <f t="shared" si="768"/>
        <v>0</v>
      </c>
      <c r="R485" s="49">
        <f t="shared" si="768"/>
        <v>345000</v>
      </c>
      <c r="S485" s="49">
        <f t="shared" si="768"/>
        <v>0</v>
      </c>
      <c r="T485" s="49">
        <f t="shared" si="768"/>
        <v>345000</v>
      </c>
      <c r="U485" s="49">
        <f t="shared" si="768"/>
        <v>0</v>
      </c>
      <c r="V485" s="49">
        <f t="shared" si="768"/>
        <v>345000</v>
      </c>
      <c r="W485" s="49">
        <f t="shared" si="768"/>
        <v>-39200</v>
      </c>
      <c r="X485" s="49">
        <f t="shared" si="768"/>
        <v>305800</v>
      </c>
    </row>
    <row r="486" spans="1:24" s="1" customFormat="1" ht="12.75" customHeight="1" x14ac:dyDescent="0.25">
      <c r="A486" s="50"/>
      <c r="B486" s="268" t="s">
        <v>236</v>
      </c>
      <c r="C486" s="268"/>
      <c r="D486" s="268"/>
      <c r="E486" s="268"/>
      <c r="F486" s="29" t="s">
        <v>497</v>
      </c>
      <c r="G486" s="48" t="s">
        <v>260</v>
      </c>
      <c r="H486" s="48" t="s">
        <v>544</v>
      </c>
      <c r="I486" s="48" t="s">
        <v>237</v>
      </c>
      <c r="J486" s="49">
        <f>J487</f>
        <v>145000</v>
      </c>
      <c r="K486" s="49">
        <f t="shared" ref="K486:X486" si="769">K487</f>
        <v>0</v>
      </c>
      <c r="L486" s="49">
        <f t="shared" si="706"/>
        <v>145000</v>
      </c>
      <c r="M486" s="49">
        <f t="shared" si="769"/>
        <v>0</v>
      </c>
      <c r="N486" s="49">
        <f t="shared" si="769"/>
        <v>145000</v>
      </c>
      <c r="O486" s="49">
        <f t="shared" si="769"/>
        <v>0</v>
      </c>
      <c r="P486" s="49">
        <f t="shared" si="769"/>
        <v>145000</v>
      </c>
      <c r="Q486" s="49">
        <f t="shared" si="769"/>
        <v>0</v>
      </c>
      <c r="R486" s="49">
        <f t="shared" si="769"/>
        <v>145000</v>
      </c>
      <c r="S486" s="49">
        <f t="shared" si="769"/>
        <v>0</v>
      </c>
      <c r="T486" s="49">
        <f t="shared" si="769"/>
        <v>145000</v>
      </c>
      <c r="U486" s="49">
        <f t="shared" si="769"/>
        <v>0</v>
      </c>
      <c r="V486" s="49">
        <f t="shared" si="769"/>
        <v>145000</v>
      </c>
      <c r="W486" s="49">
        <f t="shared" si="769"/>
        <v>-9200</v>
      </c>
      <c r="X486" s="49">
        <f t="shared" si="769"/>
        <v>135800</v>
      </c>
    </row>
    <row r="487" spans="1:24" s="1" customFormat="1" ht="12.75" customHeight="1" x14ac:dyDescent="0.25">
      <c r="A487" s="50"/>
      <c r="B487" s="261" t="s">
        <v>238</v>
      </c>
      <c r="C487" s="261"/>
      <c r="D487" s="261"/>
      <c r="E487" s="261"/>
      <c r="F487" s="29" t="s">
        <v>497</v>
      </c>
      <c r="G487" s="48" t="s">
        <v>260</v>
      </c>
      <c r="H487" s="48" t="s">
        <v>544</v>
      </c>
      <c r="I487" s="48" t="s">
        <v>239</v>
      </c>
      <c r="J487" s="49">
        <v>145000</v>
      </c>
      <c r="K487" s="49"/>
      <c r="L487" s="49">
        <f t="shared" si="706"/>
        <v>145000</v>
      </c>
      <c r="M487" s="49"/>
      <c r="N487" s="49">
        <f>L487+M487</f>
        <v>145000</v>
      </c>
      <c r="O487" s="49"/>
      <c r="P487" s="49">
        <f t="shared" ref="P487" si="770">N487+O487</f>
        <v>145000</v>
      </c>
      <c r="Q487" s="49"/>
      <c r="R487" s="49">
        <f t="shared" ref="R487" si="771">P487+Q487</f>
        <v>145000</v>
      </c>
      <c r="S487" s="49"/>
      <c r="T487" s="49">
        <f t="shared" ref="T487" si="772">R487+S487</f>
        <v>145000</v>
      </c>
      <c r="U487" s="49"/>
      <c r="V487" s="49">
        <f t="shared" ref="V487" si="773">T487+U487</f>
        <v>145000</v>
      </c>
      <c r="W487" s="49">
        <f>-14200+5000</f>
        <v>-9200</v>
      </c>
      <c r="X487" s="49">
        <f t="shared" ref="X487" si="774">V487+W487</f>
        <v>135800</v>
      </c>
    </row>
    <row r="488" spans="1:24" s="1" customFormat="1" ht="12.75" customHeight="1" x14ac:dyDescent="0.25">
      <c r="A488" s="266"/>
      <c r="B488" s="268" t="s">
        <v>370</v>
      </c>
      <c r="C488" s="268"/>
      <c r="D488" s="268"/>
      <c r="E488" s="268"/>
      <c r="F488" s="48" t="s">
        <v>497</v>
      </c>
      <c r="G488" s="48" t="s">
        <v>260</v>
      </c>
      <c r="H488" s="48" t="s">
        <v>544</v>
      </c>
      <c r="I488" s="48" t="s">
        <v>371</v>
      </c>
      <c r="J488" s="49">
        <f>J489</f>
        <v>200000</v>
      </c>
      <c r="K488" s="49">
        <f t="shared" ref="K488:X488" si="775">K489</f>
        <v>0</v>
      </c>
      <c r="L488" s="49">
        <f t="shared" si="706"/>
        <v>200000</v>
      </c>
      <c r="M488" s="49">
        <f t="shared" si="775"/>
        <v>0</v>
      </c>
      <c r="N488" s="49">
        <f t="shared" si="775"/>
        <v>200000</v>
      </c>
      <c r="O488" s="49">
        <f t="shared" si="775"/>
        <v>0</v>
      </c>
      <c r="P488" s="49">
        <f t="shared" si="775"/>
        <v>200000</v>
      </c>
      <c r="Q488" s="49">
        <f t="shared" si="775"/>
        <v>0</v>
      </c>
      <c r="R488" s="49">
        <f t="shared" si="775"/>
        <v>200000</v>
      </c>
      <c r="S488" s="49">
        <f t="shared" si="775"/>
        <v>0</v>
      </c>
      <c r="T488" s="49">
        <f t="shared" si="775"/>
        <v>200000</v>
      </c>
      <c r="U488" s="49">
        <f t="shared" si="775"/>
        <v>0</v>
      </c>
      <c r="V488" s="49">
        <f t="shared" si="775"/>
        <v>200000</v>
      </c>
      <c r="W488" s="49">
        <f t="shared" si="775"/>
        <v>-30000</v>
      </c>
      <c r="X488" s="49">
        <f t="shared" si="775"/>
        <v>170000</v>
      </c>
    </row>
    <row r="489" spans="1:24" s="1" customFormat="1" ht="12.75" customHeight="1" x14ac:dyDescent="0.25">
      <c r="A489" s="266"/>
      <c r="B489" s="268" t="s">
        <v>376</v>
      </c>
      <c r="C489" s="268"/>
      <c r="D489" s="268"/>
      <c r="E489" s="268"/>
      <c r="F489" s="48" t="s">
        <v>497</v>
      </c>
      <c r="G489" s="48" t="s">
        <v>260</v>
      </c>
      <c r="H489" s="48" t="s">
        <v>544</v>
      </c>
      <c r="I489" s="48" t="s">
        <v>377</v>
      </c>
      <c r="J489" s="49">
        <v>200000</v>
      </c>
      <c r="K489" s="49"/>
      <c r="L489" s="49">
        <f t="shared" si="706"/>
        <v>200000</v>
      </c>
      <c r="M489" s="49"/>
      <c r="N489" s="49">
        <f>L489+M489</f>
        <v>200000</v>
      </c>
      <c r="O489" s="49"/>
      <c r="P489" s="49">
        <f t="shared" ref="P489" si="776">N489+O489</f>
        <v>200000</v>
      </c>
      <c r="Q489" s="49"/>
      <c r="R489" s="49">
        <f t="shared" ref="R489" si="777">P489+Q489</f>
        <v>200000</v>
      </c>
      <c r="S489" s="49"/>
      <c r="T489" s="49">
        <f t="shared" ref="T489" si="778">R489+S489</f>
        <v>200000</v>
      </c>
      <c r="U489" s="49"/>
      <c r="V489" s="49">
        <f t="shared" ref="V489" si="779">T489+U489</f>
        <v>200000</v>
      </c>
      <c r="W489" s="49">
        <f>-35000+5000</f>
        <v>-30000</v>
      </c>
      <c r="X489" s="49">
        <f t="shared" ref="X489" si="780">V489+W489</f>
        <v>170000</v>
      </c>
    </row>
    <row r="490" spans="1:24" s="1" customFormat="1" ht="12.75" customHeight="1" x14ac:dyDescent="0.25">
      <c r="A490" s="299" t="s">
        <v>545</v>
      </c>
      <c r="B490" s="300"/>
      <c r="C490" s="265"/>
      <c r="D490" s="265"/>
      <c r="E490" s="265"/>
      <c r="F490" s="42" t="s">
        <v>266</v>
      </c>
      <c r="G490" s="42"/>
      <c r="H490" s="42"/>
      <c r="I490" s="42"/>
      <c r="J490" s="43">
        <f>J491</f>
        <v>387000</v>
      </c>
      <c r="K490" s="43">
        <f t="shared" ref="K490:X490" si="781">K491</f>
        <v>0</v>
      </c>
      <c r="L490" s="49">
        <f t="shared" si="706"/>
        <v>387000</v>
      </c>
      <c r="M490" s="43">
        <f t="shared" si="781"/>
        <v>0</v>
      </c>
      <c r="N490" s="43">
        <f t="shared" si="781"/>
        <v>387000</v>
      </c>
      <c r="O490" s="43">
        <f t="shared" si="781"/>
        <v>0</v>
      </c>
      <c r="P490" s="43">
        <f t="shared" si="781"/>
        <v>387000</v>
      </c>
      <c r="Q490" s="43">
        <f t="shared" si="781"/>
        <v>0</v>
      </c>
      <c r="R490" s="43">
        <f t="shared" si="781"/>
        <v>387000</v>
      </c>
      <c r="S490" s="43">
        <f t="shared" si="781"/>
        <v>0</v>
      </c>
      <c r="T490" s="43">
        <f t="shared" si="781"/>
        <v>387000</v>
      </c>
      <c r="U490" s="43">
        <f t="shared" si="781"/>
        <v>0</v>
      </c>
      <c r="V490" s="43">
        <f t="shared" si="781"/>
        <v>387000</v>
      </c>
      <c r="W490" s="43">
        <f t="shared" si="781"/>
        <v>74000</v>
      </c>
      <c r="X490" s="43">
        <f t="shared" si="781"/>
        <v>461000</v>
      </c>
    </row>
    <row r="491" spans="1:24" s="1" customFormat="1" ht="12.75" customHeight="1" x14ac:dyDescent="0.25">
      <c r="A491" s="327" t="s">
        <v>546</v>
      </c>
      <c r="B491" s="328"/>
      <c r="C491" s="267"/>
      <c r="D491" s="267"/>
      <c r="E491" s="267"/>
      <c r="F491" s="45" t="s">
        <v>266</v>
      </c>
      <c r="G491" s="45" t="s">
        <v>296</v>
      </c>
      <c r="H491" s="45"/>
      <c r="I491" s="45"/>
      <c r="J491" s="46">
        <f t="shared" ref="J491:X493" si="782">J492</f>
        <v>387000</v>
      </c>
      <c r="K491" s="46">
        <f t="shared" si="782"/>
        <v>0</v>
      </c>
      <c r="L491" s="49">
        <f t="shared" si="706"/>
        <v>387000</v>
      </c>
      <c r="M491" s="46">
        <f t="shared" si="782"/>
        <v>0</v>
      </c>
      <c r="N491" s="46">
        <f t="shared" si="782"/>
        <v>387000</v>
      </c>
      <c r="O491" s="46">
        <f t="shared" si="782"/>
        <v>0</v>
      </c>
      <c r="P491" s="46">
        <f t="shared" si="782"/>
        <v>387000</v>
      </c>
      <c r="Q491" s="46">
        <f t="shared" si="782"/>
        <v>0</v>
      </c>
      <c r="R491" s="46">
        <f t="shared" si="782"/>
        <v>387000</v>
      </c>
      <c r="S491" s="46">
        <f t="shared" si="782"/>
        <v>0</v>
      </c>
      <c r="T491" s="46">
        <f t="shared" si="782"/>
        <v>387000</v>
      </c>
      <c r="U491" s="46">
        <f t="shared" si="782"/>
        <v>0</v>
      </c>
      <c r="V491" s="46">
        <f t="shared" si="782"/>
        <v>387000</v>
      </c>
      <c r="W491" s="46">
        <f t="shared" si="782"/>
        <v>74000</v>
      </c>
      <c r="X491" s="46">
        <f t="shared" si="782"/>
        <v>461000</v>
      </c>
    </row>
    <row r="492" spans="1:24" s="47" customFormat="1" ht="15" customHeight="1" x14ac:dyDescent="0.25">
      <c r="A492" s="295" t="s">
        <v>547</v>
      </c>
      <c r="B492" s="296"/>
      <c r="C492" s="261"/>
      <c r="D492" s="261"/>
      <c r="E492" s="261"/>
      <c r="F492" s="48" t="s">
        <v>266</v>
      </c>
      <c r="G492" s="48" t="s">
        <v>296</v>
      </c>
      <c r="H492" s="48" t="s">
        <v>548</v>
      </c>
      <c r="I492" s="48"/>
      <c r="J492" s="49">
        <f t="shared" si="782"/>
        <v>387000</v>
      </c>
      <c r="K492" s="49">
        <f t="shared" si="782"/>
        <v>0</v>
      </c>
      <c r="L492" s="49">
        <f t="shared" si="706"/>
        <v>387000</v>
      </c>
      <c r="M492" s="49">
        <f t="shared" si="782"/>
        <v>0</v>
      </c>
      <c r="N492" s="49">
        <f t="shared" si="782"/>
        <v>387000</v>
      </c>
      <c r="O492" s="49">
        <f t="shared" si="782"/>
        <v>0</v>
      </c>
      <c r="P492" s="49">
        <f t="shared" si="782"/>
        <v>387000</v>
      </c>
      <c r="Q492" s="49">
        <f t="shared" si="782"/>
        <v>0</v>
      </c>
      <c r="R492" s="49">
        <f t="shared" si="782"/>
        <v>387000</v>
      </c>
      <c r="S492" s="49">
        <f t="shared" si="782"/>
        <v>0</v>
      </c>
      <c r="T492" s="49">
        <f t="shared" si="782"/>
        <v>387000</v>
      </c>
      <c r="U492" s="49">
        <f t="shared" si="782"/>
        <v>0</v>
      </c>
      <c r="V492" s="49">
        <f t="shared" si="782"/>
        <v>387000</v>
      </c>
      <c r="W492" s="49">
        <f t="shared" si="782"/>
        <v>74000</v>
      </c>
      <c r="X492" s="49">
        <f t="shared" si="782"/>
        <v>461000</v>
      </c>
    </row>
    <row r="493" spans="1:24" s="67" customFormat="1" ht="14.25" customHeight="1" x14ac:dyDescent="0.25">
      <c r="A493" s="295" t="s">
        <v>549</v>
      </c>
      <c r="B493" s="296"/>
      <c r="C493" s="261"/>
      <c r="D493" s="261"/>
      <c r="E493" s="261"/>
      <c r="F493" s="48" t="s">
        <v>266</v>
      </c>
      <c r="G493" s="48" t="s">
        <v>296</v>
      </c>
      <c r="H493" s="48" t="s">
        <v>550</v>
      </c>
      <c r="I493" s="48"/>
      <c r="J493" s="49">
        <f>J494</f>
        <v>387000</v>
      </c>
      <c r="K493" s="49">
        <f t="shared" si="782"/>
        <v>0</v>
      </c>
      <c r="L493" s="49">
        <f t="shared" si="706"/>
        <v>387000</v>
      </c>
      <c r="M493" s="49">
        <f t="shared" si="782"/>
        <v>0</v>
      </c>
      <c r="N493" s="49">
        <f t="shared" si="782"/>
        <v>387000</v>
      </c>
      <c r="O493" s="49">
        <f t="shared" si="782"/>
        <v>0</v>
      </c>
      <c r="P493" s="49">
        <f t="shared" si="782"/>
        <v>387000</v>
      </c>
      <c r="Q493" s="49">
        <f t="shared" si="782"/>
        <v>0</v>
      </c>
      <c r="R493" s="49">
        <f t="shared" si="782"/>
        <v>387000</v>
      </c>
      <c r="S493" s="49">
        <f t="shared" si="782"/>
        <v>0</v>
      </c>
      <c r="T493" s="49">
        <f t="shared" si="782"/>
        <v>387000</v>
      </c>
      <c r="U493" s="49">
        <f t="shared" si="782"/>
        <v>0</v>
      </c>
      <c r="V493" s="49">
        <f t="shared" si="782"/>
        <v>387000</v>
      </c>
      <c r="W493" s="49">
        <f t="shared" si="782"/>
        <v>74000</v>
      </c>
      <c r="X493" s="49">
        <f t="shared" si="782"/>
        <v>461000</v>
      </c>
    </row>
    <row r="494" spans="1:24" s="1" customFormat="1" ht="12.75" customHeight="1" x14ac:dyDescent="0.25">
      <c r="A494" s="50"/>
      <c r="B494" s="268" t="s">
        <v>236</v>
      </c>
      <c r="C494" s="268"/>
      <c r="D494" s="268"/>
      <c r="E494" s="268"/>
      <c r="F494" s="48" t="s">
        <v>266</v>
      </c>
      <c r="G494" s="48" t="s">
        <v>296</v>
      </c>
      <c r="H494" s="48" t="s">
        <v>550</v>
      </c>
      <c r="I494" s="48" t="s">
        <v>237</v>
      </c>
      <c r="J494" s="49">
        <f t="shared" ref="J494:X494" si="783">J495</f>
        <v>387000</v>
      </c>
      <c r="K494" s="49">
        <f t="shared" si="783"/>
        <v>0</v>
      </c>
      <c r="L494" s="49">
        <f t="shared" si="706"/>
        <v>387000</v>
      </c>
      <c r="M494" s="49">
        <f t="shared" si="783"/>
        <v>0</v>
      </c>
      <c r="N494" s="49">
        <f t="shared" si="783"/>
        <v>387000</v>
      </c>
      <c r="O494" s="49">
        <f t="shared" si="783"/>
        <v>0</v>
      </c>
      <c r="P494" s="49">
        <f t="shared" si="783"/>
        <v>387000</v>
      </c>
      <c r="Q494" s="49">
        <f t="shared" si="783"/>
        <v>0</v>
      </c>
      <c r="R494" s="49">
        <f t="shared" si="783"/>
        <v>387000</v>
      </c>
      <c r="S494" s="49">
        <f t="shared" si="783"/>
        <v>0</v>
      </c>
      <c r="T494" s="49">
        <f t="shared" si="783"/>
        <v>387000</v>
      </c>
      <c r="U494" s="49">
        <f t="shared" si="783"/>
        <v>0</v>
      </c>
      <c r="V494" s="49">
        <f t="shared" si="783"/>
        <v>387000</v>
      </c>
      <c r="W494" s="49">
        <f t="shared" si="783"/>
        <v>74000</v>
      </c>
      <c r="X494" s="49">
        <f t="shared" si="783"/>
        <v>461000</v>
      </c>
    </row>
    <row r="495" spans="1:24" s="1" customFormat="1" ht="12.75" customHeight="1" x14ac:dyDescent="0.25">
      <c r="A495" s="50"/>
      <c r="B495" s="261" t="s">
        <v>238</v>
      </c>
      <c r="C495" s="261"/>
      <c r="D495" s="261"/>
      <c r="E495" s="261"/>
      <c r="F495" s="48" t="s">
        <v>266</v>
      </c>
      <c r="G495" s="48" t="s">
        <v>296</v>
      </c>
      <c r="H495" s="48" t="s">
        <v>550</v>
      </c>
      <c r="I495" s="48" t="s">
        <v>239</v>
      </c>
      <c r="J495" s="49">
        <v>387000</v>
      </c>
      <c r="K495" s="49"/>
      <c r="L495" s="49">
        <f t="shared" si="706"/>
        <v>387000</v>
      </c>
      <c r="M495" s="49"/>
      <c r="N495" s="49">
        <f>L495+M495</f>
        <v>387000</v>
      </c>
      <c r="O495" s="49"/>
      <c r="P495" s="49">
        <f t="shared" ref="P495" si="784">N495+O495</f>
        <v>387000</v>
      </c>
      <c r="Q495" s="49"/>
      <c r="R495" s="49">
        <f t="shared" ref="R495" si="785">P495+Q495</f>
        <v>387000</v>
      </c>
      <c r="S495" s="49"/>
      <c r="T495" s="49">
        <f t="shared" ref="T495" si="786">R495+S495</f>
        <v>387000</v>
      </c>
      <c r="U495" s="49"/>
      <c r="V495" s="49">
        <f t="shared" ref="V495" si="787">T495+U495</f>
        <v>387000</v>
      </c>
      <c r="W495" s="49">
        <f>50000+24000</f>
        <v>74000</v>
      </c>
      <c r="X495" s="49">
        <f t="shared" ref="X495" si="788">V495+W495</f>
        <v>461000</v>
      </c>
    </row>
    <row r="496" spans="1:24" s="1" customFormat="1" ht="26.25" customHeight="1" x14ac:dyDescent="0.25">
      <c r="A496" s="299" t="s">
        <v>551</v>
      </c>
      <c r="B496" s="300"/>
      <c r="C496" s="265"/>
      <c r="D496" s="265"/>
      <c r="E496" s="265"/>
      <c r="F496" s="68" t="s">
        <v>552</v>
      </c>
      <c r="G496" s="68"/>
      <c r="H496" s="68"/>
      <c r="I496" s="68"/>
      <c r="J496" s="69">
        <f>J497+J503</f>
        <v>22471000</v>
      </c>
      <c r="K496" s="69">
        <f t="shared" ref="K496:X496" si="789">K497+K503</f>
        <v>0</v>
      </c>
      <c r="L496" s="49">
        <f t="shared" si="706"/>
        <v>22471000</v>
      </c>
      <c r="M496" s="69">
        <f t="shared" si="789"/>
        <v>0</v>
      </c>
      <c r="N496" s="69">
        <f t="shared" si="789"/>
        <v>22471000</v>
      </c>
      <c r="O496" s="69">
        <f t="shared" si="789"/>
        <v>0</v>
      </c>
      <c r="P496" s="69">
        <f t="shared" si="789"/>
        <v>22471000</v>
      </c>
      <c r="Q496" s="69">
        <f t="shared" si="789"/>
        <v>0</v>
      </c>
      <c r="R496" s="69">
        <f t="shared" si="789"/>
        <v>22471000</v>
      </c>
      <c r="S496" s="69">
        <f t="shared" si="789"/>
        <v>0</v>
      </c>
      <c r="T496" s="69">
        <f t="shared" si="789"/>
        <v>22471000</v>
      </c>
      <c r="U496" s="69">
        <f t="shared" si="789"/>
        <v>704220</v>
      </c>
      <c r="V496" s="69">
        <f t="shared" si="789"/>
        <v>23175220</v>
      </c>
      <c r="W496" s="69">
        <f t="shared" si="789"/>
        <v>800000</v>
      </c>
      <c r="X496" s="69">
        <f t="shared" si="789"/>
        <v>23975220</v>
      </c>
    </row>
    <row r="497" spans="1:24" s="1" customFormat="1" ht="27.75" hidden="1" customHeight="1" x14ac:dyDescent="0.25">
      <c r="A497" s="301" t="s">
        <v>553</v>
      </c>
      <c r="B497" s="302"/>
      <c r="C497" s="263"/>
      <c r="D497" s="263"/>
      <c r="E497" s="263"/>
      <c r="F497" s="63" t="s">
        <v>552</v>
      </c>
      <c r="G497" s="63" t="s">
        <v>224</v>
      </c>
      <c r="H497" s="70"/>
      <c r="I497" s="63"/>
      <c r="J497" s="71">
        <f t="shared" ref="J497:X501" si="790">J498</f>
        <v>8781000</v>
      </c>
      <c r="K497" s="71">
        <f t="shared" si="790"/>
        <v>0</v>
      </c>
      <c r="L497" s="49">
        <f t="shared" si="706"/>
        <v>8781000</v>
      </c>
      <c r="M497" s="71">
        <f t="shared" si="790"/>
        <v>0</v>
      </c>
      <c r="N497" s="71">
        <f t="shared" si="790"/>
        <v>8781000</v>
      </c>
      <c r="O497" s="71">
        <f t="shared" si="790"/>
        <v>0</v>
      </c>
      <c r="P497" s="71">
        <f t="shared" si="790"/>
        <v>8781000</v>
      </c>
      <c r="Q497" s="71">
        <f t="shared" si="790"/>
        <v>0</v>
      </c>
      <c r="R497" s="71">
        <f t="shared" si="790"/>
        <v>8781000</v>
      </c>
      <c r="S497" s="71">
        <f t="shared" si="790"/>
        <v>0</v>
      </c>
      <c r="T497" s="71">
        <f t="shared" si="790"/>
        <v>8781000</v>
      </c>
      <c r="U497" s="71">
        <f t="shared" si="790"/>
        <v>-1500</v>
      </c>
      <c r="V497" s="71">
        <f t="shared" si="790"/>
        <v>8779500</v>
      </c>
      <c r="W497" s="71">
        <f t="shared" si="790"/>
        <v>0</v>
      </c>
      <c r="X497" s="71">
        <f t="shared" si="790"/>
        <v>8779500</v>
      </c>
    </row>
    <row r="498" spans="1:24" s="1" customFormat="1" ht="12.75" hidden="1" customHeight="1" x14ac:dyDescent="0.25">
      <c r="A498" s="295" t="s">
        <v>280</v>
      </c>
      <c r="B498" s="296"/>
      <c r="C498" s="261"/>
      <c r="D498" s="261"/>
      <c r="E498" s="261"/>
      <c r="F498" s="48" t="s">
        <v>552</v>
      </c>
      <c r="G498" s="48" t="s">
        <v>224</v>
      </c>
      <c r="H498" s="48" t="s">
        <v>281</v>
      </c>
      <c r="I498" s="48"/>
      <c r="J498" s="49">
        <f t="shared" si="790"/>
        <v>8781000</v>
      </c>
      <c r="K498" s="49">
        <f t="shared" si="790"/>
        <v>0</v>
      </c>
      <c r="L498" s="49">
        <f t="shared" si="706"/>
        <v>8781000</v>
      </c>
      <c r="M498" s="49">
        <f t="shared" si="790"/>
        <v>0</v>
      </c>
      <c r="N498" s="49">
        <f t="shared" si="790"/>
        <v>8781000</v>
      </c>
      <c r="O498" s="49">
        <f t="shared" si="790"/>
        <v>0</v>
      </c>
      <c r="P498" s="49">
        <f t="shared" si="790"/>
        <v>8781000</v>
      </c>
      <c r="Q498" s="49">
        <f t="shared" si="790"/>
        <v>0</v>
      </c>
      <c r="R498" s="49">
        <f t="shared" si="790"/>
        <v>8781000</v>
      </c>
      <c r="S498" s="49">
        <f t="shared" si="790"/>
        <v>0</v>
      </c>
      <c r="T498" s="49">
        <f t="shared" si="790"/>
        <v>8781000</v>
      </c>
      <c r="U498" s="49">
        <f t="shared" si="790"/>
        <v>-1500</v>
      </c>
      <c r="V498" s="49">
        <f t="shared" si="790"/>
        <v>8779500</v>
      </c>
      <c r="W498" s="49">
        <f t="shared" si="790"/>
        <v>0</v>
      </c>
      <c r="X498" s="49">
        <f t="shared" si="790"/>
        <v>8779500</v>
      </c>
    </row>
    <row r="499" spans="1:24" s="1" customFormat="1" ht="12.75" hidden="1" customHeight="1" x14ac:dyDescent="0.25">
      <c r="A499" s="295" t="s">
        <v>282</v>
      </c>
      <c r="B499" s="296"/>
      <c r="C499" s="261"/>
      <c r="D499" s="261"/>
      <c r="E499" s="261"/>
      <c r="F499" s="48" t="s">
        <v>552</v>
      </c>
      <c r="G499" s="48" t="s">
        <v>224</v>
      </c>
      <c r="H499" s="48" t="s">
        <v>283</v>
      </c>
      <c r="I499" s="48"/>
      <c r="J499" s="49">
        <f t="shared" si="790"/>
        <v>8781000</v>
      </c>
      <c r="K499" s="49">
        <f t="shared" si="790"/>
        <v>0</v>
      </c>
      <c r="L499" s="49">
        <f t="shared" si="706"/>
        <v>8781000</v>
      </c>
      <c r="M499" s="49">
        <f t="shared" si="790"/>
        <v>0</v>
      </c>
      <c r="N499" s="49">
        <f t="shared" si="790"/>
        <v>8781000</v>
      </c>
      <c r="O499" s="49">
        <f t="shared" si="790"/>
        <v>0</v>
      </c>
      <c r="P499" s="49">
        <f t="shared" si="790"/>
        <v>8781000</v>
      </c>
      <c r="Q499" s="49">
        <f t="shared" si="790"/>
        <v>0</v>
      </c>
      <c r="R499" s="49">
        <f t="shared" si="790"/>
        <v>8781000</v>
      </c>
      <c r="S499" s="49">
        <f t="shared" si="790"/>
        <v>0</v>
      </c>
      <c r="T499" s="49">
        <f t="shared" si="790"/>
        <v>8781000</v>
      </c>
      <c r="U499" s="49">
        <f t="shared" si="790"/>
        <v>-1500</v>
      </c>
      <c r="V499" s="49">
        <f t="shared" si="790"/>
        <v>8779500</v>
      </c>
      <c r="W499" s="49">
        <f t="shared" si="790"/>
        <v>0</v>
      </c>
      <c r="X499" s="49">
        <f t="shared" si="790"/>
        <v>8779500</v>
      </c>
    </row>
    <row r="500" spans="1:24" s="1" customFormat="1" ht="12.75" hidden="1" customHeight="1" x14ac:dyDescent="0.25">
      <c r="A500" s="305" t="s">
        <v>554</v>
      </c>
      <c r="B500" s="306"/>
      <c r="C500" s="268"/>
      <c r="D500" s="268"/>
      <c r="E500" s="268"/>
      <c r="F500" s="48" t="s">
        <v>552</v>
      </c>
      <c r="G500" s="48" t="s">
        <v>224</v>
      </c>
      <c r="H500" s="48" t="s">
        <v>555</v>
      </c>
      <c r="I500" s="48"/>
      <c r="J500" s="49">
        <f t="shared" si="790"/>
        <v>8781000</v>
      </c>
      <c r="K500" s="49">
        <f t="shared" si="790"/>
        <v>0</v>
      </c>
      <c r="L500" s="49">
        <f t="shared" si="706"/>
        <v>8781000</v>
      </c>
      <c r="M500" s="49">
        <f t="shared" si="790"/>
        <v>0</v>
      </c>
      <c r="N500" s="49">
        <f t="shared" si="790"/>
        <v>8781000</v>
      </c>
      <c r="O500" s="49">
        <f t="shared" si="790"/>
        <v>0</v>
      </c>
      <c r="P500" s="49">
        <f t="shared" si="790"/>
        <v>8781000</v>
      </c>
      <c r="Q500" s="49">
        <f t="shared" si="790"/>
        <v>0</v>
      </c>
      <c r="R500" s="49">
        <f t="shared" si="790"/>
        <v>8781000</v>
      </c>
      <c r="S500" s="49">
        <f t="shared" si="790"/>
        <v>0</v>
      </c>
      <c r="T500" s="49">
        <f t="shared" si="790"/>
        <v>8781000</v>
      </c>
      <c r="U500" s="49">
        <f t="shared" si="790"/>
        <v>-1500</v>
      </c>
      <c r="V500" s="49">
        <f t="shared" si="790"/>
        <v>8779500</v>
      </c>
      <c r="W500" s="49">
        <f t="shared" si="790"/>
        <v>0</v>
      </c>
      <c r="X500" s="49">
        <f t="shared" si="790"/>
        <v>8779500</v>
      </c>
    </row>
    <row r="501" spans="1:24" s="1" customFormat="1" ht="12.75" hidden="1" customHeight="1" x14ac:dyDescent="0.25">
      <c r="A501" s="50"/>
      <c r="B501" s="268" t="s">
        <v>280</v>
      </c>
      <c r="C501" s="268"/>
      <c r="D501" s="268"/>
      <c r="E501" s="268"/>
      <c r="F501" s="48" t="s">
        <v>552</v>
      </c>
      <c r="G501" s="48" t="s">
        <v>224</v>
      </c>
      <c r="H501" s="48" t="s">
        <v>555</v>
      </c>
      <c r="I501" s="48" t="s">
        <v>288</v>
      </c>
      <c r="J501" s="49">
        <f t="shared" si="790"/>
        <v>8781000</v>
      </c>
      <c r="K501" s="49">
        <f t="shared" si="790"/>
        <v>0</v>
      </c>
      <c r="L501" s="49">
        <f t="shared" si="706"/>
        <v>8781000</v>
      </c>
      <c r="M501" s="49">
        <f t="shared" si="790"/>
        <v>0</v>
      </c>
      <c r="N501" s="49">
        <f t="shared" si="790"/>
        <v>8781000</v>
      </c>
      <c r="O501" s="49">
        <f t="shared" si="790"/>
        <v>0</v>
      </c>
      <c r="P501" s="49">
        <f t="shared" si="790"/>
        <v>8781000</v>
      </c>
      <c r="Q501" s="49">
        <f t="shared" si="790"/>
        <v>0</v>
      </c>
      <c r="R501" s="49">
        <f t="shared" si="790"/>
        <v>8781000</v>
      </c>
      <c r="S501" s="49">
        <f t="shared" si="790"/>
        <v>0</v>
      </c>
      <c r="T501" s="49">
        <f t="shared" si="790"/>
        <v>8781000</v>
      </c>
      <c r="U501" s="49">
        <f t="shared" si="790"/>
        <v>-1500</v>
      </c>
      <c r="V501" s="49">
        <f t="shared" si="790"/>
        <v>8779500</v>
      </c>
      <c r="W501" s="49">
        <f t="shared" si="790"/>
        <v>0</v>
      </c>
      <c r="X501" s="49">
        <f t="shared" si="790"/>
        <v>8779500</v>
      </c>
    </row>
    <row r="502" spans="1:24" s="1" customFormat="1" ht="15.75" hidden="1" customHeight="1" x14ac:dyDescent="0.25">
      <c r="A502" s="50"/>
      <c r="B502" s="261" t="s">
        <v>213</v>
      </c>
      <c r="C502" s="261"/>
      <c r="D502" s="261"/>
      <c r="E502" s="261"/>
      <c r="F502" s="48" t="s">
        <v>552</v>
      </c>
      <c r="G502" s="48" t="s">
        <v>224</v>
      </c>
      <c r="H502" s="48" t="s">
        <v>555</v>
      </c>
      <c r="I502" s="48" t="s">
        <v>556</v>
      </c>
      <c r="J502" s="49">
        <v>8781000</v>
      </c>
      <c r="K502" s="49"/>
      <c r="L502" s="49">
        <f t="shared" si="706"/>
        <v>8781000</v>
      </c>
      <c r="M502" s="49"/>
      <c r="N502" s="49">
        <f>L502+M502</f>
        <v>8781000</v>
      </c>
      <c r="O502" s="49"/>
      <c r="P502" s="49">
        <f t="shared" ref="P502" si="791">N502+O502</f>
        <v>8781000</v>
      </c>
      <c r="Q502" s="49"/>
      <c r="R502" s="49">
        <f t="shared" ref="R502" si="792">P502+Q502</f>
        <v>8781000</v>
      </c>
      <c r="S502" s="49"/>
      <c r="T502" s="49">
        <f t="shared" ref="T502" si="793">R502+S502</f>
        <v>8781000</v>
      </c>
      <c r="U502" s="49">
        <v>-1500</v>
      </c>
      <c r="V502" s="49">
        <f t="shared" ref="V502" si="794">T502+U502</f>
        <v>8779500</v>
      </c>
      <c r="W502" s="49"/>
      <c r="X502" s="49">
        <f t="shared" ref="X502" si="795">V502+W502</f>
        <v>8779500</v>
      </c>
    </row>
    <row r="503" spans="1:24" s="1" customFormat="1" ht="12.75" customHeight="1" x14ac:dyDescent="0.25">
      <c r="A503" s="307" t="s">
        <v>557</v>
      </c>
      <c r="B503" s="308"/>
      <c r="C503" s="262"/>
      <c r="D503" s="262"/>
      <c r="E503" s="262"/>
      <c r="F503" s="45" t="s">
        <v>552</v>
      </c>
      <c r="G503" s="45" t="s">
        <v>296</v>
      </c>
      <c r="H503" s="45"/>
      <c r="I503" s="45"/>
      <c r="J503" s="46">
        <f>J504+J509</f>
        <v>13690000</v>
      </c>
      <c r="K503" s="46">
        <f t="shared" ref="K503:X503" si="796">K504+K509</f>
        <v>0</v>
      </c>
      <c r="L503" s="49">
        <f t="shared" si="706"/>
        <v>13690000</v>
      </c>
      <c r="M503" s="46">
        <f t="shared" si="796"/>
        <v>0</v>
      </c>
      <c r="N503" s="46">
        <f t="shared" si="796"/>
        <v>13690000</v>
      </c>
      <c r="O503" s="46">
        <f t="shared" si="796"/>
        <v>0</v>
      </c>
      <c r="P503" s="46">
        <f t="shared" si="796"/>
        <v>13690000</v>
      </c>
      <c r="Q503" s="46">
        <f t="shared" si="796"/>
        <v>0</v>
      </c>
      <c r="R503" s="46">
        <f t="shared" si="796"/>
        <v>13690000</v>
      </c>
      <c r="S503" s="46">
        <f t="shared" si="796"/>
        <v>0</v>
      </c>
      <c r="T503" s="46">
        <f t="shared" si="796"/>
        <v>13690000</v>
      </c>
      <c r="U503" s="46">
        <f t="shared" si="796"/>
        <v>705720</v>
      </c>
      <c r="V503" s="46">
        <f t="shared" si="796"/>
        <v>14395720</v>
      </c>
      <c r="W503" s="46">
        <f t="shared" si="796"/>
        <v>800000</v>
      </c>
      <c r="X503" s="46">
        <f t="shared" si="796"/>
        <v>15195720</v>
      </c>
    </row>
    <row r="504" spans="1:24" s="1" customFormat="1" ht="12.75" hidden="1" customHeight="1" x14ac:dyDescent="0.25">
      <c r="A504" s="262"/>
      <c r="B504" s="266" t="s">
        <v>558</v>
      </c>
      <c r="C504" s="266"/>
      <c r="D504" s="266"/>
      <c r="E504" s="266"/>
      <c r="F504" s="48" t="s">
        <v>552</v>
      </c>
      <c r="G504" s="48" t="s">
        <v>296</v>
      </c>
      <c r="H504" s="48" t="s">
        <v>559</v>
      </c>
      <c r="I504" s="48"/>
      <c r="J504" s="49">
        <f>J505</f>
        <v>0</v>
      </c>
      <c r="K504" s="49">
        <f t="shared" ref="K504:X507" si="797">K505</f>
        <v>0</v>
      </c>
      <c r="L504" s="49">
        <f t="shared" si="706"/>
        <v>0</v>
      </c>
      <c r="M504" s="49">
        <f t="shared" si="797"/>
        <v>0</v>
      </c>
      <c r="N504" s="49">
        <f t="shared" si="797"/>
        <v>0</v>
      </c>
      <c r="O504" s="49">
        <f t="shared" si="797"/>
        <v>0</v>
      </c>
      <c r="P504" s="49">
        <f t="shared" si="797"/>
        <v>0</v>
      </c>
      <c r="Q504" s="49">
        <f t="shared" si="797"/>
        <v>0</v>
      </c>
      <c r="R504" s="49">
        <f t="shared" si="797"/>
        <v>0</v>
      </c>
      <c r="S504" s="49">
        <f t="shared" si="797"/>
        <v>0</v>
      </c>
      <c r="T504" s="49">
        <f t="shared" si="797"/>
        <v>0</v>
      </c>
      <c r="U504" s="49">
        <f t="shared" si="797"/>
        <v>0</v>
      </c>
      <c r="V504" s="49">
        <f t="shared" si="797"/>
        <v>0</v>
      </c>
      <c r="W504" s="49">
        <f t="shared" si="797"/>
        <v>0</v>
      </c>
      <c r="X504" s="49">
        <f t="shared" si="797"/>
        <v>0</v>
      </c>
    </row>
    <row r="505" spans="1:24" s="1" customFormat="1" ht="12.75" hidden="1" customHeight="1" x14ac:dyDescent="0.25">
      <c r="A505" s="262"/>
      <c r="B505" s="261" t="s">
        <v>560</v>
      </c>
      <c r="C505" s="266"/>
      <c r="D505" s="266"/>
      <c r="E505" s="266"/>
      <c r="F505" s="48" t="s">
        <v>552</v>
      </c>
      <c r="G505" s="48" t="s">
        <v>296</v>
      </c>
      <c r="H505" s="48" t="s">
        <v>561</v>
      </c>
      <c r="I505" s="48"/>
      <c r="J505" s="49">
        <f>J506</f>
        <v>0</v>
      </c>
      <c r="K505" s="49">
        <f t="shared" si="797"/>
        <v>0</v>
      </c>
      <c r="L505" s="49">
        <f t="shared" si="706"/>
        <v>0</v>
      </c>
      <c r="M505" s="49">
        <f t="shared" si="797"/>
        <v>0</v>
      </c>
      <c r="N505" s="49">
        <f t="shared" si="797"/>
        <v>0</v>
      </c>
      <c r="O505" s="49">
        <f t="shared" si="797"/>
        <v>0</v>
      </c>
      <c r="P505" s="49">
        <f t="shared" si="797"/>
        <v>0</v>
      </c>
      <c r="Q505" s="49">
        <f t="shared" si="797"/>
        <v>0</v>
      </c>
      <c r="R505" s="49">
        <f t="shared" si="797"/>
        <v>0</v>
      </c>
      <c r="S505" s="49">
        <f t="shared" si="797"/>
        <v>0</v>
      </c>
      <c r="T505" s="49">
        <f t="shared" si="797"/>
        <v>0</v>
      </c>
      <c r="U505" s="49">
        <f t="shared" si="797"/>
        <v>0</v>
      </c>
      <c r="V505" s="49">
        <f t="shared" si="797"/>
        <v>0</v>
      </c>
      <c r="W505" s="49">
        <f t="shared" si="797"/>
        <v>0</v>
      </c>
      <c r="X505" s="49">
        <f t="shared" si="797"/>
        <v>0</v>
      </c>
    </row>
    <row r="506" spans="1:24" s="1" customFormat="1" ht="12.75" hidden="1" customHeight="1" x14ac:dyDescent="0.25">
      <c r="A506" s="262"/>
      <c r="B506" s="261" t="s">
        <v>562</v>
      </c>
      <c r="C506" s="266"/>
      <c r="D506" s="266"/>
      <c r="E506" s="266"/>
      <c r="F506" s="48" t="s">
        <v>552</v>
      </c>
      <c r="G506" s="48" t="s">
        <v>296</v>
      </c>
      <c r="H506" s="48" t="s">
        <v>563</v>
      </c>
      <c r="I506" s="48"/>
      <c r="J506" s="49">
        <f>J507</f>
        <v>0</v>
      </c>
      <c r="K506" s="49">
        <f t="shared" si="797"/>
        <v>0</v>
      </c>
      <c r="L506" s="49">
        <f t="shared" si="706"/>
        <v>0</v>
      </c>
      <c r="M506" s="49">
        <f t="shared" si="797"/>
        <v>0</v>
      </c>
      <c r="N506" s="49">
        <f t="shared" si="797"/>
        <v>0</v>
      </c>
      <c r="O506" s="49">
        <f t="shared" si="797"/>
        <v>0</v>
      </c>
      <c r="P506" s="49">
        <f t="shared" si="797"/>
        <v>0</v>
      </c>
      <c r="Q506" s="49">
        <f t="shared" si="797"/>
        <v>0</v>
      </c>
      <c r="R506" s="49">
        <f t="shared" si="797"/>
        <v>0</v>
      </c>
      <c r="S506" s="49">
        <f t="shared" si="797"/>
        <v>0</v>
      </c>
      <c r="T506" s="49">
        <f t="shared" si="797"/>
        <v>0</v>
      </c>
      <c r="U506" s="49">
        <f t="shared" si="797"/>
        <v>0</v>
      </c>
      <c r="V506" s="49">
        <f t="shared" si="797"/>
        <v>0</v>
      </c>
      <c r="W506" s="49">
        <f t="shared" si="797"/>
        <v>0</v>
      </c>
      <c r="X506" s="49">
        <f t="shared" si="797"/>
        <v>0</v>
      </c>
    </row>
    <row r="507" spans="1:24" s="1" customFormat="1" ht="12.75" hidden="1" customHeight="1" x14ac:dyDescent="0.25">
      <c r="A507" s="262"/>
      <c r="B507" s="268" t="s">
        <v>280</v>
      </c>
      <c r="C507" s="266"/>
      <c r="D507" s="266"/>
      <c r="E507" s="266"/>
      <c r="F507" s="48" t="s">
        <v>552</v>
      </c>
      <c r="G507" s="48" t="s">
        <v>296</v>
      </c>
      <c r="H507" s="48" t="s">
        <v>563</v>
      </c>
      <c r="I507" s="48" t="s">
        <v>288</v>
      </c>
      <c r="J507" s="49">
        <f>J508</f>
        <v>0</v>
      </c>
      <c r="K507" s="49">
        <f t="shared" si="797"/>
        <v>0</v>
      </c>
      <c r="L507" s="49">
        <f t="shared" si="706"/>
        <v>0</v>
      </c>
      <c r="M507" s="49">
        <f t="shared" si="797"/>
        <v>0</v>
      </c>
      <c r="N507" s="49">
        <f t="shared" si="797"/>
        <v>0</v>
      </c>
      <c r="O507" s="49">
        <f t="shared" si="797"/>
        <v>0</v>
      </c>
      <c r="P507" s="49">
        <f t="shared" si="797"/>
        <v>0</v>
      </c>
      <c r="Q507" s="49">
        <f t="shared" si="797"/>
        <v>0</v>
      </c>
      <c r="R507" s="49">
        <f t="shared" si="797"/>
        <v>0</v>
      </c>
      <c r="S507" s="49">
        <f t="shared" si="797"/>
        <v>0</v>
      </c>
      <c r="T507" s="49">
        <f t="shared" si="797"/>
        <v>0</v>
      </c>
      <c r="U507" s="49">
        <f t="shared" si="797"/>
        <v>0</v>
      </c>
      <c r="V507" s="49">
        <f t="shared" si="797"/>
        <v>0</v>
      </c>
      <c r="W507" s="49">
        <f t="shared" si="797"/>
        <v>0</v>
      </c>
      <c r="X507" s="49">
        <f t="shared" si="797"/>
        <v>0</v>
      </c>
    </row>
    <row r="508" spans="1:24" s="1" customFormat="1" ht="12.75" hidden="1" customHeight="1" x14ac:dyDescent="0.25">
      <c r="A508" s="262"/>
      <c r="B508" s="261" t="s">
        <v>213</v>
      </c>
      <c r="C508" s="266"/>
      <c r="D508" s="266"/>
      <c r="E508" s="266"/>
      <c r="F508" s="48" t="s">
        <v>552</v>
      </c>
      <c r="G508" s="48" t="s">
        <v>296</v>
      </c>
      <c r="H508" s="48" t="s">
        <v>563</v>
      </c>
      <c r="I508" s="48" t="s">
        <v>556</v>
      </c>
      <c r="J508" s="49"/>
      <c r="K508" s="49">
        <v>0</v>
      </c>
      <c r="L508" s="49">
        <f t="shared" si="706"/>
        <v>0</v>
      </c>
      <c r="M508" s="49">
        <v>0</v>
      </c>
      <c r="N508" s="49">
        <f>L508+M508</f>
        <v>0</v>
      </c>
      <c r="O508" s="49">
        <v>0</v>
      </c>
      <c r="P508" s="49">
        <f>N508+O508</f>
        <v>0</v>
      </c>
      <c r="Q508" s="49">
        <v>0</v>
      </c>
      <c r="R508" s="49">
        <f>P508+Q508</f>
        <v>0</v>
      </c>
      <c r="S508" s="49">
        <v>0</v>
      </c>
      <c r="T508" s="49">
        <f>R508+S508</f>
        <v>0</v>
      </c>
      <c r="U508" s="49">
        <v>0</v>
      </c>
      <c r="V508" s="49">
        <f>T508+U508</f>
        <v>0</v>
      </c>
      <c r="W508" s="49">
        <v>0</v>
      </c>
      <c r="X508" s="49">
        <f>V508+W508</f>
        <v>0</v>
      </c>
    </row>
    <row r="509" spans="1:24" s="67" customFormat="1" ht="12.75" customHeight="1" x14ac:dyDescent="0.25">
      <c r="A509" s="295" t="s">
        <v>280</v>
      </c>
      <c r="B509" s="296"/>
      <c r="C509" s="261"/>
      <c r="D509" s="261"/>
      <c r="E509" s="261"/>
      <c r="F509" s="48" t="s">
        <v>552</v>
      </c>
      <c r="G509" s="48" t="s">
        <v>296</v>
      </c>
      <c r="H509" s="48" t="s">
        <v>281</v>
      </c>
      <c r="I509" s="48"/>
      <c r="J509" s="49">
        <f t="shared" ref="J509:X512" si="798">J510</f>
        <v>13690000</v>
      </c>
      <c r="K509" s="49">
        <f t="shared" si="798"/>
        <v>0</v>
      </c>
      <c r="L509" s="49">
        <f t="shared" si="706"/>
        <v>13690000</v>
      </c>
      <c r="M509" s="49">
        <f t="shared" si="798"/>
        <v>0</v>
      </c>
      <c r="N509" s="49">
        <f t="shared" si="798"/>
        <v>13690000</v>
      </c>
      <c r="O509" s="49">
        <f t="shared" si="798"/>
        <v>0</v>
      </c>
      <c r="P509" s="49">
        <f t="shared" si="798"/>
        <v>13690000</v>
      </c>
      <c r="Q509" s="49">
        <f t="shared" si="798"/>
        <v>0</v>
      </c>
      <c r="R509" s="49">
        <f t="shared" si="798"/>
        <v>13690000</v>
      </c>
      <c r="S509" s="49">
        <f t="shared" si="798"/>
        <v>0</v>
      </c>
      <c r="T509" s="49">
        <f t="shared" si="798"/>
        <v>13690000</v>
      </c>
      <c r="U509" s="49">
        <f t="shared" si="798"/>
        <v>705720</v>
      </c>
      <c r="V509" s="49">
        <f t="shared" si="798"/>
        <v>14395720</v>
      </c>
      <c r="W509" s="49">
        <f t="shared" si="798"/>
        <v>800000</v>
      </c>
      <c r="X509" s="49">
        <f t="shared" si="798"/>
        <v>15195720</v>
      </c>
    </row>
    <row r="510" spans="1:24" s="47" customFormat="1" ht="51.75" customHeight="1" x14ac:dyDescent="0.25">
      <c r="A510" s="295" t="s">
        <v>282</v>
      </c>
      <c r="B510" s="296"/>
      <c r="C510" s="261"/>
      <c r="D510" s="261"/>
      <c r="E510" s="261"/>
      <c r="F510" s="48" t="s">
        <v>552</v>
      </c>
      <c r="G510" s="48" t="s">
        <v>296</v>
      </c>
      <c r="H510" s="48" t="s">
        <v>283</v>
      </c>
      <c r="I510" s="48"/>
      <c r="J510" s="49">
        <f t="shared" si="798"/>
        <v>13690000</v>
      </c>
      <c r="K510" s="49">
        <f t="shared" si="798"/>
        <v>0</v>
      </c>
      <c r="L510" s="49">
        <f t="shared" si="706"/>
        <v>13690000</v>
      </c>
      <c r="M510" s="49">
        <f t="shared" si="798"/>
        <v>0</v>
      </c>
      <c r="N510" s="49">
        <f t="shared" si="798"/>
        <v>13690000</v>
      </c>
      <c r="O510" s="49">
        <f t="shared" si="798"/>
        <v>0</v>
      </c>
      <c r="P510" s="49">
        <f t="shared" si="798"/>
        <v>13690000</v>
      </c>
      <c r="Q510" s="49">
        <f t="shared" si="798"/>
        <v>0</v>
      </c>
      <c r="R510" s="49">
        <f t="shared" si="798"/>
        <v>13690000</v>
      </c>
      <c r="S510" s="49">
        <f t="shared" si="798"/>
        <v>0</v>
      </c>
      <c r="T510" s="49">
        <f t="shared" si="798"/>
        <v>13690000</v>
      </c>
      <c r="U510" s="49">
        <f t="shared" si="798"/>
        <v>705720</v>
      </c>
      <c r="V510" s="49">
        <f t="shared" si="798"/>
        <v>14395720</v>
      </c>
      <c r="W510" s="49">
        <f t="shared" si="798"/>
        <v>800000</v>
      </c>
      <c r="X510" s="49">
        <f t="shared" si="798"/>
        <v>15195720</v>
      </c>
    </row>
    <row r="511" spans="1:24" s="1" customFormat="1" ht="14.25" customHeight="1" x14ac:dyDescent="0.25">
      <c r="A511" s="305" t="s">
        <v>564</v>
      </c>
      <c r="B511" s="306"/>
      <c r="C511" s="268"/>
      <c r="D511" s="268"/>
      <c r="E511" s="268"/>
      <c r="F511" s="48" t="s">
        <v>552</v>
      </c>
      <c r="G511" s="48" t="s">
        <v>296</v>
      </c>
      <c r="H511" s="48" t="s">
        <v>565</v>
      </c>
      <c r="I511" s="48"/>
      <c r="J511" s="49">
        <f t="shared" si="798"/>
        <v>13690000</v>
      </c>
      <c r="K511" s="49">
        <f t="shared" si="798"/>
        <v>0</v>
      </c>
      <c r="L511" s="49">
        <f t="shared" si="706"/>
        <v>13690000</v>
      </c>
      <c r="M511" s="49">
        <f t="shared" si="798"/>
        <v>0</v>
      </c>
      <c r="N511" s="49">
        <f t="shared" si="798"/>
        <v>13690000</v>
      </c>
      <c r="O511" s="49">
        <f t="shared" si="798"/>
        <v>0</v>
      </c>
      <c r="P511" s="49">
        <f t="shared" si="798"/>
        <v>13690000</v>
      </c>
      <c r="Q511" s="49">
        <f t="shared" si="798"/>
        <v>0</v>
      </c>
      <c r="R511" s="49">
        <f t="shared" si="798"/>
        <v>13690000</v>
      </c>
      <c r="S511" s="49">
        <f t="shared" si="798"/>
        <v>0</v>
      </c>
      <c r="T511" s="49">
        <f t="shared" si="798"/>
        <v>13690000</v>
      </c>
      <c r="U511" s="49">
        <f t="shared" si="798"/>
        <v>705720</v>
      </c>
      <c r="V511" s="49">
        <f t="shared" si="798"/>
        <v>14395720</v>
      </c>
      <c r="W511" s="49">
        <f t="shared" si="798"/>
        <v>800000</v>
      </c>
      <c r="X511" s="49">
        <f t="shared" si="798"/>
        <v>15195720</v>
      </c>
    </row>
    <row r="512" spans="1:24" s="1" customFormat="1" ht="12.75" x14ac:dyDescent="0.25">
      <c r="A512" s="50"/>
      <c r="B512" s="268" t="s">
        <v>280</v>
      </c>
      <c r="C512" s="268"/>
      <c r="D512" s="268"/>
      <c r="E512" s="268"/>
      <c r="F512" s="48" t="s">
        <v>552</v>
      </c>
      <c r="G512" s="48" t="s">
        <v>296</v>
      </c>
      <c r="H512" s="48" t="s">
        <v>565</v>
      </c>
      <c r="I512" s="48" t="s">
        <v>288</v>
      </c>
      <c r="J512" s="49">
        <f t="shared" si="798"/>
        <v>13690000</v>
      </c>
      <c r="K512" s="49">
        <f t="shared" si="798"/>
        <v>0</v>
      </c>
      <c r="L512" s="49">
        <f t="shared" si="706"/>
        <v>13690000</v>
      </c>
      <c r="M512" s="49">
        <f t="shared" si="798"/>
        <v>0</v>
      </c>
      <c r="N512" s="49">
        <f>L512+M512</f>
        <v>13690000</v>
      </c>
      <c r="O512" s="49">
        <f t="shared" si="798"/>
        <v>0</v>
      </c>
      <c r="P512" s="49">
        <f t="shared" ref="P512:P513" si="799">N512+O512</f>
        <v>13690000</v>
      </c>
      <c r="Q512" s="49">
        <f t="shared" si="798"/>
        <v>0</v>
      </c>
      <c r="R512" s="49">
        <f t="shared" ref="R512:R513" si="800">P512+Q512</f>
        <v>13690000</v>
      </c>
      <c r="S512" s="49">
        <f t="shared" si="798"/>
        <v>0</v>
      </c>
      <c r="T512" s="49">
        <f t="shared" ref="T512:T513" si="801">R512+S512</f>
        <v>13690000</v>
      </c>
      <c r="U512" s="49">
        <f t="shared" si="798"/>
        <v>705720</v>
      </c>
      <c r="V512" s="49">
        <f t="shared" ref="V512:V513" si="802">T512+U512</f>
        <v>14395720</v>
      </c>
      <c r="W512" s="49">
        <f t="shared" si="798"/>
        <v>800000</v>
      </c>
      <c r="X512" s="49">
        <f t="shared" ref="X512:X513" si="803">V512+W512</f>
        <v>15195720</v>
      </c>
    </row>
    <row r="513" spans="1:24" s="1" customFormat="1" ht="12.75" x14ac:dyDescent="0.25">
      <c r="A513" s="50"/>
      <c r="B513" s="261" t="s">
        <v>213</v>
      </c>
      <c r="C513" s="261"/>
      <c r="D513" s="261"/>
      <c r="E513" s="261"/>
      <c r="F513" s="48" t="s">
        <v>552</v>
      </c>
      <c r="G513" s="48" t="s">
        <v>296</v>
      </c>
      <c r="H513" s="48" t="s">
        <v>565</v>
      </c>
      <c r="I513" s="48" t="s">
        <v>556</v>
      </c>
      <c r="J513" s="49">
        <v>13690000</v>
      </c>
      <c r="K513" s="49"/>
      <c r="L513" s="49">
        <f>J513+K513</f>
        <v>13690000</v>
      </c>
      <c r="M513" s="49"/>
      <c r="N513" s="49">
        <f>L513+M513</f>
        <v>13690000</v>
      </c>
      <c r="O513" s="49"/>
      <c r="P513" s="49">
        <f t="shared" si="799"/>
        <v>13690000</v>
      </c>
      <c r="Q513" s="49"/>
      <c r="R513" s="49">
        <f t="shared" si="800"/>
        <v>13690000</v>
      </c>
      <c r="S513" s="49"/>
      <c r="T513" s="49">
        <f t="shared" si="801"/>
        <v>13690000</v>
      </c>
      <c r="U513" s="49">
        <v>705720</v>
      </c>
      <c r="V513" s="49">
        <f t="shared" si="802"/>
        <v>14395720</v>
      </c>
      <c r="W513" s="49">
        <v>800000</v>
      </c>
      <c r="X513" s="49">
        <f t="shared" si="803"/>
        <v>15195720</v>
      </c>
    </row>
    <row r="514" spans="1:24" s="1" customFormat="1" ht="12.75" x14ac:dyDescent="0.25">
      <c r="A514" s="267"/>
      <c r="B514" s="264" t="s">
        <v>566</v>
      </c>
      <c r="C514" s="264"/>
      <c r="D514" s="264"/>
      <c r="E514" s="264"/>
      <c r="F514" s="45"/>
      <c r="G514" s="45"/>
      <c r="H514" s="45"/>
      <c r="I514" s="45"/>
      <c r="J514" s="46">
        <f t="shared" ref="J514:X514" si="804">J8+J90+J97+J111+J152+J178+J364+J423+J490+J496</f>
        <v>188253289.22999999</v>
      </c>
      <c r="K514" s="46">
        <f t="shared" si="804"/>
        <v>12956061</v>
      </c>
      <c r="L514" s="46">
        <f t="shared" si="804"/>
        <v>201209350.22999999</v>
      </c>
      <c r="M514" s="46">
        <f t="shared" si="804"/>
        <v>0</v>
      </c>
      <c r="N514" s="46">
        <f t="shared" si="804"/>
        <v>201209350.22999999</v>
      </c>
      <c r="O514" s="46">
        <f t="shared" si="804"/>
        <v>0</v>
      </c>
      <c r="P514" s="46">
        <f t="shared" si="804"/>
        <v>201209350.22999999</v>
      </c>
      <c r="Q514" s="46">
        <f t="shared" si="804"/>
        <v>11015827</v>
      </c>
      <c r="R514" s="46">
        <f t="shared" si="804"/>
        <v>212225177.22999999</v>
      </c>
      <c r="S514" s="46">
        <f t="shared" si="804"/>
        <v>1201083</v>
      </c>
      <c r="T514" s="46">
        <f t="shared" si="804"/>
        <v>213426260.22999999</v>
      </c>
      <c r="U514" s="46">
        <f t="shared" si="804"/>
        <v>57163766</v>
      </c>
      <c r="V514" s="46">
        <f t="shared" si="804"/>
        <v>270590026.23000002</v>
      </c>
      <c r="W514" s="46">
        <f t="shared" si="804"/>
        <v>5186697.8499999996</v>
      </c>
      <c r="X514" s="46">
        <f t="shared" si="804"/>
        <v>275776724.07999998</v>
      </c>
    </row>
    <row r="515" spans="1:24" ht="12.75" customHeight="1" x14ac:dyDescent="0.25">
      <c r="F515"/>
      <c r="G515"/>
      <c r="H515" s="6"/>
    </row>
    <row r="516" spans="1:24" ht="12.75" customHeight="1" x14ac:dyDescent="0.25">
      <c r="F516"/>
      <c r="G516"/>
      <c r="H516" s="6"/>
    </row>
    <row r="517" spans="1:24" ht="25.5" customHeight="1" x14ac:dyDescent="0.25">
      <c r="F517"/>
      <c r="G517"/>
      <c r="H517" s="6"/>
    </row>
    <row r="518" spans="1:24" ht="12.75" customHeight="1" x14ac:dyDescent="0.25">
      <c r="F518"/>
      <c r="G518"/>
      <c r="H518" s="6"/>
    </row>
    <row r="519" spans="1:24" ht="12.75" customHeight="1" x14ac:dyDescent="0.25">
      <c r="F519"/>
      <c r="G519"/>
      <c r="H519" s="6"/>
    </row>
    <row r="520" spans="1:24" ht="12.75" customHeight="1" x14ac:dyDescent="0.25">
      <c r="F520"/>
      <c r="G520"/>
      <c r="H520" s="6"/>
    </row>
    <row r="521" spans="1:24" ht="12.75" customHeight="1" x14ac:dyDescent="0.25">
      <c r="H521" s="6"/>
    </row>
    <row r="522" spans="1:24" ht="12.75" customHeight="1" x14ac:dyDescent="0.25">
      <c r="F522"/>
      <c r="G522"/>
      <c r="H522" s="6"/>
    </row>
    <row r="523" spans="1:24" ht="12.75" customHeight="1" x14ac:dyDescent="0.25">
      <c r="H523" s="6"/>
    </row>
    <row r="524" spans="1:24" ht="12.75" customHeight="1" x14ac:dyDescent="0.25">
      <c r="H524" s="6"/>
    </row>
    <row r="525" spans="1:24" ht="12.75" customHeight="1" x14ac:dyDescent="0.25">
      <c r="F525"/>
      <c r="G525"/>
      <c r="H525" s="6"/>
    </row>
    <row r="526" spans="1:24" ht="12.75" customHeight="1" x14ac:dyDescent="0.25">
      <c r="H526" s="6"/>
    </row>
    <row r="527" spans="1:24" ht="12.75" customHeight="1" x14ac:dyDescent="0.25">
      <c r="F527"/>
      <c r="G527"/>
      <c r="H527" s="6"/>
    </row>
    <row r="528" spans="1:24" ht="12.75" customHeight="1" x14ac:dyDescent="0.25">
      <c r="H528" s="6"/>
    </row>
    <row r="529" spans="6:8" ht="12.75" customHeight="1" x14ac:dyDescent="0.25">
      <c r="F529"/>
      <c r="G529"/>
      <c r="H529" s="6"/>
    </row>
    <row r="530" spans="6:8" ht="26.25" customHeight="1" x14ac:dyDescent="0.25">
      <c r="H530" s="6"/>
    </row>
    <row r="531" spans="6:8" ht="12.75" customHeight="1" x14ac:dyDescent="0.25">
      <c r="H531" s="6"/>
    </row>
    <row r="532" spans="6:8" ht="12.75" customHeight="1" x14ac:dyDescent="0.25">
      <c r="H532" s="6"/>
    </row>
    <row r="533" spans="6:8" ht="12.75" customHeight="1" x14ac:dyDescent="0.25">
      <c r="H533" s="6"/>
    </row>
    <row r="534" spans="6:8" ht="12.75" customHeight="1" x14ac:dyDescent="0.25">
      <c r="H534" s="6"/>
    </row>
    <row r="535" spans="6:8" ht="26.25" customHeight="1" x14ac:dyDescent="0.25">
      <c r="H535" s="6"/>
    </row>
    <row r="536" spans="6:8" ht="25.5" customHeight="1" x14ac:dyDescent="0.25">
      <c r="F536"/>
      <c r="G536"/>
      <c r="H536" s="6"/>
    </row>
    <row r="537" spans="6:8" ht="27.75" customHeight="1" x14ac:dyDescent="0.25">
      <c r="H537" s="6"/>
    </row>
    <row r="538" spans="6:8" ht="12.75" customHeight="1" x14ac:dyDescent="0.25">
      <c r="H538" s="6"/>
    </row>
    <row r="539" spans="6:8" ht="12.75" customHeight="1" x14ac:dyDescent="0.25">
      <c r="H539" s="6"/>
    </row>
    <row r="540" spans="6:8" ht="12.75" customHeight="1" x14ac:dyDescent="0.25">
      <c r="H540" s="6"/>
    </row>
    <row r="541" spans="6:8" ht="12.75" customHeight="1" x14ac:dyDescent="0.25">
      <c r="H541" s="6"/>
    </row>
    <row r="542" spans="6:8" ht="12.75" customHeight="1" x14ac:dyDescent="0.25">
      <c r="H542" s="6"/>
    </row>
    <row r="543" spans="6:8" ht="12.75" customHeight="1" x14ac:dyDescent="0.25">
      <c r="H543" s="6"/>
    </row>
    <row r="548" spans="6:7" ht="12.75" customHeight="1" x14ac:dyDescent="0.25">
      <c r="F548"/>
      <c r="G548"/>
    </row>
    <row r="549" spans="6:7" ht="12.75" customHeight="1" x14ac:dyDescent="0.25">
      <c r="F549"/>
      <c r="G549"/>
    </row>
    <row r="550" spans="6:7" ht="12.75" customHeight="1" x14ac:dyDescent="0.25">
      <c r="F550"/>
      <c r="G550"/>
    </row>
    <row r="551" spans="6:7" ht="12.75" customHeight="1" x14ac:dyDescent="0.25">
      <c r="F551"/>
      <c r="G551"/>
    </row>
    <row r="552" spans="6:7" ht="12.75" customHeight="1" x14ac:dyDescent="0.25">
      <c r="F552"/>
      <c r="G552"/>
    </row>
  </sheetData>
  <mergeCells count="224">
    <mergeCell ref="A498:B498"/>
    <mergeCell ref="A499:B499"/>
    <mergeCell ref="A500:B500"/>
    <mergeCell ref="A503:B503"/>
    <mergeCell ref="A509:B509"/>
    <mergeCell ref="A510:B510"/>
    <mergeCell ref="A511:B511"/>
    <mergeCell ref="A460:B460"/>
    <mergeCell ref="A462:B462"/>
    <mergeCell ref="A463:B463"/>
    <mergeCell ref="A467:B467"/>
    <mergeCell ref="A475:B475"/>
    <mergeCell ref="A485:B485"/>
    <mergeCell ref="A493:B493"/>
    <mergeCell ref="A496:B496"/>
    <mergeCell ref="A497:B497"/>
    <mergeCell ref="A490:B490"/>
    <mergeCell ref="A491:B491"/>
    <mergeCell ref="A492:B492"/>
    <mergeCell ref="A474:B474"/>
    <mergeCell ref="A442:B442"/>
    <mergeCell ref="A445:B445"/>
    <mergeCell ref="A446:B446"/>
    <mergeCell ref="B448:C448"/>
    <mergeCell ref="A450:B450"/>
    <mergeCell ref="A451:B451"/>
    <mergeCell ref="A452:B452"/>
    <mergeCell ref="A457:B457"/>
    <mergeCell ref="A459:B459"/>
    <mergeCell ref="A453:B453"/>
    <mergeCell ref="A420:B420"/>
    <mergeCell ref="A423:B423"/>
    <mergeCell ref="A424:B424"/>
    <mergeCell ref="A426:B426"/>
    <mergeCell ref="A427:B427"/>
    <mergeCell ref="A430:B430"/>
    <mergeCell ref="A435:B435"/>
    <mergeCell ref="A436:B436"/>
    <mergeCell ref="A439:B439"/>
    <mergeCell ref="A425:B425"/>
    <mergeCell ref="A385:B385"/>
    <mergeCell ref="A386:B386"/>
    <mergeCell ref="A391:B391"/>
    <mergeCell ref="A392:B392"/>
    <mergeCell ref="A398:B398"/>
    <mergeCell ref="A401:B401"/>
    <mergeCell ref="A404:B404"/>
    <mergeCell ref="A407:B407"/>
    <mergeCell ref="A408:B408"/>
    <mergeCell ref="A240:B240"/>
    <mergeCell ref="A250:B250"/>
    <mergeCell ref="A251:B251"/>
    <mergeCell ref="A254:B254"/>
    <mergeCell ref="A257:B257"/>
    <mergeCell ref="A260:B260"/>
    <mergeCell ref="A263:B263"/>
    <mergeCell ref="A267:B267"/>
    <mergeCell ref="A270:B270"/>
    <mergeCell ref="A5:X5"/>
    <mergeCell ref="F4:X4"/>
    <mergeCell ref="F3:X3"/>
    <mergeCell ref="F2:X2"/>
    <mergeCell ref="F1:X1"/>
    <mergeCell ref="A456:B456"/>
    <mergeCell ref="A472:B472"/>
    <mergeCell ref="A473:B473"/>
    <mergeCell ref="A480:B480"/>
    <mergeCell ref="A416:B416"/>
    <mergeCell ref="A417:B417"/>
    <mergeCell ref="A432:B432"/>
    <mergeCell ref="A374:B374"/>
    <mergeCell ref="A375:B375"/>
    <mergeCell ref="A381:B381"/>
    <mergeCell ref="A393:B393"/>
    <mergeCell ref="A431:B431"/>
    <mergeCell ref="A413:B413"/>
    <mergeCell ref="A410:B410"/>
    <mergeCell ref="A409:B409"/>
    <mergeCell ref="A376:B376"/>
    <mergeCell ref="A384:B384"/>
    <mergeCell ref="A355:B355"/>
    <mergeCell ref="A364:B364"/>
    <mergeCell ref="A365:B365"/>
    <mergeCell ref="A350:B350"/>
    <mergeCell ref="A361:B361"/>
    <mergeCell ref="A366:B366"/>
    <mergeCell ref="A367:B367"/>
    <mergeCell ref="A368:B368"/>
    <mergeCell ref="A371:B371"/>
    <mergeCell ref="A315:B315"/>
    <mergeCell ref="A319:B319"/>
    <mergeCell ref="A320:B320"/>
    <mergeCell ref="A337:B337"/>
    <mergeCell ref="A330:B330"/>
    <mergeCell ref="A331:B331"/>
    <mergeCell ref="A332:B332"/>
    <mergeCell ref="A335:B335"/>
    <mergeCell ref="A336:B336"/>
    <mergeCell ref="A340:B340"/>
    <mergeCell ref="A348:B348"/>
    <mergeCell ref="A349:B349"/>
    <mergeCell ref="A358:B358"/>
    <mergeCell ref="A305:B305"/>
    <mergeCell ref="A311:B311"/>
    <mergeCell ref="A314:B314"/>
    <mergeCell ref="A318:B318"/>
    <mergeCell ref="A323:B323"/>
    <mergeCell ref="A327:B327"/>
    <mergeCell ref="A280:B280"/>
    <mergeCell ref="A276:B276"/>
    <mergeCell ref="A243:B243"/>
    <mergeCell ref="A246:B246"/>
    <mergeCell ref="A249:B249"/>
    <mergeCell ref="A300:B300"/>
    <mergeCell ref="A326:B326"/>
    <mergeCell ref="A273:B273"/>
    <mergeCell ref="A277:B277"/>
    <mergeCell ref="A283:B283"/>
    <mergeCell ref="A286:B286"/>
    <mergeCell ref="A287:B287"/>
    <mergeCell ref="A290:B290"/>
    <mergeCell ref="A291:B291"/>
    <mergeCell ref="A292:B292"/>
    <mergeCell ref="A295:B295"/>
    <mergeCell ref="A237:B237"/>
    <mergeCell ref="A162:B162"/>
    <mergeCell ref="A163:B163"/>
    <mergeCell ref="A188:B188"/>
    <mergeCell ref="A167:B167"/>
    <mergeCell ref="A181:B181"/>
    <mergeCell ref="A182:B182"/>
    <mergeCell ref="A185:B185"/>
    <mergeCell ref="A191:B191"/>
    <mergeCell ref="A192:B192"/>
    <mergeCell ref="A170:B170"/>
    <mergeCell ref="A171:B171"/>
    <mergeCell ref="A202:B202"/>
    <mergeCell ref="A220:B220"/>
    <mergeCell ref="A180:B180"/>
    <mergeCell ref="A175:B175"/>
    <mergeCell ref="A178:B178"/>
    <mergeCell ref="A179:B179"/>
    <mergeCell ref="A195:B195"/>
    <mergeCell ref="A196:B196"/>
    <mergeCell ref="A197:B197"/>
    <mergeCell ref="A207:B207"/>
    <mergeCell ref="A210:B210"/>
    <mergeCell ref="A216:B216"/>
    <mergeCell ref="A112:B112"/>
    <mergeCell ref="A126:B126"/>
    <mergeCell ref="A129:B129"/>
    <mergeCell ref="A120:B120"/>
    <mergeCell ref="A123:B123"/>
    <mergeCell ref="A225:B225"/>
    <mergeCell ref="A228:B228"/>
    <mergeCell ref="A231:B231"/>
    <mergeCell ref="A234:B234"/>
    <mergeCell ref="A138:B138"/>
    <mergeCell ref="A139:B139"/>
    <mergeCell ref="A144:B144"/>
    <mergeCell ref="A148:B148"/>
    <mergeCell ref="A149:B149"/>
    <mergeCell ref="A153:B153"/>
    <mergeCell ref="A145:B145"/>
    <mergeCell ref="A154:B154"/>
    <mergeCell ref="A155:B155"/>
    <mergeCell ref="A219:B219"/>
    <mergeCell ref="A221:B221"/>
    <mergeCell ref="A222:B222"/>
    <mergeCell ref="A137:B137"/>
    <mergeCell ref="A87:B87"/>
    <mergeCell ref="A71:B71"/>
    <mergeCell ref="A97:B97"/>
    <mergeCell ref="A93:B93"/>
    <mergeCell ref="A108:B108"/>
    <mergeCell ref="A90:B90"/>
    <mergeCell ref="A91:B91"/>
    <mergeCell ref="A94:B94"/>
    <mergeCell ref="A98:B98"/>
    <mergeCell ref="A99:B99"/>
    <mergeCell ref="A100:B100"/>
    <mergeCell ref="A106:B106"/>
    <mergeCell ref="A107:B107"/>
    <mergeCell ref="A92:B92"/>
    <mergeCell ref="A111:B111"/>
    <mergeCell ref="A119:B119"/>
    <mergeCell ref="A127:B127"/>
    <mergeCell ref="A128:B128"/>
    <mergeCell ref="A132:B132"/>
    <mergeCell ref="A133:B133"/>
    <mergeCell ref="A134:B134"/>
    <mergeCell ref="A114:B114"/>
    <mergeCell ref="A113:B113"/>
    <mergeCell ref="A64:B64"/>
    <mergeCell ref="A65:B65"/>
    <mergeCell ref="A50:B50"/>
    <mergeCell ref="A53:B53"/>
    <mergeCell ref="A54:B54"/>
    <mergeCell ref="A55:B55"/>
    <mergeCell ref="A58:B58"/>
    <mergeCell ref="A81:B81"/>
    <mergeCell ref="A84:B84"/>
    <mergeCell ref="A74:B74"/>
    <mergeCell ref="A75:B75"/>
    <mergeCell ref="A76:B76"/>
    <mergeCell ref="A59:B59"/>
    <mergeCell ref="A60:B60"/>
    <mergeCell ref="A63:B63"/>
    <mergeCell ref="A42:B42"/>
    <mergeCell ref="A20:B20"/>
    <mergeCell ref="A21:B21"/>
    <mergeCell ref="A29:B29"/>
    <mergeCell ref="A32:B32"/>
    <mergeCell ref="A33:B33"/>
    <mergeCell ref="A7:B7"/>
    <mergeCell ref="A8:B8"/>
    <mergeCell ref="A9:B9"/>
    <mergeCell ref="A10:B10"/>
    <mergeCell ref="A11:B11"/>
    <mergeCell ref="A19:B19"/>
    <mergeCell ref="A34:B34"/>
    <mergeCell ref="A37:B37"/>
    <mergeCell ref="A40:B40"/>
    <mergeCell ref="A41:B41"/>
  </mergeCells>
  <pageMargins left="0.70866141732283472" right="0.59055118110236227" top="0.15748031496062992" bottom="0.15748031496062992"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1"/>
  <sheetViews>
    <sheetView topLeftCell="A499" workbookViewId="0">
      <selection activeCell="X499" sqref="X1:X1048576"/>
    </sheetView>
  </sheetViews>
  <sheetFormatPr defaultRowHeight="15" x14ac:dyDescent="0.25"/>
  <cols>
    <col min="1" max="1" width="1.42578125" customWidth="1"/>
    <col min="2" max="2" width="76" customWidth="1"/>
    <col min="3" max="4" width="4" hidden="1" customWidth="1"/>
    <col min="5" max="5" width="4.5703125" style="6" customWidth="1"/>
    <col min="6" max="7" width="4.42578125" style="6" customWidth="1"/>
    <col min="8" max="8" width="9.5703125" customWidth="1"/>
    <col min="9" max="9" width="4.42578125" customWidth="1"/>
    <col min="10" max="10" width="14.5703125" hidden="1" customWidth="1"/>
    <col min="11" max="11" width="13.7109375" hidden="1" customWidth="1"/>
    <col min="12" max="13" width="14.42578125" hidden="1" customWidth="1"/>
    <col min="14" max="14" width="14" hidden="1" customWidth="1"/>
    <col min="15" max="15" width="0" hidden="1" customWidth="1"/>
    <col min="16" max="18" width="14.7109375" hidden="1" customWidth="1"/>
    <col min="19" max="19" width="16.7109375" hidden="1" customWidth="1"/>
    <col min="20" max="20" width="14.28515625" hidden="1" customWidth="1"/>
    <col min="21" max="21" width="17.140625" hidden="1" customWidth="1"/>
    <col min="22" max="22" width="14" hidden="1" customWidth="1"/>
    <col min="23" max="23" width="13.7109375" customWidth="1"/>
    <col min="24" max="24" width="13.7109375" hidden="1" customWidth="1"/>
    <col min="247" max="247" width="1.42578125" customWidth="1"/>
    <col min="248" max="248" width="59.5703125" customWidth="1"/>
    <col min="249" max="249" width="0" hidden="1" customWidth="1"/>
    <col min="250" max="251" width="3.85546875" customWidth="1"/>
    <col min="252" max="252" width="10.5703125" customWidth="1"/>
    <col min="253" max="253" width="3.85546875" customWidth="1"/>
    <col min="254" max="256" width="14.42578125" customWidth="1"/>
    <col min="257" max="257" width="4.140625" customWidth="1"/>
    <col min="258" max="258" width="15" customWidth="1"/>
    <col min="259" max="260" width="0" hidden="1" customWidth="1"/>
    <col min="261" max="261" width="11.5703125" customWidth="1"/>
    <col min="262" max="262" width="18.140625" customWidth="1"/>
    <col min="263" max="263" width="13.140625" customWidth="1"/>
    <col min="264" max="264" width="12.28515625" customWidth="1"/>
    <col min="503" max="503" width="1.42578125" customWidth="1"/>
    <col min="504" max="504" width="59.5703125" customWidth="1"/>
    <col min="505" max="505" width="0" hidden="1" customWidth="1"/>
    <col min="506" max="507" width="3.85546875" customWidth="1"/>
    <col min="508" max="508" width="10.5703125" customWidth="1"/>
    <col min="509" max="509" width="3.85546875" customWidth="1"/>
    <col min="510" max="512" width="14.42578125" customWidth="1"/>
    <col min="513" max="513" width="4.140625" customWidth="1"/>
    <col min="514" max="514" width="15" customWidth="1"/>
    <col min="515" max="516" width="0" hidden="1" customWidth="1"/>
    <col min="517" max="517" width="11.5703125" customWidth="1"/>
    <col min="518" max="518" width="18.140625" customWidth="1"/>
    <col min="519" max="519" width="13.140625" customWidth="1"/>
    <col min="520" max="520" width="12.28515625" customWidth="1"/>
    <col min="759" max="759" width="1.42578125" customWidth="1"/>
    <col min="760" max="760" width="59.5703125" customWidth="1"/>
    <col min="761" max="761" width="0" hidden="1" customWidth="1"/>
    <col min="762" max="763" width="3.85546875" customWidth="1"/>
    <col min="764" max="764" width="10.5703125" customWidth="1"/>
    <col min="765" max="765" width="3.85546875" customWidth="1"/>
    <col min="766" max="768" width="14.42578125" customWidth="1"/>
    <col min="769" max="769" width="4.140625" customWidth="1"/>
    <col min="770" max="770" width="15" customWidth="1"/>
    <col min="771" max="772" width="0" hidden="1" customWidth="1"/>
    <col min="773" max="773" width="11.5703125" customWidth="1"/>
    <col min="774" max="774" width="18.140625" customWidth="1"/>
    <col min="775" max="775" width="13.140625" customWidth="1"/>
    <col min="776" max="776" width="12.28515625" customWidth="1"/>
    <col min="1015" max="1015" width="1.42578125" customWidth="1"/>
    <col min="1016" max="1016" width="59.5703125" customWidth="1"/>
    <col min="1017" max="1017" width="0" hidden="1" customWidth="1"/>
    <col min="1018" max="1019" width="3.85546875" customWidth="1"/>
    <col min="1020" max="1020" width="10.5703125" customWidth="1"/>
    <col min="1021" max="1021" width="3.85546875" customWidth="1"/>
    <col min="1022" max="1024" width="14.42578125" customWidth="1"/>
    <col min="1025" max="1025" width="4.140625" customWidth="1"/>
    <col min="1026" max="1026" width="15" customWidth="1"/>
    <col min="1027" max="1028" width="0" hidden="1" customWidth="1"/>
    <col min="1029" max="1029" width="11.5703125" customWidth="1"/>
    <col min="1030" max="1030" width="18.140625" customWidth="1"/>
    <col min="1031" max="1031" width="13.140625" customWidth="1"/>
    <col min="1032" max="1032" width="12.28515625" customWidth="1"/>
    <col min="1271" max="1271" width="1.42578125" customWidth="1"/>
    <col min="1272" max="1272" width="59.5703125" customWidth="1"/>
    <col min="1273" max="1273" width="0" hidden="1" customWidth="1"/>
    <col min="1274" max="1275" width="3.85546875" customWidth="1"/>
    <col min="1276" max="1276" width="10.5703125" customWidth="1"/>
    <col min="1277" max="1277" width="3.85546875" customWidth="1"/>
    <col min="1278" max="1280" width="14.42578125" customWidth="1"/>
    <col min="1281" max="1281" width="4.140625" customWidth="1"/>
    <col min="1282" max="1282" width="15" customWidth="1"/>
    <col min="1283" max="1284" width="0" hidden="1" customWidth="1"/>
    <col min="1285" max="1285" width="11.5703125" customWidth="1"/>
    <col min="1286" max="1286" width="18.140625" customWidth="1"/>
    <col min="1287" max="1287" width="13.140625" customWidth="1"/>
    <col min="1288" max="1288" width="12.28515625" customWidth="1"/>
    <col min="1527" max="1527" width="1.42578125" customWidth="1"/>
    <col min="1528" max="1528" width="59.5703125" customWidth="1"/>
    <col min="1529" max="1529" width="0" hidden="1" customWidth="1"/>
    <col min="1530" max="1531" width="3.85546875" customWidth="1"/>
    <col min="1532" max="1532" width="10.5703125" customWidth="1"/>
    <col min="1533" max="1533" width="3.85546875" customWidth="1"/>
    <col min="1534" max="1536" width="14.42578125" customWidth="1"/>
    <col min="1537" max="1537" width="4.140625" customWidth="1"/>
    <col min="1538" max="1538" width="15" customWidth="1"/>
    <col min="1539" max="1540" width="0" hidden="1" customWidth="1"/>
    <col min="1541" max="1541" width="11.5703125" customWidth="1"/>
    <col min="1542" max="1542" width="18.140625" customWidth="1"/>
    <col min="1543" max="1543" width="13.140625" customWidth="1"/>
    <col min="1544" max="1544" width="12.28515625" customWidth="1"/>
    <col min="1783" max="1783" width="1.42578125" customWidth="1"/>
    <col min="1784" max="1784" width="59.5703125" customWidth="1"/>
    <col min="1785" max="1785" width="0" hidden="1" customWidth="1"/>
    <col min="1786" max="1787" width="3.85546875" customWidth="1"/>
    <col min="1788" max="1788" width="10.5703125" customWidth="1"/>
    <col min="1789" max="1789" width="3.85546875" customWidth="1"/>
    <col min="1790" max="1792" width="14.42578125" customWidth="1"/>
    <col min="1793" max="1793" width="4.140625" customWidth="1"/>
    <col min="1794" max="1794" width="15" customWidth="1"/>
    <col min="1795" max="1796" width="0" hidden="1" customWidth="1"/>
    <col min="1797" max="1797" width="11.5703125" customWidth="1"/>
    <col min="1798" max="1798" width="18.140625" customWidth="1"/>
    <col min="1799" max="1799" width="13.140625" customWidth="1"/>
    <col min="1800" max="1800" width="12.28515625" customWidth="1"/>
    <col min="2039" max="2039" width="1.42578125" customWidth="1"/>
    <col min="2040" max="2040" width="59.5703125" customWidth="1"/>
    <col min="2041" max="2041" width="0" hidden="1" customWidth="1"/>
    <col min="2042" max="2043" width="3.85546875" customWidth="1"/>
    <col min="2044" max="2044" width="10.5703125" customWidth="1"/>
    <col min="2045" max="2045" width="3.85546875" customWidth="1"/>
    <col min="2046" max="2048" width="14.42578125" customWidth="1"/>
    <col min="2049" max="2049" width="4.140625" customWidth="1"/>
    <col min="2050" max="2050" width="15" customWidth="1"/>
    <col min="2051" max="2052" width="0" hidden="1" customWidth="1"/>
    <col min="2053" max="2053" width="11.5703125" customWidth="1"/>
    <col min="2054" max="2054" width="18.140625" customWidth="1"/>
    <col min="2055" max="2055" width="13.140625" customWidth="1"/>
    <col min="2056" max="2056" width="12.28515625" customWidth="1"/>
    <col min="2295" max="2295" width="1.42578125" customWidth="1"/>
    <col min="2296" max="2296" width="59.5703125" customWidth="1"/>
    <col min="2297" max="2297" width="0" hidden="1" customWidth="1"/>
    <col min="2298" max="2299" width="3.85546875" customWidth="1"/>
    <col min="2300" max="2300" width="10.5703125" customWidth="1"/>
    <col min="2301" max="2301" width="3.85546875" customWidth="1"/>
    <col min="2302" max="2304" width="14.42578125" customWidth="1"/>
    <col min="2305" max="2305" width="4.140625" customWidth="1"/>
    <col min="2306" max="2306" width="15" customWidth="1"/>
    <col min="2307" max="2308" width="0" hidden="1" customWidth="1"/>
    <col min="2309" max="2309" width="11.5703125" customWidth="1"/>
    <col min="2310" max="2310" width="18.140625" customWidth="1"/>
    <col min="2311" max="2311" width="13.140625" customWidth="1"/>
    <col min="2312" max="2312" width="12.28515625" customWidth="1"/>
    <col min="2551" max="2551" width="1.42578125" customWidth="1"/>
    <col min="2552" max="2552" width="59.5703125" customWidth="1"/>
    <col min="2553" max="2553" width="0" hidden="1" customWidth="1"/>
    <col min="2554" max="2555" width="3.85546875" customWidth="1"/>
    <col min="2556" max="2556" width="10.5703125" customWidth="1"/>
    <col min="2557" max="2557" width="3.85546875" customWidth="1"/>
    <col min="2558" max="2560" width="14.42578125" customWidth="1"/>
    <col min="2561" max="2561" width="4.140625" customWidth="1"/>
    <col min="2562" max="2562" width="15" customWidth="1"/>
    <col min="2563" max="2564" width="0" hidden="1" customWidth="1"/>
    <col min="2565" max="2565" width="11.5703125" customWidth="1"/>
    <col min="2566" max="2566" width="18.140625" customWidth="1"/>
    <col min="2567" max="2567" width="13.140625" customWidth="1"/>
    <col min="2568" max="2568" width="12.28515625" customWidth="1"/>
    <col min="2807" max="2807" width="1.42578125" customWidth="1"/>
    <col min="2808" max="2808" width="59.5703125" customWidth="1"/>
    <col min="2809" max="2809" width="0" hidden="1" customWidth="1"/>
    <col min="2810" max="2811" width="3.85546875" customWidth="1"/>
    <col min="2812" max="2812" width="10.5703125" customWidth="1"/>
    <col min="2813" max="2813" width="3.85546875" customWidth="1"/>
    <col min="2814" max="2816" width="14.42578125" customWidth="1"/>
    <col min="2817" max="2817" width="4.140625" customWidth="1"/>
    <col min="2818" max="2818" width="15" customWidth="1"/>
    <col min="2819" max="2820" width="0" hidden="1" customWidth="1"/>
    <col min="2821" max="2821" width="11.5703125" customWidth="1"/>
    <col min="2822" max="2822" width="18.140625" customWidth="1"/>
    <col min="2823" max="2823" width="13.140625" customWidth="1"/>
    <col min="2824" max="2824" width="12.28515625" customWidth="1"/>
    <col min="3063" max="3063" width="1.42578125" customWidth="1"/>
    <col min="3064" max="3064" width="59.5703125" customWidth="1"/>
    <col min="3065" max="3065" width="0" hidden="1" customWidth="1"/>
    <col min="3066" max="3067" width="3.85546875" customWidth="1"/>
    <col min="3068" max="3068" width="10.5703125" customWidth="1"/>
    <col min="3069" max="3069" width="3.85546875" customWidth="1"/>
    <col min="3070" max="3072" width="14.42578125" customWidth="1"/>
    <col min="3073" max="3073" width="4.140625" customWidth="1"/>
    <col min="3074" max="3074" width="15" customWidth="1"/>
    <col min="3075" max="3076" width="0" hidden="1" customWidth="1"/>
    <col min="3077" max="3077" width="11.5703125" customWidth="1"/>
    <col min="3078" max="3078" width="18.140625" customWidth="1"/>
    <col min="3079" max="3079" width="13.140625" customWidth="1"/>
    <col min="3080" max="3080" width="12.28515625" customWidth="1"/>
    <col min="3319" max="3319" width="1.42578125" customWidth="1"/>
    <col min="3320" max="3320" width="59.5703125" customWidth="1"/>
    <col min="3321" max="3321" width="0" hidden="1" customWidth="1"/>
    <col min="3322" max="3323" width="3.85546875" customWidth="1"/>
    <col min="3324" max="3324" width="10.5703125" customWidth="1"/>
    <col min="3325" max="3325" width="3.85546875" customWidth="1"/>
    <col min="3326" max="3328" width="14.42578125" customWidth="1"/>
    <col min="3329" max="3329" width="4.140625" customWidth="1"/>
    <col min="3330" max="3330" width="15" customWidth="1"/>
    <col min="3331" max="3332" width="0" hidden="1" customWidth="1"/>
    <col min="3333" max="3333" width="11.5703125" customWidth="1"/>
    <col min="3334" max="3334" width="18.140625" customWidth="1"/>
    <col min="3335" max="3335" width="13.140625" customWidth="1"/>
    <col min="3336" max="3336" width="12.28515625" customWidth="1"/>
    <col min="3575" max="3575" width="1.42578125" customWidth="1"/>
    <col min="3576" max="3576" width="59.5703125" customWidth="1"/>
    <col min="3577" max="3577" width="0" hidden="1" customWidth="1"/>
    <col min="3578" max="3579" width="3.85546875" customWidth="1"/>
    <col min="3580" max="3580" width="10.5703125" customWidth="1"/>
    <col min="3581" max="3581" width="3.85546875" customWidth="1"/>
    <col min="3582" max="3584" width="14.42578125" customWidth="1"/>
    <col min="3585" max="3585" width="4.140625" customWidth="1"/>
    <col min="3586" max="3586" width="15" customWidth="1"/>
    <col min="3587" max="3588" width="0" hidden="1" customWidth="1"/>
    <col min="3589" max="3589" width="11.5703125" customWidth="1"/>
    <col min="3590" max="3590" width="18.140625" customWidth="1"/>
    <col min="3591" max="3591" width="13.140625" customWidth="1"/>
    <col min="3592" max="3592" width="12.28515625" customWidth="1"/>
    <col min="3831" max="3831" width="1.42578125" customWidth="1"/>
    <col min="3832" max="3832" width="59.5703125" customWidth="1"/>
    <col min="3833" max="3833" width="0" hidden="1" customWidth="1"/>
    <col min="3834" max="3835" width="3.85546875" customWidth="1"/>
    <col min="3836" max="3836" width="10.5703125" customWidth="1"/>
    <col min="3837" max="3837" width="3.85546875" customWidth="1"/>
    <col min="3838" max="3840" width="14.42578125" customWidth="1"/>
    <col min="3841" max="3841" width="4.140625" customWidth="1"/>
    <col min="3842" max="3842" width="15" customWidth="1"/>
    <col min="3843" max="3844" width="0" hidden="1" customWidth="1"/>
    <col min="3845" max="3845" width="11.5703125" customWidth="1"/>
    <col min="3846" max="3846" width="18.140625" customWidth="1"/>
    <col min="3847" max="3847" width="13.140625" customWidth="1"/>
    <col min="3848" max="3848" width="12.28515625" customWidth="1"/>
    <col min="4087" max="4087" width="1.42578125" customWidth="1"/>
    <col min="4088" max="4088" width="59.5703125" customWidth="1"/>
    <col min="4089" max="4089" width="0" hidden="1" customWidth="1"/>
    <col min="4090" max="4091" width="3.85546875" customWidth="1"/>
    <col min="4092" max="4092" width="10.5703125" customWidth="1"/>
    <col min="4093" max="4093" width="3.85546875" customWidth="1"/>
    <col min="4094" max="4096" width="14.42578125" customWidth="1"/>
    <col min="4097" max="4097" width="4.140625" customWidth="1"/>
    <col min="4098" max="4098" width="15" customWidth="1"/>
    <col min="4099" max="4100" width="0" hidden="1" customWidth="1"/>
    <col min="4101" max="4101" width="11.5703125" customWidth="1"/>
    <col min="4102" max="4102" width="18.140625" customWidth="1"/>
    <col min="4103" max="4103" width="13.140625" customWidth="1"/>
    <col min="4104" max="4104" width="12.28515625" customWidth="1"/>
    <col min="4343" max="4343" width="1.42578125" customWidth="1"/>
    <col min="4344" max="4344" width="59.5703125" customWidth="1"/>
    <col min="4345" max="4345" width="0" hidden="1" customWidth="1"/>
    <col min="4346" max="4347" width="3.85546875" customWidth="1"/>
    <col min="4348" max="4348" width="10.5703125" customWidth="1"/>
    <col min="4349" max="4349" width="3.85546875" customWidth="1"/>
    <col min="4350" max="4352" width="14.42578125" customWidth="1"/>
    <col min="4353" max="4353" width="4.140625" customWidth="1"/>
    <col min="4354" max="4354" width="15" customWidth="1"/>
    <col min="4355" max="4356" width="0" hidden="1" customWidth="1"/>
    <col min="4357" max="4357" width="11.5703125" customWidth="1"/>
    <col min="4358" max="4358" width="18.140625" customWidth="1"/>
    <col min="4359" max="4359" width="13.140625" customWidth="1"/>
    <col min="4360" max="4360" width="12.28515625" customWidth="1"/>
    <col min="4599" max="4599" width="1.42578125" customWidth="1"/>
    <col min="4600" max="4600" width="59.5703125" customWidth="1"/>
    <col min="4601" max="4601" width="0" hidden="1" customWidth="1"/>
    <col min="4602" max="4603" width="3.85546875" customWidth="1"/>
    <col min="4604" max="4604" width="10.5703125" customWidth="1"/>
    <col min="4605" max="4605" width="3.85546875" customWidth="1"/>
    <col min="4606" max="4608" width="14.42578125" customWidth="1"/>
    <col min="4609" max="4609" width="4.140625" customWidth="1"/>
    <col min="4610" max="4610" width="15" customWidth="1"/>
    <col min="4611" max="4612" width="0" hidden="1" customWidth="1"/>
    <col min="4613" max="4613" width="11.5703125" customWidth="1"/>
    <col min="4614" max="4614" width="18.140625" customWidth="1"/>
    <col min="4615" max="4615" width="13.140625" customWidth="1"/>
    <col min="4616" max="4616" width="12.28515625" customWidth="1"/>
    <col min="4855" max="4855" width="1.42578125" customWidth="1"/>
    <col min="4856" max="4856" width="59.5703125" customWidth="1"/>
    <col min="4857" max="4857" width="0" hidden="1" customWidth="1"/>
    <col min="4858" max="4859" width="3.85546875" customWidth="1"/>
    <col min="4860" max="4860" width="10.5703125" customWidth="1"/>
    <col min="4861" max="4861" width="3.85546875" customWidth="1"/>
    <col min="4862" max="4864" width="14.42578125" customWidth="1"/>
    <col min="4865" max="4865" width="4.140625" customWidth="1"/>
    <col min="4866" max="4866" width="15" customWidth="1"/>
    <col min="4867" max="4868" width="0" hidden="1" customWidth="1"/>
    <col min="4869" max="4869" width="11.5703125" customWidth="1"/>
    <col min="4870" max="4870" width="18.140625" customWidth="1"/>
    <col min="4871" max="4871" width="13.140625" customWidth="1"/>
    <col min="4872" max="4872" width="12.28515625" customWidth="1"/>
    <col min="5111" max="5111" width="1.42578125" customWidth="1"/>
    <col min="5112" max="5112" width="59.5703125" customWidth="1"/>
    <col min="5113" max="5113" width="0" hidden="1" customWidth="1"/>
    <col min="5114" max="5115" width="3.85546875" customWidth="1"/>
    <col min="5116" max="5116" width="10.5703125" customWidth="1"/>
    <col min="5117" max="5117" width="3.85546875" customWidth="1"/>
    <col min="5118" max="5120" width="14.42578125" customWidth="1"/>
    <col min="5121" max="5121" width="4.140625" customWidth="1"/>
    <col min="5122" max="5122" width="15" customWidth="1"/>
    <col min="5123" max="5124" width="0" hidden="1" customWidth="1"/>
    <col min="5125" max="5125" width="11.5703125" customWidth="1"/>
    <col min="5126" max="5126" width="18.140625" customWidth="1"/>
    <col min="5127" max="5127" width="13.140625" customWidth="1"/>
    <col min="5128" max="5128" width="12.28515625" customWidth="1"/>
    <col min="5367" max="5367" width="1.42578125" customWidth="1"/>
    <col min="5368" max="5368" width="59.5703125" customWidth="1"/>
    <col min="5369" max="5369" width="0" hidden="1" customWidth="1"/>
    <col min="5370" max="5371" width="3.85546875" customWidth="1"/>
    <col min="5372" max="5372" width="10.5703125" customWidth="1"/>
    <col min="5373" max="5373" width="3.85546875" customWidth="1"/>
    <col min="5374" max="5376" width="14.42578125" customWidth="1"/>
    <col min="5377" max="5377" width="4.140625" customWidth="1"/>
    <col min="5378" max="5378" width="15" customWidth="1"/>
    <col min="5379" max="5380" width="0" hidden="1" customWidth="1"/>
    <col min="5381" max="5381" width="11.5703125" customWidth="1"/>
    <col min="5382" max="5382" width="18.140625" customWidth="1"/>
    <col min="5383" max="5383" width="13.140625" customWidth="1"/>
    <col min="5384" max="5384" width="12.28515625" customWidth="1"/>
    <col min="5623" max="5623" width="1.42578125" customWidth="1"/>
    <col min="5624" max="5624" width="59.5703125" customWidth="1"/>
    <col min="5625" max="5625" width="0" hidden="1" customWidth="1"/>
    <col min="5626" max="5627" width="3.85546875" customWidth="1"/>
    <col min="5628" max="5628" width="10.5703125" customWidth="1"/>
    <col min="5629" max="5629" width="3.85546875" customWidth="1"/>
    <col min="5630" max="5632" width="14.42578125" customWidth="1"/>
    <col min="5633" max="5633" width="4.140625" customWidth="1"/>
    <col min="5634" max="5634" width="15" customWidth="1"/>
    <col min="5635" max="5636" width="0" hidden="1" customWidth="1"/>
    <col min="5637" max="5637" width="11.5703125" customWidth="1"/>
    <col min="5638" max="5638" width="18.140625" customWidth="1"/>
    <col min="5639" max="5639" width="13.140625" customWidth="1"/>
    <col min="5640" max="5640" width="12.28515625" customWidth="1"/>
    <col min="5879" max="5879" width="1.42578125" customWidth="1"/>
    <col min="5880" max="5880" width="59.5703125" customWidth="1"/>
    <col min="5881" max="5881" width="0" hidden="1" customWidth="1"/>
    <col min="5882" max="5883" width="3.85546875" customWidth="1"/>
    <col min="5884" max="5884" width="10.5703125" customWidth="1"/>
    <col min="5885" max="5885" width="3.85546875" customWidth="1"/>
    <col min="5886" max="5888" width="14.42578125" customWidth="1"/>
    <col min="5889" max="5889" width="4.140625" customWidth="1"/>
    <col min="5890" max="5890" width="15" customWidth="1"/>
    <col min="5891" max="5892" width="0" hidden="1" customWidth="1"/>
    <col min="5893" max="5893" width="11.5703125" customWidth="1"/>
    <col min="5894" max="5894" width="18.140625" customWidth="1"/>
    <col min="5895" max="5895" width="13.140625" customWidth="1"/>
    <col min="5896" max="5896" width="12.28515625" customWidth="1"/>
    <col min="6135" max="6135" width="1.42578125" customWidth="1"/>
    <col min="6136" max="6136" width="59.5703125" customWidth="1"/>
    <col min="6137" max="6137" width="0" hidden="1" customWidth="1"/>
    <col min="6138" max="6139" width="3.85546875" customWidth="1"/>
    <col min="6140" max="6140" width="10.5703125" customWidth="1"/>
    <col min="6141" max="6141" width="3.85546875" customWidth="1"/>
    <col min="6142" max="6144" width="14.42578125" customWidth="1"/>
    <col min="6145" max="6145" width="4.140625" customWidth="1"/>
    <col min="6146" max="6146" width="15" customWidth="1"/>
    <col min="6147" max="6148" width="0" hidden="1" customWidth="1"/>
    <col min="6149" max="6149" width="11.5703125" customWidth="1"/>
    <col min="6150" max="6150" width="18.140625" customWidth="1"/>
    <col min="6151" max="6151" width="13.140625" customWidth="1"/>
    <col min="6152" max="6152" width="12.28515625" customWidth="1"/>
    <col min="6391" max="6391" width="1.42578125" customWidth="1"/>
    <col min="6392" max="6392" width="59.5703125" customWidth="1"/>
    <col min="6393" max="6393" width="0" hidden="1" customWidth="1"/>
    <col min="6394" max="6395" width="3.85546875" customWidth="1"/>
    <col min="6396" max="6396" width="10.5703125" customWidth="1"/>
    <col min="6397" max="6397" width="3.85546875" customWidth="1"/>
    <col min="6398" max="6400" width="14.42578125" customWidth="1"/>
    <col min="6401" max="6401" width="4.140625" customWidth="1"/>
    <col min="6402" max="6402" width="15" customWidth="1"/>
    <col min="6403" max="6404" width="0" hidden="1" customWidth="1"/>
    <col min="6405" max="6405" width="11.5703125" customWidth="1"/>
    <col min="6406" max="6406" width="18.140625" customWidth="1"/>
    <col min="6407" max="6407" width="13.140625" customWidth="1"/>
    <col min="6408" max="6408" width="12.28515625" customWidth="1"/>
    <col min="6647" max="6647" width="1.42578125" customWidth="1"/>
    <col min="6648" max="6648" width="59.5703125" customWidth="1"/>
    <col min="6649" max="6649" width="0" hidden="1" customWidth="1"/>
    <col min="6650" max="6651" width="3.85546875" customWidth="1"/>
    <col min="6652" max="6652" width="10.5703125" customWidth="1"/>
    <col min="6653" max="6653" width="3.85546875" customWidth="1"/>
    <col min="6654" max="6656" width="14.42578125" customWidth="1"/>
    <col min="6657" max="6657" width="4.140625" customWidth="1"/>
    <col min="6658" max="6658" width="15" customWidth="1"/>
    <col min="6659" max="6660" width="0" hidden="1" customWidth="1"/>
    <col min="6661" max="6661" width="11.5703125" customWidth="1"/>
    <col min="6662" max="6662" width="18.140625" customWidth="1"/>
    <col min="6663" max="6663" width="13.140625" customWidth="1"/>
    <col min="6664" max="6664" width="12.28515625" customWidth="1"/>
    <col min="6903" max="6903" width="1.42578125" customWidth="1"/>
    <col min="6904" max="6904" width="59.5703125" customWidth="1"/>
    <col min="6905" max="6905" width="0" hidden="1" customWidth="1"/>
    <col min="6906" max="6907" width="3.85546875" customWidth="1"/>
    <col min="6908" max="6908" width="10.5703125" customWidth="1"/>
    <col min="6909" max="6909" width="3.85546875" customWidth="1"/>
    <col min="6910" max="6912" width="14.42578125" customWidth="1"/>
    <col min="6913" max="6913" width="4.140625" customWidth="1"/>
    <col min="6914" max="6914" width="15" customWidth="1"/>
    <col min="6915" max="6916" width="0" hidden="1" customWidth="1"/>
    <col min="6917" max="6917" width="11.5703125" customWidth="1"/>
    <col min="6918" max="6918" width="18.140625" customWidth="1"/>
    <col min="6919" max="6919" width="13.140625" customWidth="1"/>
    <col min="6920" max="6920" width="12.28515625" customWidth="1"/>
    <col min="7159" max="7159" width="1.42578125" customWidth="1"/>
    <col min="7160" max="7160" width="59.5703125" customWidth="1"/>
    <col min="7161" max="7161" width="0" hidden="1" customWidth="1"/>
    <col min="7162" max="7163" width="3.85546875" customWidth="1"/>
    <col min="7164" max="7164" width="10.5703125" customWidth="1"/>
    <col min="7165" max="7165" width="3.85546875" customWidth="1"/>
    <col min="7166" max="7168" width="14.42578125" customWidth="1"/>
    <col min="7169" max="7169" width="4.140625" customWidth="1"/>
    <col min="7170" max="7170" width="15" customWidth="1"/>
    <col min="7171" max="7172" width="0" hidden="1" customWidth="1"/>
    <col min="7173" max="7173" width="11.5703125" customWidth="1"/>
    <col min="7174" max="7174" width="18.140625" customWidth="1"/>
    <col min="7175" max="7175" width="13.140625" customWidth="1"/>
    <col min="7176" max="7176" width="12.28515625" customWidth="1"/>
    <col min="7415" max="7415" width="1.42578125" customWidth="1"/>
    <col min="7416" max="7416" width="59.5703125" customWidth="1"/>
    <col min="7417" max="7417" width="0" hidden="1" customWidth="1"/>
    <col min="7418" max="7419" width="3.85546875" customWidth="1"/>
    <col min="7420" max="7420" width="10.5703125" customWidth="1"/>
    <col min="7421" max="7421" width="3.85546875" customWidth="1"/>
    <col min="7422" max="7424" width="14.42578125" customWidth="1"/>
    <col min="7425" max="7425" width="4.140625" customWidth="1"/>
    <col min="7426" max="7426" width="15" customWidth="1"/>
    <col min="7427" max="7428" width="0" hidden="1" customWidth="1"/>
    <col min="7429" max="7429" width="11.5703125" customWidth="1"/>
    <col min="7430" max="7430" width="18.140625" customWidth="1"/>
    <col min="7431" max="7431" width="13.140625" customWidth="1"/>
    <col min="7432" max="7432" width="12.28515625" customWidth="1"/>
    <col min="7671" max="7671" width="1.42578125" customWidth="1"/>
    <col min="7672" max="7672" width="59.5703125" customWidth="1"/>
    <col min="7673" max="7673" width="0" hidden="1" customWidth="1"/>
    <col min="7674" max="7675" width="3.85546875" customWidth="1"/>
    <col min="7676" max="7676" width="10.5703125" customWidth="1"/>
    <col min="7677" max="7677" width="3.85546875" customWidth="1"/>
    <col min="7678" max="7680" width="14.42578125" customWidth="1"/>
    <col min="7681" max="7681" width="4.140625" customWidth="1"/>
    <col min="7682" max="7682" width="15" customWidth="1"/>
    <col min="7683" max="7684" width="0" hidden="1" customWidth="1"/>
    <col min="7685" max="7685" width="11.5703125" customWidth="1"/>
    <col min="7686" max="7686" width="18.140625" customWidth="1"/>
    <col min="7687" max="7687" width="13.140625" customWidth="1"/>
    <col min="7688" max="7688" width="12.28515625" customWidth="1"/>
    <col min="7927" max="7927" width="1.42578125" customWidth="1"/>
    <col min="7928" max="7928" width="59.5703125" customWidth="1"/>
    <col min="7929" max="7929" width="0" hidden="1" customWidth="1"/>
    <col min="7930" max="7931" width="3.85546875" customWidth="1"/>
    <col min="7932" max="7932" width="10.5703125" customWidth="1"/>
    <col min="7933" max="7933" width="3.85546875" customWidth="1"/>
    <col min="7934" max="7936" width="14.42578125" customWidth="1"/>
    <col min="7937" max="7937" width="4.140625" customWidth="1"/>
    <col min="7938" max="7938" width="15" customWidth="1"/>
    <col min="7939" max="7940" width="0" hidden="1" customWidth="1"/>
    <col min="7941" max="7941" width="11.5703125" customWidth="1"/>
    <col min="7942" max="7942" width="18.140625" customWidth="1"/>
    <col min="7943" max="7943" width="13.140625" customWidth="1"/>
    <col min="7944" max="7944" width="12.28515625" customWidth="1"/>
    <col min="8183" max="8183" width="1.42578125" customWidth="1"/>
    <col min="8184" max="8184" width="59.5703125" customWidth="1"/>
    <col min="8185" max="8185" width="0" hidden="1" customWidth="1"/>
    <col min="8186" max="8187" width="3.85546875" customWidth="1"/>
    <col min="8188" max="8188" width="10.5703125" customWidth="1"/>
    <col min="8189" max="8189" width="3.85546875" customWidth="1"/>
    <col min="8190" max="8192" width="14.42578125" customWidth="1"/>
    <col min="8193" max="8193" width="4.140625" customWidth="1"/>
    <col min="8194" max="8194" width="15" customWidth="1"/>
    <col min="8195" max="8196" width="0" hidden="1" customWidth="1"/>
    <col min="8197" max="8197" width="11.5703125" customWidth="1"/>
    <col min="8198" max="8198" width="18.140625" customWidth="1"/>
    <col min="8199" max="8199" width="13.140625" customWidth="1"/>
    <col min="8200" max="8200" width="12.28515625" customWidth="1"/>
    <col min="8439" max="8439" width="1.42578125" customWidth="1"/>
    <col min="8440" max="8440" width="59.5703125" customWidth="1"/>
    <col min="8441" max="8441" width="0" hidden="1" customWidth="1"/>
    <col min="8442" max="8443" width="3.85546875" customWidth="1"/>
    <col min="8444" max="8444" width="10.5703125" customWidth="1"/>
    <col min="8445" max="8445" width="3.85546875" customWidth="1"/>
    <col min="8446" max="8448" width="14.42578125" customWidth="1"/>
    <col min="8449" max="8449" width="4.140625" customWidth="1"/>
    <col min="8450" max="8450" width="15" customWidth="1"/>
    <col min="8451" max="8452" width="0" hidden="1" customWidth="1"/>
    <col min="8453" max="8453" width="11.5703125" customWidth="1"/>
    <col min="8454" max="8454" width="18.140625" customWidth="1"/>
    <col min="8455" max="8455" width="13.140625" customWidth="1"/>
    <col min="8456" max="8456" width="12.28515625" customWidth="1"/>
    <col min="8695" max="8695" width="1.42578125" customWidth="1"/>
    <col min="8696" max="8696" width="59.5703125" customWidth="1"/>
    <col min="8697" max="8697" width="0" hidden="1" customWidth="1"/>
    <col min="8698" max="8699" width="3.85546875" customWidth="1"/>
    <col min="8700" max="8700" width="10.5703125" customWidth="1"/>
    <col min="8701" max="8701" width="3.85546875" customWidth="1"/>
    <col min="8702" max="8704" width="14.42578125" customWidth="1"/>
    <col min="8705" max="8705" width="4.140625" customWidth="1"/>
    <col min="8706" max="8706" width="15" customWidth="1"/>
    <col min="8707" max="8708" width="0" hidden="1" customWidth="1"/>
    <col min="8709" max="8709" width="11.5703125" customWidth="1"/>
    <col min="8710" max="8710" width="18.140625" customWidth="1"/>
    <col min="8711" max="8711" width="13.140625" customWidth="1"/>
    <col min="8712" max="8712" width="12.28515625" customWidth="1"/>
    <col min="8951" max="8951" width="1.42578125" customWidth="1"/>
    <col min="8952" max="8952" width="59.5703125" customWidth="1"/>
    <col min="8953" max="8953" width="0" hidden="1" customWidth="1"/>
    <col min="8954" max="8955" width="3.85546875" customWidth="1"/>
    <col min="8956" max="8956" width="10.5703125" customWidth="1"/>
    <col min="8957" max="8957" width="3.85546875" customWidth="1"/>
    <col min="8958" max="8960" width="14.42578125" customWidth="1"/>
    <col min="8961" max="8961" width="4.140625" customWidth="1"/>
    <col min="8962" max="8962" width="15" customWidth="1"/>
    <col min="8963" max="8964" width="0" hidden="1" customWidth="1"/>
    <col min="8965" max="8965" width="11.5703125" customWidth="1"/>
    <col min="8966" max="8966" width="18.140625" customWidth="1"/>
    <col min="8967" max="8967" width="13.140625" customWidth="1"/>
    <col min="8968" max="8968" width="12.28515625" customWidth="1"/>
    <col min="9207" max="9207" width="1.42578125" customWidth="1"/>
    <col min="9208" max="9208" width="59.5703125" customWidth="1"/>
    <col min="9209" max="9209" width="0" hidden="1" customWidth="1"/>
    <col min="9210" max="9211" width="3.85546875" customWidth="1"/>
    <col min="9212" max="9212" width="10.5703125" customWidth="1"/>
    <col min="9213" max="9213" width="3.85546875" customWidth="1"/>
    <col min="9214" max="9216" width="14.42578125" customWidth="1"/>
    <col min="9217" max="9217" width="4.140625" customWidth="1"/>
    <col min="9218" max="9218" width="15" customWidth="1"/>
    <col min="9219" max="9220" width="0" hidden="1" customWidth="1"/>
    <col min="9221" max="9221" width="11.5703125" customWidth="1"/>
    <col min="9222" max="9222" width="18.140625" customWidth="1"/>
    <col min="9223" max="9223" width="13.140625" customWidth="1"/>
    <col min="9224" max="9224" width="12.28515625" customWidth="1"/>
    <col min="9463" max="9463" width="1.42578125" customWidth="1"/>
    <col min="9464" max="9464" width="59.5703125" customWidth="1"/>
    <col min="9465" max="9465" width="0" hidden="1" customWidth="1"/>
    <col min="9466" max="9467" width="3.85546875" customWidth="1"/>
    <col min="9468" max="9468" width="10.5703125" customWidth="1"/>
    <col min="9469" max="9469" width="3.85546875" customWidth="1"/>
    <col min="9470" max="9472" width="14.42578125" customWidth="1"/>
    <col min="9473" max="9473" width="4.140625" customWidth="1"/>
    <col min="9474" max="9474" width="15" customWidth="1"/>
    <col min="9475" max="9476" width="0" hidden="1" customWidth="1"/>
    <col min="9477" max="9477" width="11.5703125" customWidth="1"/>
    <col min="9478" max="9478" width="18.140625" customWidth="1"/>
    <col min="9479" max="9479" width="13.140625" customWidth="1"/>
    <col min="9480" max="9480" width="12.28515625" customWidth="1"/>
    <col min="9719" max="9719" width="1.42578125" customWidth="1"/>
    <col min="9720" max="9720" width="59.5703125" customWidth="1"/>
    <col min="9721" max="9721" width="0" hidden="1" customWidth="1"/>
    <col min="9722" max="9723" width="3.85546875" customWidth="1"/>
    <col min="9724" max="9724" width="10.5703125" customWidth="1"/>
    <col min="9725" max="9725" width="3.85546875" customWidth="1"/>
    <col min="9726" max="9728" width="14.42578125" customWidth="1"/>
    <col min="9729" max="9729" width="4.140625" customWidth="1"/>
    <col min="9730" max="9730" width="15" customWidth="1"/>
    <col min="9731" max="9732" width="0" hidden="1" customWidth="1"/>
    <col min="9733" max="9733" width="11.5703125" customWidth="1"/>
    <col min="9734" max="9734" width="18.140625" customWidth="1"/>
    <col min="9735" max="9735" width="13.140625" customWidth="1"/>
    <col min="9736" max="9736" width="12.28515625" customWidth="1"/>
    <col min="9975" max="9975" width="1.42578125" customWidth="1"/>
    <col min="9976" max="9976" width="59.5703125" customWidth="1"/>
    <col min="9977" max="9977" width="0" hidden="1" customWidth="1"/>
    <col min="9978" max="9979" width="3.85546875" customWidth="1"/>
    <col min="9980" max="9980" width="10.5703125" customWidth="1"/>
    <col min="9981" max="9981" width="3.85546875" customWidth="1"/>
    <col min="9982" max="9984" width="14.42578125" customWidth="1"/>
    <col min="9985" max="9985" width="4.140625" customWidth="1"/>
    <col min="9986" max="9986" width="15" customWidth="1"/>
    <col min="9987" max="9988" width="0" hidden="1" customWidth="1"/>
    <col min="9989" max="9989" width="11.5703125" customWidth="1"/>
    <col min="9990" max="9990" width="18.140625" customWidth="1"/>
    <col min="9991" max="9991" width="13.140625" customWidth="1"/>
    <col min="9992" max="9992" width="12.28515625" customWidth="1"/>
    <col min="10231" max="10231" width="1.42578125" customWidth="1"/>
    <col min="10232" max="10232" width="59.5703125" customWidth="1"/>
    <col min="10233" max="10233" width="0" hidden="1" customWidth="1"/>
    <col min="10234" max="10235" width="3.85546875" customWidth="1"/>
    <col min="10236" max="10236" width="10.5703125" customWidth="1"/>
    <col min="10237" max="10237" width="3.85546875" customWidth="1"/>
    <col min="10238" max="10240" width="14.42578125" customWidth="1"/>
    <col min="10241" max="10241" width="4.140625" customWidth="1"/>
    <col min="10242" max="10242" width="15" customWidth="1"/>
    <col min="10243" max="10244" width="0" hidden="1" customWidth="1"/>
    <col min="10245" max="10245" width="11.5703125" customWidth="1"/>
    <col min="10246" max="10246" width="18.140625" customWidth="1"/>
    <col min="10247" max="10247" width="13.140625" customWidth="1"/>
    <col min="10248" max="10248" width="12.28515625" customWidth="1"/>
    <col min="10487" max="10487" width="1.42578125" customWidth="1"/>
    <col min="10488" max="10488" width="59.5703125" customWidth="1"/>
    <col min="10489" max="10489" width="0" hidden="1" customWidth="1"/>
    <col min="10490" max="10491" width="3.85546875" customWidth="1"/>
    <col min="10492" max="10492" width="10.5703125" customWidth="1"/>
    <col min="10493" max="10493" width="3.85546875" customWidth="1"/>
    <col min="10494" max="10496" width="14.42578125" customWidth="1"/>
    <col min="10497" max="10497" width="4.140625" customWidth="1"/>
    <col min="10498" max="10498" width="15" customWidth="1"/>
    <col min="10499" max="10500" width="0" hidden="1" customWidth="1"/>
    <col min="10501" max="10501" width="11.5703125" customWidth="1"/>
    <col min="10502" max="10502" width="18.140625" customWidth="1"/>
    <col min="10503" max="10503" width="13.140625" customWidth="1"/>
    <col min="10504" max="10504" width="12.28515625" customWidth="1"/>
    <col min="10743" max="10743" width="1.42578125" customWidth="1"/>
    <col min="10744" max="10744" width="59.5703125" customWidth="1"/>
    <col min="10745" max="10745" width="0" hidden="1" customWidth="1"/>
    <col min="10746" max="10747" width="3.85546875" customWidth="1"/>
    <col min="10748" max="10748" width="10.5703125" customWidth="1"/>
    <col min="10749" max="10749" width="3.85546875" customWidth="1"/>
    <col min="10750" max="10752" width="14.42578125" customWidth="1"/>
    <col min="10753" max="10753" width="4.140625" customWidth="1"/>
    <col min="10754" max="10754" width="15" customWidth="1"/>
    <col min="10755" max="10756" width="0" hidden="1" customWidth="1"/>
    <col min="10757" max="10757" width="11.5703125" customWidth="1"/>
    <col min="10758" max="10758" width="18.140625" customWidth="1"/>
    <col min="10759" max="10759" width="13.140625" customWidth="1"/>
    <col min="10760" max="10760" width="12.28515625" customWidth="1"/>
    <col min="10999" max="10999" width="1.42578125" customWidth="1"/>
    <col min="11000" max="11000" width="59.5703125" customWidth="1"/>
    <col min="11001" max="11001" width="0" hidden="1" customWidth="1"/>
    <col min="11002" max="11003" width="3.85546875" customWidth="1"/>
    <col min="11004" max="11004" width="10.5703125" customWidth="1"/>
    <col min="11005" max="11005" width="3.85546875" customWidth="1"/>
    <col min="11006" max="11008" width="14.42578125" customWidth="1"/>
    <col min="11009" max="11009" width="4.140625" customWidth="1"/>
    <col min="11010" max="11010" width="15" customWidth="1"/>
    <col min="11011" max="11012" width="0" hidden="1" customWidth="1"/>
    <col min="11013" max="11013" width="11.5703125" customWidth="1"/>
    <col min="11014" max="11014" width="18.140625" customWidth="1"/>
    <col min="11015" max="11015" width="13.140625" customWidth="1"/>
    <col min="11016" max="11016" width="12.28515625" customWidth="1"/>
    <col min="11255" max="11255" width="1.42578125" customWidth="1"/>
    <col min="11256" max="11256" width="59.5703125" customWidth="1"/>
    <col min="11257" max="11257" width="0" hidden="1" customWidth="1"/>
    <col min="11258" max="11259" width="3.85546875" customWidth="1"/>
    <col min="11260" max="11260" width="10.5703125" customWidth="1"/>
    <col min="11261" max="11261" width="3.85546875" customWidth="1"/>
    <col min="11262" max="11264" width="14.42578125" customWidth="1"/>
    <col min="11265" max="11265" width="4.140625" customWidth="1"/>
    <col min="11266" max="11266" width="15" customWidth="1"/>
    <col min="11267" max="11268" width="0" hidden="1" customWidth="1"/>
    <col min="11269" max="11269" width="11.5703125" customWidth="1"/>
    <col min="11270" max="11270" width="18.140625" customWidth="1"/>
    <col min="11271" max="11271" width="13.140625" customWidth="1"/>
    <col min="11272" max="11272" width="12.28515625" customWidth="1"/>
    <col min="11511" max="11511" width="1.42578125" customWidth="1"/>
    <col min="11512" max="11512" width="59.5703125" customWidth="1"/>
    <col min="11513" max="11513" width="0" hidden="1" customWidth="1"/>
    <col min="11514" max="11515" width="3.85546875" customWidth="1"/>
    <col min="11516" max="11516" width="10.5703125" customWidth="1"/>
    <col min="11517" max="11517" width="3.85546875" customWidth="1"/>
    <col min="11518" max="11520" width="14.42578125" customWidth="1"/>
    <col min="11521" max="11521" width="4.140625" customWidth="1"/>
    <col min="11522" max="11522" width="15" customWidth="1"/>
    <col min="11523" max="11524" width="0" hidden="1" customWidth="1"/>
    <col min="11525" max="11525" width="11.5703125" customWidth="1"/>
    <col min="11526" max="11526" width="18.140625" customWidth="1"/>
    <col min="11527" max="11527" width="13.140625" customWidth="1"/>
    <col min="11528" max="11528" width="12.28515625" customWidth="1"/>
    <col min="11767" max="11767" width="1.42578125" customWidth="1"/>
    <col min="11768" max="11768" width="59.5703125" customWidth="1"/>
    <col min="11769" max="11769" width="0" hidden="1" customWidth="1"/>
    <col min="11770" max="11771" width="3.85546875" customWidth="1"/>
    <col min="11772" max="11772" width="10.5703125" customWidth="1"/>
    <col min="11773" max="11773" width="3.85546875" customWidth="1"/>
    <col min="11774" max="11776" width="14.42578125" customWidth="1"/>
    <col min="11777" max="11777" width="4.140625" customWidth="1"/>
    <col min="11778" max="11778" width="15" customWidth="1"/>
    <col min="11779" max="11780" width="0" hidden="1" customWidth="1"/>
    <col min="11781" max="11781" width="11.5703125" customWidth="1"/>
    <col min="11782" max="11782" width="18.140625" customWidth="1"/>
    <col min="11783" max="11783" width="13.140625" customWidth="1"/>
    <col min="11784" max="11784" width="12.28515625" customWidth="1"/>
    <col min="12023" max="12023" width="1.42578125" customWidth="1"/>
    <col min="12024" max="12024" width="59.5703125" customWidth="1"/>
    <col min="12025" max="12025" width="0" hidden="1" customWidth="1"/>
    <col min="12026" max="12027" width="3.85546875" customWidth="1"/>
    <col min="12028" max="12028" width="10.5703125" customWidth="1"/>
    <col min="12029" max="12029" width="3.85546875" customWidth="1"/>
    <col min="12030" max="12032" width="14.42578125" customWidth="1"/>
    <col min="12033" max="12033" width="4.140625" customWidth="1"/>
    <col min="12034" max="12034" width="15" customWidth="1"/>
    <col min="12035" max="12036" width="0" hidden="1" customWidth="1"/>
    <col min="12037" max="12037" width="11.5703125" customWidth="1"/>
    <col min="12038" max="12038" width="18.140625" customWidth="1"/>
    <col min="12039" max="12039" width="13.140625" customWidth="1"/>
    <col min="12040" max="12040" width="12.28515625" customWidth="1"/>
    <col min="12279" max="12279" width="1.42578125" customWidth="1"/>
    <col min="12280" max="12280" width="59.5703125" customWidth="1"/>
    <col min="12281" max="12281" width="0" hidden="1" customWidth="1"/>
    <col min="12282" max="12283" width="3.85546875" customWidth="1"/>
    <col min="12284" max="12284" width="10.5703125" customWidth="1"/>
    <col min="12285" max="12285" width="3.85546875" customWidth="1"/>
    <col min="12286" max="12288" width="14.42578125" customWidth="1"/>
    <col min="12289" max="12289" width="4.140625" customWidth="1"/>
    <col min="12290" max="12290" width="15" customWidth="1"/>
    <col min="12291" max="12292" width="0" hidden="1" customWidth="1"/>
    <col min="12293" max="12293" width="11.5703125" customWidth="1"/>
    <col min="12294" max="12294" width="18.140625" customWidth="1"/>
    <col min="12295" max="12295" width="13.140625" customWidth="1"/>
    <col min="12296" max="12296" width="12.28515625" customWidth="1"/>
    <col min="12535" max="12535" width="1.42578125" customWidth="1"/>
    <col min="12536" max="12536" width="59.5703125" customWidth="1"/>
    <col min="12537" max="12537" width="0" hidden="1" customWidth="1"/>
    <col min="12538" max="12539" width="3.85546875" customWidth="1"/>
    <col min="12540" max="12540" width="10.5703125" customWidth="1"/>
    <col min="12541" max="12541" width="3.85546875" customWidth="1"/>
    <col min="12542" max="12544" width="14.42578125" customWidth="1"/>
    <col min="12545" max="12545" width="4.140625" customWidth="1"/>
    <col min="12546" max="12546" width="15" customWidth="1"/>
    <col min="12547" max="12548" width="0" hidden="1" customWidth="1"/>
    <col min="12549" max="12549" width="11.5703125" customWidth="1"/>
    <col min="12550" max="12550" width="18.140625" customWidth="1"/>
    <col min="12551" max="12551" width="13.140625" customWidth="1"/>
    <col min="12552" max="12552" width="12.28515625" customWidth="1"/>
    <col min="12791" max="12791" width="1.42578125" customWidth="1"/>
    <col min="12792" max="12792" width="59.5703125" customWidth="1"/>
    <col min="12793" max="12793" width="0" hidden="1" customWidth="1"/>
    <col min="12794" max="12795" width="3.85546875" customWidth="1"/>
    <col min="12796" max="12796" width="10.5703125" customWidth="1"/>
    <col min="12797" max="12797" width="3.85546875" customWidth="1"/>
    <col min="12798" max="12800" width="14.42578125" customWidth="1"/>
    <col min="12801" max="12801" width="4.140625" customWidth="1"/>
    <col min="12802" max="12802" width="15" customWidth="1"/>
    <col min="12803" max="12804" width="0" hidden="1" customWidth="1"/>
    <col min="12805" max="12805" width="11.5703125" customWidth="1"/>
    <col min="12806" max="12806" width="18.140625" customWidth="1"/>
    <col min="12807" max="12807" width="13.140625" customWidth="1"/>
    <col min="12808" max="12808" width="12.28515625" customWidth="1"/>
    <col min="13047" max="13047" width="1.42578125" customWidth="1"/>
    <col min="13048" max="13048" width="59.5703125" customWidth="1"/>
    <col min="13049" max="13049" width="0" hidden="1" customWidth="1"/>
    <col min="13050" max="13051" width="3.85546875" customWidth="1"/>
    <col min="13052" max="13052" width="10.5703125" customWidth="1"/>
    <col min="13053" max="13053" width="3.85546875" customWidth="1"/>
    <col min="13054" max="13056" width="14.42578125" customWidth="1"/>
    <col min="13057" max="13057" width="4.140625" customWidth="1"/>
    <col min="13058" max="13058" width="15" customWidth="1"/>
    <col min="13059" max="13060" width="0" hidden="1" customWidth="1"/>
    <col min="13061" max="13061" width="11.5703125" customWidth="1"/>
    <col min="13062" max="13062" width="18.140625" customWidth="1"/>
    <col min="13063" max="13063" width="13.140625" customWidth="1"/>
    <col min="13064" max="13064" width="12.28515625" customWidth="1"/>
    <col min="13303" max="13303" width="1.42578125" customWidth="1"/>
    <col min="13304" max="13304" width="59.5703125" customWidth="1"/>
    <col min="13305" max="13305" width="0" hidden="1" customWidth="1"/>
    <col min="13306" max="13307" width="3.85546875" customWidth="1"/>
    <col min="13308" max="13308" width="10.5703125" customWidth="1"/>
    <col min="13309" max="13309" width="3.85546875" customWidth="1"/>
    <col min="13310" max="13312" width="14.42578125" customWidth="1"/>
    <col min="13313" max="13313" width="4.140625" customWidth="1"/>
    <col min="13314" max="13314" width="15" customWidth="1"/>
    <col min="13315" max="13316" width="0" hidden="1" customWidth="1"/>
    <col min="13317" max="13317" width="11.5703125" customWidth="1"/>
    <col min="13318" max="13318" width="18.140625" customWidth="1"/>
    <col min="13319" max="13319" width="13.140625" customWidth="1"/>
    <col min="13320" max="13320" width="12.28515625" customWidth="1"/>
    <col min="13559" max="13559" width="1.42578125" customWidth="1"/>
    <col min="13560" max="13560" width="59.5703125" customWidth="1"/>
    <col min="13561" max="13561" width="0" hidden="1" customWidth="1"/>
    <col min="13562" max="13563" width="3.85546875" customWidth="1"/>
    <col min="13564" max="13564" width="10.5703125" customWidth="1"/>
    <col min="13565" max="13565" width="3.85546875" customWidth="1"/>
    <col min="13566" max="13568" width="14.42578125" customWidth="1"/>
    <col min="13569" max="13569" width="4.140625" customWidth="1"/>
    <col min="13570" max="13570" width="15" customWidth="1"/>
    <col min="13571" max="13572" width="0" hidden="1" customWidth="1"/>
    <col min="13573" max="13573" width="11.5703125" customWidth="1"/>
    <col min="13574" max="13574" width="18.140625" customWidth="1"/>
    <col min="13575" max="13575" width="13.140625" customWidth="1"/>
    <col min="13576" max="13576" width="12.28515625" customWidth="1"/>
    <col min="13815" max="13815" width="1.42578125" customWidth="1"/>
    <col min="13816" max="13816" width="59.5703125" customWidth="1"/>
    <col min="13817" max="13817" width="0" hidden="1" customWidth="1"/>
    <col min="13818" max="13819" width="3.85546875" customWidth="1"/>
    <col min="13820" max="13820" width="10.5703125" customWidth="1"/>
    <col min="13821" max="13821" width="3.85546875" customWidth="1"/>
    <col min="13822" max="13824" width="14.42578125" customWidth="1"/>
    <col min="13825" max="13825" width="4.140625" customWidth="1"/>
    <col min="13826" max="13826" width="15" customWidth="1"/>
    <col min="13827" max="13828" width="0" hidden="1" customWidth="1"/>
    <col min="13829" max="13829" width="11.5703125" customWidth="1"/>
    <col min="13830" max="13830" width="18.140625" customWidth="1"/>
    <col min="13831" max="13831" width="13.140625" customWidth="1"/>
    <col min="13832" max="13832" width="12.28515625" customWidth="1"/>
    <col min="14071" max="14071" width="1.42578125" customWidth="1"/>
    <col min="14072" max="14072" width="59.5703125" customWidth="1"/>
    <col min="14073" max="14073" width="0" hidden="1" customWidth="1"/>
    <col min="14074" max="14075" width="3.85546875" customWidth="1"/>
    <col min="14076" max="14076" width="10.5703125" customWidth="1"/>
    <col min="14077" max="14077" width="3.85546875" customWidth="1"/>
    <col min="14078" max="14080" width="14.42578125" customWidth="1"/>
    <col min="14081" max="14081" width="4.140625" customWidth="1"/>
    <col min="14082" max="14082" width="15" customWidth="1"/>
    <col min="14083" max="14084" width="0" hidden="1" customWidth="1"/>
    <col min="14085" max="14085" width="11.5703125" customWidth="1"/>
    <col min="14086" max="14086" width="18.140625" customWidth="1"/>
    <col min="14087" max="14087" width="13.140625" customWidth="1"/>
    <col min="14088" max="14088" width="12.28515625" customWidth="1"/>
    <col min="14327" max="14327" width="1.42578125" customWidth="1"/>
    <col min="14328" max="14328" width="59.5703125" customWidth="1"/>
    <col min="14329" max="14329" width="0" hidden="1" customWidth="1"/>
    <col min="14330" max="14331" width="3.85546875" customWidth="1"/>
    <col min="14332" max="14332" width="10.5703125" customWidth="1"/>
    <col min="14333" max="14333" width="3.85546875" customWidth="1"/>
    <col min="14334" max="14336" width="14.42578125" customWidth="1"/>
    <col min="14337" max="14337" width="4.140625" customWidth="1"/>
    <col min="14338" max="14338" width="15" customWidth="1"/>
    <col min="14339" max="14340" width="0" hidden="1" customWidth="1"/>
    <col min="14341" max="14341" width="11.5703125" customWidth="1"/>
    <col min="14342" max="14342" width="18.140625" customWidth="1"/>
    <col min="14343" max="14343" width="13.140625" customWidth="1"/>
    <col min="14344" max="14344" width="12.28515625" customWidth="1"/>
    <col min="14583" max="14583" width="1.42578125" customWidth="1"/>
    <col min="14584" max="14584" width="59.5703125" customWidth="1"/>
    <col min="14585" max="14585" width="0" hidden="1" customWidth="1"/>
    <col min="14586" max="14587" width="3.85546875" customWidth="1"/>
    <col min="14588" max="14588" width="10.5703125" customWidth="1"/>
    <col min="14589" max="14589" width="3.85546875" customWidth="1"/>
    <col min="14590" max="14592" width="14.42578125" customWidth="1"/>
    <col min="14593" max="14593" width="4.140625" customWidth="1"/>
    <col min="14594" max="14594" width="15" customWidth="1"/>
    <col min="14595" max="14596" width="0" hidden="1" customWidth="1"/>
    <col min="14597" max="14597" width="11.5703125" customWidth="1"/>
    <col min="14598" max="14598" width="18.140625" customWidth="1"/>
    <col min="14599" max="14599" width="13.140625" customWidth="1"/>
    <col min="14600" max="14600" width="12.28515625" customWidth="1"/>
    <col min="14839" max="14839" width="1.42578125" customWidth="1"/>
    <col min="14840" max="14840" width="59.5703125" customWidth="1"/>
    <col min="14841" max="14841" width="0" hidden="1" customWidth="1"/>
    <col min="14842" max="14843" width="3.85546875" customWidth="1"/>
    <col min="14844" max="14844" width="10.5703125" customWidth="1"/>
    <col min="14845" max="14845" width="3.85546875" customWidth="1"/>
    <col min="14846" max="14848" width="14.42578125" customWidth="1"/>
    <col min="14849" max="14849" width="4.140625" customWidth="1"/>
    <col min="14850" max="14850" width="15" customWidth="1"/>
    <col min="14851" max="14852" width="0" hidden="1" customWidth="1"/>
    <col min="14853" max="14853" width="11.5703125" customWidth="1"/>
    <col min="14854" max="14854" width="18.140625" customWidth="1"/>
    <col min="14855" max="14855" width="13.140625" customWidth="1"/>
    <col min="14856" max="14856" width="12.28515625" customWidth="1"/>
    <col min="15095" max="15095" width="1.42578125" customWidth="1"/>
    <col min="15096" max="15096" width="59.5703125" customWidth="1"/>
    <col min="15097" max="15097" width="0" hidden="1" customWidth="1"/>
    <col min="15098" max="15099" width="3.85546875" customWidth="1"/>
    <col min="15100" max="15100" width="10.5703125" customWidth="1"/>
    <col min="15101" max="15101" width="3.85546875" customWidth="1"/>
    <col min="15102" max="15104" width="14.42578125" customWidth="1"/>
    <col min="15105" max="15105" width="4.140625" customWidth="1"/>
    <col min="15106" max="15106" width="15" customWidth="1"/>
    <col min="15107" max="15108" width="0" hidden="1" customWidth="1"/>
    <col min="15109" max="15109" width="11.5703125" customWidth="1"/>
    <col min="15110" max="15110" width="18.140625" customWidth="1"/>
    <col min="15111" max="15111" width="13.140625" customWidth="1"/>
    <col min="15112" max="15112" width="12.28515625" customWidth="1"/>
    <col min="15351" max="15351" width="1.42578125" customWidth="1"/>
    <col min="15352" max="15352" width="59.5703125" customWidth="1"/>
    <col min="15353" max="15353" width="0" hidden="1" customWidth="1"/>
    <col min="15354" max="15355" width="3.85546875" customWidth="1"/>
    <col min="15356" max="15356" width="10.5703125" customWidth="1"/>
    <col min="15357" max="15357" width="3.85546875" customWidth="1"/>
    <col min="15358" max="15360" width="14.42578125" customWidth="1"/>
    <col min="15361" max="15361" width="4.140625" customWidth="1"/>
    <col min="15362" max="15362" width="15" customWidth="1"/>
    <col min="15363" max="15364" width="0" hidden="1" customWidth="1"/>
    <col min="15365" max="15365" width="11.5703125" customWidth="1"/>
    <col min="15366" max="15366" width="18.140625" customWidth="1"/>
    <col min="15367" max="15367" width="13.140625" customWidth="1"/>
    <col min="15368" max="15368" width="12.28515625" customWidth="1"/>
    <col min="15607" max="15607" width="1.42578125" customWidth="1"/>
    <col min="15608" max="15608" width="59.5703125" customWidth="1"/>
    <col min="15609" max="15609" width="0" hidden="1" customWidth="1"/>
    <col min="15610" max="15611" width="3.85546875" customWidth="1"/>
    <col min="15612" max="15612" width="10.5703125" customWidth="1"/>
    <col min="15613" max="15613" width="3.85546875" customWidth="1"/>
    <col min="15614" max="15616" width="14.42578125" customWidth="1"/>
    <col min="15617" max="15617" width="4.140625" customWidth="1"/>
    <col min="15618" max="15618" width="15" customWidth="1"/>
    <col min="15619" max="15620" width="0" hidden="1" customWidth="1"/>
    <col min="15621" max="15621" width="11.5703125" customWidth="1"/>
    <col min="15622" max="15622" width="18.140625" customWidth="1"/>
    <col min="15623" max="15623" width="13.140625" customWidth="1"/>
    <col min="15624" max="15624" width="12.28515625" customWidth="1"/>
    <col min="15863" max="15863" width="1.42578125" customWidth="1"/>
    <col min="15864" max="15864" width="59.5703125" customWidth="1"/>
    <col min="15865" max="15865" width="0" hidden="1" customWidth="1"/>
    <col min="15866" max="15867" width="3.85546875" customWidth="1"/>
    <col min="15868" max="15868" width="10.5703125" customWidth="1"/>
    <col min="15869" max="15869" width="3.85546875" customWidth="1"/>
    <col min="15870" max="15872" width="14.42578125" customWidth="1"/>
    <col min="15873" max="15873" width="4.140625" customWidth="1"/>
    <col min="15874" max="15874" width="15" customWidth="1"/>
    <col min="15875" max="15876" width="0" hidden="1" customWidth="1"/>
    <col min="15877" max="15877" width="11.5703125" customWidth="1"/>
    <col min="15878" max="15878" width="18.140625" customWidth="1"/>
    <col min="15879" max="15879" width="13.140625" customWidth="1"/>
    <col min="15880" max="15880" width="12.28515625" customWidth="1"/>
    <col min="16119" max="16119" width="1.42578125" customWidth="1"/>
    <col min="16120" max="16120" width="59.5703125" customWidth="1"/>
    <col min="16121" max="16121" width="0" hidden="1" customWidth="1"/>
    <col min="16122" max="16123" width="3.85546875" customWidth="1"/>
    <col min="16124" max="16124" width="10.5703125" customWidth="1"/>
    <col min="16125" max="16125" width="3.85546875" customWidth="1"/>
    <col min="16126" max="16128" width="14.42578125" customWidth="1"/>
    <col min="16129" max="16129" width="4.140625" customWidth="1"/>
    <col min="16130" max="16130" width="15" customWidth="1"/>
    <col min="16131" max="16132" width="0" hidden="1" customWidth="1"/>
    <col min="16133" max="16133" width="11.5703125" customWidth="1"/>
    <col min="16134" max="16134" width="18.140625" customWidth="1"/>
    <col min="16135" max="16135" width="13.140625" customWidth="1"/>
    <col min="16136" max="16136" width="12.28515625" customWidth="1"/>
  </cols>
  <sheetData>
    <row r="1" spans="1:24" ht="12" customHeight="1" x14ac:dyDescent="0.25">
      <c r="E1" s="316" t="s">
        <v>10</v>
      </c>
      <c r="F1" s="316"/>
      <c r="G1" s="316"/>
      <c r="H1" s="316"/>
      <c r="I1" s="316"/>
      <c r="J1" s="316"/>
      <c r="K1" s="316"/>
      <c r="L1" s="316"/>
      <c r="M1" s="316"/>
      <c r="N1" s="316"/>
      <c r="O1" s="316"/>
      <c r="P1" s="316"/>
      <c r="Q1" s="316"/>
      <c r="R1" s="316"/>
      <c r="S1" s="316"/>
      <c r="T1" s="316"/>
      <c r="U1" s="316"/>
      <c r="V1" s="316"/>
      <c r="W1" s="316"/>
      <c r="X1" s="316"/>
    </row>
    <row r="2" spans="1:24" ht="58.5" customHeight="1" x14ac:dyDescent="0.25">
      <c r="E2" s="315" t="s">
        <v>0</v>
      </c>
      <c r="F2" s="315"/>
      <c r="G2" s="315"/>
      <c r="H2" s="315"/>
      <c r="I2" s="315"/>
      <c r="J2" s="315"/>
      <c r="K2" s="315"/>
      <c r="L2" s="315"/>
      <c r="M2" s="315"/>
      <c r="N2" s="315"/>
      <c r="O2" s="315"/>
      <c r="P2" s="315"/>
      <c r="Q2" s="315"/>
      <c r="R2" s="315"/>
      <c r="S2" s="315"/>
      <c r="T2" s="315"/>
      <c r="U2" s="315"/>
      <c r="V2" s="315"/>
      <c r="W2" s="315"/>
      <c r="X2" s="315"/>
    </row>
    <row r="3" spans="1:24" s="1" customFormat="1" ht="12.75" customHeight="1" x14ac:dyDescent="0.25">
      <c r="B3" s="2"/>
      <c r="C3" s="2"/>
      <c r="D3" s="2"/>
      <c r="E3" s="316" t="s">
        <v>745</v>
      </c>
      <c r="F3" s="316"/>
      <c r="G3" s="316"/>
      <c r="H3" s="316"/>
      <c r="I3" s="316"/>
      <c r="J3" s="316"/>
      <c r="K3" s="316"/>
      <c r="L3" s="316"/>
      <c r="M3" s="316"/>
      <c r="N3" s="316"/>
      <c r="O3" s="316"/>
      <c r="P3" s="316"/>
      <c r="Q3" s="316"/>
      <c r="R3" s="316"/>
      <c r="S3" s="316"/>
      <c r="T3" s="316"/>
      <c r="U3" s="316"/>
      <c r="V3" s="316"/>
      <c r="W3" s="316"/>
      <c r="X3" s="316"/>
    </row>
    <row r="4" spans="1:24" s="1" customFormat="1" ht="50.25" customHeight="1" x14ac:dyDescent="0.25">
      <c r="B4" s="2"/>
      <c r="C4" s="2"/>
      <c r="D4" s="2"/>
      <c r="E4" s="315" t="s">
        <v>4</v>
      </c>
      <c r="F4" s="315"/>
      <c r="G4" s="315"/>
      <c r="H4" s="315"/>
      <c r="I4" s="315"/>
      <c r="J4" s="315"/>
      <c r="K4" s="315"/>
      <c r="L4" s="315"/>
      <c r="M4" s="315"/>
      <c r="N4" s="315"/>
      <c r="O4" s="315"/>
      <c r="P4" s="315"/>
      <c r="Q4" s="315"/>
      <c r="R4" s="315"/>
      <c r="S4" s="315"/>
      <c r="T4" s="315"/>
      <c r="U4" s="315"/>
      <c r="V4" s="315"/>
      <c r="W4" s="315"/>
      <c r="X4" s="315"/>
    </row>
    <row r="5" spans="1:24" s="1" customFormat="1" ht="54.75" customHeight="1" x14ac:dyDescent="0.25">
      <c r="A5" s="291" t="s">
        <v>5</v>
      </c>
      <c r="B5" s="291"/>
      <c r="C5" s="291"/>
      <c r="D5" s="291"/>
      <c r="E5" s="291"/>
      <c r="F5" s="291"/>
      <c r="G5" s="291"/>
      <c r="H5" s="291"/>
      <c r="I5" s="291"/>
      <c r="J5" s="291"/>
      <c r="K5" s="291"/>
      <c r="L5" s="291"/>
      <c r="M5" s="291"/>
      <c r="N5" s="291"/>
      <c r="O5" s="291"/>
      <c r="P5" s="291"/>
      <c r="Q5" s="291"/>
      <c r="R5" s="291"/>
      <c r="S5" s="291"/>
      <c r="T5" s="291"/>
      <c r="U5" s="291"/>
      <c r="V5" s="291"/>
      <c r="W5" s="291"/>
      <c r="X5" s="291"/>
    </row>
    <row r="6" spans="1:24" s="1" customFormat="1" ht="15" customHeight="1" x14ac:dyDescent="0.2">
      <c r="A6" s="3"/>
      <c r="B6" s="3"/>
      <c r="C6" s="3"/>
      <c r="D6" s="3"/>
      <c r="E6" s="4"/>
      <c r="F6" s="4"/>
      <c r="G6" s="4"/>
      <c r="H6" s="3"/>
      <c r="I6" s="3"/>
      <c r="K6" s="5" t="s">
        <v>3</v>
      </c>
      <c r="L6" s="4"/>
      <c r="Q6" s="85" t="s">
        <v>609</v>
      </c>
      <c r="W6" s="275" t="s">
        <v>795</v>
      </c>
    </row>
    <row r="7" spans="1:24" s="145" customFormat="1" ht="15" customHeight="1" x14ac:dyDescent="0.25">
      <c r="A7" s="342" t="s">
        <v>12</v>
      </c>
      <c r="B7" s="342"/>
      <c r="C7" s="142"/>
      <c r="D7" s="142"/>
      <c r="E7" s="142"/>
      <c r="F7" s="143" t="s">
        <v>567</v>
      </c>
      <c r="G7" s="143" t="s">
        <v>568</v>
      </c>
      <c r="H7" s="143" t="s">
        <v>569</v>
      </c>
      <c r="I7" s="143" t="s">
        <v>570</v>
      </c>
      <c r="J7" s="142" t="s">
        <v>571</v>
      </c>
      <c r="K7" s="144" t="s">
        <v>573</v>
      </c>
      <c r="L7" s="142" t="s">
        <v>574</v>
      </c>
      <c r="M7" s="144" t="s">
        <v>575</v>
      </c>
      <c r="N7" s="142" t="s">
        <v>576</v>
      </c>
      <c r="O7" s="144" t="s">
        <v>577</v>
      </c>
      <c r="P7" s="142" t="s">
        <v>613</v>
      </c>
      <c r="Q7" s="144" t="s">
        <v>636</v>
      </c>
      <c r="R7" s="142" t="s">
        <v>221</v>
      </c>
      <c r="S7" s="144" t="s">
        <v>687</v>
      </c>
      <c r="T7" s="142" t="s">
        <v>688</v>
      </c>
      <c r="U7" s="144" t="s">
        <v>689</v>
      </c>
      <c r="V7" s="132" t="s">
        <v>641</v>
      </c>
      <c r="W7" s="132" t="s">
        <v>739</v>
      </c>
      <c r="X7" s="132" t="s">
        <v>740</v>
      </c>
    </row>
    <row r="8" spans="1:24" s="145" customFormat="1" ht="12" x14ac:dyDescent="0.25">
      <c r="A8" s="343" t="s">
        <v>578</v>
      </c>
      <c r="B8" s="343"/>
      <c r="C8" s="252"/>
      <c r="D8" s="252"/>
      <c r="E8" s="252">
        <v>851</v>
      </c>
      <c r="F8" s="146"/>
      <c r="G8" s="146"/>
      <c r="H8" s="146"/>
      <c r="I8" s="146"/>
      <c r="J8" s="147">
        <f t="shared" ref="J8:X8" si="0">J9+J60+J74+J102+J128+J150+J194+J223</f>
        <v>29239540</v>
      </c>
      <c r="K8" s="147">
        <f t="shared" si="0"/>
        <v>9908141</v>
      </c>
      <c r="L8" s="147">
        <f t="shared" si="0"/>
        <v>39147681</v>
      </c>
      <c r="M8" s="147">
        <f t="shared" si="0"/>
        <v>-187536</v>
      </c>
      <c r="N8" s="147">
        <f t="shared" si="0"/>
        <v>38960145</v>
      </c>
      <c r="O8" s="147">
        <f t="shared" si="0"/>
        <v>0</v>
      </c>
      <c r="P8" s="147">
        <f t="shared" si="0"/>
        <v>38960145</v>
      </c>
      <c r="Q8" s="147">
        <f t="shared" si="0"/>
        <v>9562490</v>
      </c>
      <c r="R8" s="147">
        <f t="shared" si="0"/>
        <v>48522635</v>
      </c>
      <c r="S8" s="147">
        <f t="shared" si="0"/>
        <v>500000</v>
      </c>
      <c r="T8" s="147">
        <f t="shared" si="0"/>
        <v>49022635</v>
      </c>
      <c r="U8" s="147">
        <f t="shared" si="0"/>
        <v>46642393</v>
      </c>
      <c r="V8" s="147">
        <f t="shared" si="0"/>
        <v>95665028</v>
      </c>
      <c r="W8" s="147">
        <f t="shared" si="0"/>
        <v>260610</v>
      </c>
      <c r="X8" s="147">
        <f t="shared" si="0"/>
        <v>95925638</v>
      </c>
    </row>
    <row r="9" spans="1:24" s="150" customFormat="1" ht="12.75" customHeight="1" x14ac:dyDescent="0.25">
      <c r="A9" s="329" t="s">
        <v>223</v>
      </c>
      <c r="B9" s="329"/>
      <c r="C9" s="242"/>
      <c r="D9" s="242"/>
      <c r="E9" s="251">
        <v>851</v>
      </c>
      <c r="F9" s="148" t="s">
        <v>224</v>
      </c>
      <c r="G9" s="148"/>
      <c r="H9" s="148"/>
      <c r="I9" s="148"/>
      <c r="J9" s="149">
        <f>J10+J31+J36</f>
        <v>12704700</v>
      </c>
      <c r="K9" s="149">
        <f t="shared" ref="K9:X9" si="1">K10+K31+K36</f>
        <v>2044100</v>
      </c>
      <c r="L9" s="149">
        <f t="shared" si="1"/>
        <v>14748800</v>
      </c>
      <c r="M9" s="149">
        <f t="shared" si="1"/>
        <v>-4000</v>
      </c>
      <c r="N9" s="149">
        <f t="shared" si="1"/>
        <v>14744800</v>
      </c>
      <c r="O9" s="149">
        <f t="shared" si="1"/>
        <v>0</v>
      </c>
      <c r="P9" s="149">
        <f t="shared" si="1"/>
        <v>14744800</v>
      </c>
      <c r="Q9" s="149">
        <f t="shared" si="1"/>
        <v>0</v>
      </c>
      <c r="R9" s="149">
        <f t="shared" si="1"/>
        <v>14744800</v>
      </c>
      <c r="S9" s="149">
        <f t="shared" si="1"/>
        <v>2158300</v>
      </c>
      <c r="T9" s="149">
        <f t="shared" si="1"/>
        <v>16903100</v>
      </c>
      <c r="U9" s="149">
        <f t="shared" si="1"/>
        <v>807350</v>
      </c>
      <c r="V9" s="149">
        <f t="shared" si="1"/>
        <v>17710450</v>
      </c>
      <c r="W9" s="149">
        <f t="shared" si="1"/>
        <v>-988586</v>
      </c>
      <c r="X9" s="149">
        <f t="shared" si="1"/>
        <v>16721864</v>
      </c>
    </row>
    <row r="10" spans="1:24" s="153" customFormat="1" ht="12.75" customHeight="1" x14ac:dyDescent="0.25">
      <c r="A10" s="333" t="s">
        <v>246</v>
      </c>
      <c r="B10" s="333"/>
      <c r="C10" s="241"/>
      <c r="D10" s="241"/>
      <c r="E10" s="251">
        <v>851</v>
      </c>
      <c r="F10" s="151" t="s">
        <v>224</v>
      </c>
      <c r="G10" s="151" t="s">
        <v>247</v>
      </c>
      <c r="H10" s="151"/>
      <c r="I10" s="151"/>
      <c r="J10" s="152">
        <f>J11+J23</f>
        <v>10257700</v>
      </c>
      <c r="K10" s="152">
        <f t="shared" ref="K10:X10" si="2">K11+K23</f>
        <v>1494100</v>
      </c>
      <c r="L10" s="152">
        <f t="shared" si="2"/>
        <v>11751800</v>
      </c>
      <c r="M10" s="152">
        <f t="shared" si="2"/>
        <v>0</v>
      </c>
      <c r="N10" s="152">
        <f t="shared" si="2"/>
        <v>11751800</v>
      </c>
      <c r="O10" s="152">
        <f t="shared" si="2"/>
        <v>0</v>
      </c>
      <c r="P10" s="152">
        <f t="shared" si="2"/>
        <v>11751800</v>
      </c>
      <c r="Q10" s="152">
        <f t="shared" si="2"/>
        <v>0</v>
      </c>
      <c r="R10" s="152">
        <f t="shared" si="2"/>
        <v>11751800</v>
      </c>
      <c r="S10" s="152">
        <f t="shared" si="2"/>
        <v>0</v>
      </c>
      <c r="T10" s="152">
        <f t="shared" si="2"/>
        <v>11751800</v>
      </c>
      <c r="U10" s="152">
        <f t="shared" si="2"/>
        <v>893000</v>
      </c>
      <c r="V10" s="152">
        <f t="shared" si="2"/>
        <v>12644800</v>
      </c>
      <c r="W10" s="152">
        <f t="shared" si="2"/>
        <v>-729381</v>
      </c>
      <c r="X10" s="152">
        <f t="shared" si="2"/>
        <v>11915419</v>
      </c>
    </row>
    <row r="11" spans="1:24" s="145" customFormat="1" ht="24.75" customHeight="1" x14ac:dyDescent="0.25">
      <c r="A11" s="332" t="s">
        <v>227</v>
      </c>
      <c r="B11" s="332"/>
      <c r="C11" s="240"/>
      <c r="D11" s="240"/>
      <c r="E11" s="251">
        <v>851</v>
      </c>
      <c r="F11" s="143" t="s">
        <v>224</v>
      </c>
      <c r="G11" s="143" t="s">
        <v>247</v>
      </c>
      <c r="H11" s="143" t="s">
        <v>248</v>
      </c>
      <c r="I11" s="143"/>
      <c r="J11" s="154">
        <f>J12+J20</f>
        <v>10238700</v>
      </c>
      <c r="K11" s="154">
        <f t="shared" ref="K11:X11" si="3">K12+K20</f>
        <v>1494100</v>
      </c>
      <c r="L11" s="154">
        <f t="shared" si="3"/>
        <v>11732800</v>
      </c>
      <c r="M11" s="154">
        <f t="shared" si="3"/>
        <v>0</v>
      </c>
      <c r="N11" s="154">
        <f t="shared" si="3"/>
        <v>11732800</v>
      </c>
      <c r="O11" s="154">
        <f t="shared" si="3"/>
        <v>0</v>
      </c>
      <c r="P11" s="154">
        <f t="shared" si="3"/>
        <v>11732800</v>
      </c>
      <c r="Q11" s="154">
        <f t="shared" si="3"/>
        <v>0</v>
      </c>
      <c r="R11" s="154">
        <f t="shared" si="3"/>
        <v>11732800</v>
      </c>
      <c r="S11" s="154">
        <f t="shared" si="3"/>
        <v>0</v>
      </c>
      <c r="T11" s="154">
        <f t="shared" si="3"/>
        <v>11732800</v>
      </c>
      <c r="U11" s="154">
        <f t="shared" si="3"/>
        <v>893000</v>
      </c>
      <c r="V11" s="154">
        <f t="shared" si="3"/>
        <v>12625800</v>
      </c>
      <c r="W11" s="154">
        <f t="shared" si="3"/>
        <v>-729381</v>
      </c>
      <c r="X11" s="154">
        <f t="shared" si="3"/>
        <v>11896419</v>
      </c>
    </row>
    <row r="12" spans="1:24" s="145" customFormat="1" ht="12.75" customHeight="1" x14ac:dyDescent="0.25">
      <c r="A12" s="332" t="s">
        <v>229</v>
      </c>
      <c r="B12" s="332"/>
      <c r="C12" s="240"/>
      <c r="D12" s="240"/>
      <c r="E12" s="251">
        <v>851</v>
      </c>
      <c r="F12" s="143" t="s">
        <v>224</v>
      </c>
      <c r="G12" s="143" t="s">
        <v>247</v>
      </c>
      <c r="H12" s="143" t="s">
        <v>230</v>
      </c>
      <c r="I12" s="143"/>
      <c r="J12" s="154">
        <f>J13+J15+J17</f>
        <v>9520900</v>
      </c>
      <c r="K12" s="154">
        <f t="shared" ref="K12:X12" si="4">K13+K15+K17</f>
        <v>1266000</v>
      </c>
      <c r="L12" s="154">
        <f t="shared" si="4"/>
        <v>10786900</v>
      </c>
      <c r="M12" s="154">
        <f t="shared" si="4"/>
        <v>0</v>
      </c>
      <c r="N12" s="154">
        <f t="shared" si="4"/>
        <v>10786900</v>
      </c>
      <c r="O12" s="154">
        <f t="shared" si="4"/>
        <v>0</v>
      </c>
      <c r="P12" s="154">
        <f t="shared" si="4"/>
        <v>10786900</v>
      </c>
      <c r="Q12" s="154">
        <f t="shared" si="4"/>
        <v>0</v>
      </c>
      <c r="R12" s="154">
        <f t="shared" si="4"/>
        <v>10786900</v>
      </c>
      <c r="S12" s="154">
        <f t="shared" si="4"/>
        <v>0</v>
      </c>
      <c r="T12" s="154">
        <f t="shared" si="4"/>
        <v>10786900</v>
      </c>
      <c r="U12" s="154">
        <f t="shared" si="4"/>
        <v>893000</v>
      </c>
      <c r="V12" s="154">
        <f t="shared" si="4"/>
        <v>11679900</v>
      </c>
      <c r="W12" s="154">
        <f t="shared" si="4"/>
        <v>-729381</v>
      </c>
      <c r="X12" s="154">
        <f t="shared" si="4"/>
        <v>10950519</v>
      </c>
    </row>
    <row r="13" spans="1:24" s="145" customFormat="1" ht="24" x14ac:dyDescent="0.25">
      <c r="A13" s="240"/>
      <c r="B13" s="240" t="s">
        <v>231</v>
      </c>
      <c r="C13" s="240"/>
      <c r="D13" s="240"/>
      <c r="E13" s="251">
        <v>851</v>
      </c>
      <c r="F13" s="143" t="s">
        <v>232</v>
      </c>
      <c r="G13" s="143" t="s">
        <v>247</v>
      </c>
      <c r="H13" s="143" t="s">
        <v>230</v>
      </c>
      <c r="I13" s="143" t="s">
        <v>233</v>
      </c>
      <c r="J13" s="154">
        <f>J14</f>
        <v>6346500</v>
      </c>
      <c r="K13" s="154">
        <f t="shared" ref="K13:X13" si="5">K14</f>
        <v>924000</v>
      </c>
      <c r="L13" s="154">
        <f t="shared" si="5"/>
        <v>7270500</v>
      </c>
      <c r="M13" s="154">
        <f t="shared" si="5"/>
        <v>0</v>
      </c>
      <c r="N13" s="154">
        <f t="shared" si="5"/>
        <v>7270500</v>
      </c>
      <c r="O13" s="154">
        <f t="shared" si="5"/>
        <v>0</v>
      </c>
      <c r="P13" s="154">
        <f t="shared" si="5"/>
        <v>7270500</v>
      </c>
      <c r="Q13" s="154">
        <f t="shared" si="5"/>
        <v>0</v>
      </c>
      <c r="R13" s="154">
        <f t="shared" si="5"/>
        <v>7270500</v>
      </c>
      <c r="S13" s="154">
        <f t="shared" si="5"/>
        <v>0</v>
      </c>
      <c r="T13" s="154">
        <f t="shared" si="5"/>
        <v>7270500</v>
      </c>
      <c r="U13" s="154">
        <f t="shared" si="5"/>
        <v>700000</v>
      </c>
      <c r="V13" s="154">
        <f t="shared" si="5"/>
        <v>7970500</v>
      </c>
      <c r="W13" s="154">
        <f t="shared" si="5"/>
        <v>-700000</v>
      </c>
      <c r="X13" s="154">
        <f t="shared" si="5"/>
        <v>7270500</v>
      </c>
    </row>
    <row r="14" spans="1:24" s="145" customFormat="1" ht="15" customHeight="1" x14ac:dyDescent="0.25">
      <c r="A14" s="155"/>
      <c r="B14" s="258" t="s">
        <v>234</v>
      </c>
      <c r="C14" s="258"/>
      <c r="D14" s="258"/>
      <c r="E14" s="251">
        <v>851</v>
      </c>
      <c r="F14" s="143" t="s">
        <v>224</v>
      </c>
      <c r="G14" s="143" t="s">
        <v>247</v>
      </c>
      <c r="H14" s="143" t="s">
        <v>230</v>
      </c>
      <c r="I14" s="143" t="s">
        <v>235</v>
      </c>
      <c r="J14" s="154">
        <f>6346456+44</f>
        <v>6346500</v>
      </c>
      <c r="K14" s="154">
        <v>924000</v>
      </c>
      <c r="L14" s="154">
        <f t="shared" ref="L14:L81" si="6">J14+K14</f>
        <v>7270500</v>
      </c>
      <c r="M14" s="154"/>
      <c r="N14" s="154">
        <f t="shared" ref="N14" si="7">L14+M14</f>
        <v>7270500</v>
      </c>
      <c r="O14" s="154"/>
      <c r="P14" s="154">
        <f t="shared" ref="P14" si="8">N14+O14</f>
        <v>7270500</v>
      </c>
      <c r="Q14" s="154"/>
      <c r="R14" s="154">
        <f t="shared" ref="R14" si="9">P14+Q14</f>
        <v>7270500</v>
      </c>
      <c r="S14" s="154"/>
      <c r="T14" s="154">
        <f t="shared" ref="T14" si="10">R14+S14</f>
        <v>7270500</v>
      </c>
      <c r="U14" s="154">
        <f>[1]Функц.февр.!U23</f>
        <v>700000</v>
      </c>
      <c r="V14" s="154">
        <f t="shared" ref="V14" si="11">T14+U14</f>
        <v>7970500</v>
      </c>
      <c r="W14" s="154">
        <f>[1]Функц.февр.!W23</f>
        <v>-700000</v>
      </c>
      <c r="X14" s="154">
        <f t="shared" ref="X14" si="12">V14+W14</f>
        <v>7270500</v>
      </c>
    </row>
    <row r="15" spans="1:24" s="145" customFormat="1" ht="15" hidden="1" customHeight="1" x14ac:dyDescent="0.25">
      <c r="A15" s="155"/>
      <c r="B15" s="258" t="s">
        <v>236</v>
      </c>
      <c r="C15" s="258"/>
      <c r="D15" s="258"/>
      <c r="E15" s="251">
        <v>851</v>
      </c>
      <c r="F15" s="143" t="s">
        <v>224</v>
      </c>
      <c r="G15" s="143" t="s">
        <v>247</v>
      </c>
      <c r="H15" s="143" t="s">
        <v>230</v>
      </c>
      <c r="I15" s="143" t="s">
        <v>237</v>
      </c>
      <c r="J15" s="154">
        <f>J16</f>
        <v>2929800</v>
      </c>
      <c r="K15" s="154">
        <f t="shared" ref="K15:X15" si="13">K16</f>
        <v>342000</v>
      </c>
      <c r="L15" s="154">
        <f t="shared" si="13"/>
        <v>3271800</v>
      </c>
      <c r="M15" s="154">
        <f t="shared" si="13"/>
        <v>0</v>
      </c>
      <c r="N15" s="154">
        <f t="shared" si="13"/>
        <v>3271800</v>
      </c>
      <c r="O15" s="154">
        <f t="shared" si="13"/>
        <v>0</v>
      </c>
      <c r="P15" s="154">
        <f t="shared" si="13"/>
        <v>3271800</v>
      </c>
      <c r="Q15" s="154">
        <f t="shared" si="13"/>
        <v>0</v>
      </c>
      <c r="R15" s="154">
        <f t="shared" si="13"/>
        <v>3271800</v>
      </c>
      <c r="S15" s="154">
        <f t="shared" si="13"/>
        <v>0</v>
      </c>
      <c r="T15" s="154">
        <f t="shared" si="13"/>
        <v>3271800</v>
      </c>
      <c r="U15" s="154">
        <f t="shared" si="13"/>
        <v>0</v>
      </c>
      <c r="V15" s="154">
        <f t="shared" si="13"/>
        <v>3271800</v>
      </c>
      <c r="W15" s="154">
        <f t="shared" si="13"/>
        <v>0</v>
      </c>
      <c r="X15" s="154">
        <f t="shared" si="13"/>
        <v>3271800</v>
      </c>
    </row>
    <row r="16" spans="1:24" s="145" customFormat="1" ht="12" hidden="1" x14ac:dyDescent="0.25">
      <c r="A16" s="155"/>
      <c r="B16" s="240" t="s">
        <v>238</v>
      </c>
      <c r="C16" s="240"/>
      <c r="D16" s="240"/>
      <c r="E16" s="251">
        <v>851</v>
      </c>
      <c r="F16" s="143" t="s">
        <v>224</v>
      </c>
      <c r="G16" s="143" t="s">
        <v>247</v>
      </c>
      <c r="H16" s="143" t="s">
        <v>230</v>
      </c>
      <c r="I16" s="143" t="s">
        <v>239</v>
      </c>
      <c r="J16" s="154">
        <f>2929767+33</f>
        <v>2929800</v>
      </c>
      <c r="K16" s="154">
        <v>342000</v>
      </c>
      <c r="L16" s="154">
        <f t="shared" si="6"/>
        <v>3271800</v>
      </c>
      <c r="M16" s="154"/>
      <c r="N16" s="154">
        <f t="shared" ref="N16" si="14">L16+M16</f>
        <v>3271800</v>
      </c>
      <c r="O16" s="154"/>
      <c r="P16" s="154">
        <f t="shared" ref="P16" si="15">N16+O16</f>
        <v>3271800</v>
      </c>
      <c r="Q16" s="154"/>
      <c r="R16" s="154">
        <f t="shared" ref="R16" si="16">P16+Q16</f>
        <v>3271800</v>
      </c>
      <c r="S16" s="154"/>
      <c r="T16" s="154">
        <f t="shared" ref="T16" si="17">R16+S16</f>
        <v>3271800</v>
      </c>
      <c r="U16" s="154"/>
      <c r="V16" s="154">
        <f t="shared" ref="V16" si="18">T16+U16</f>
        <v>3271800</v>
      </c>
      <c r="W16" s="154"/>
      <c r="X16" s="154">
        <f t="shared" ref="X16" si="19">V16+W16</f>
        <v>3271800</v>
      </c>
    </row>
    <row r="17" spans="1:24" s="145" customFormat="1" ht="12" x14ac:dyDescent="0.25">
      <c r="A17" s="155"/>
      <c r="B17" s="240" t="s">
        <v>240</v>
      </c>
      <c r="C17" s="240"/>
      <c r="D17" s="240"/>
      <c r="E17" s="251">
        <v>851</v>
      </c>
      <c r="F17" s="143" t="s">
        <v>224</v>
      </c>
      <c r="G17" s="143" t="s">
        <v>247</v>
      </c>
      <c r="H17" s="143" t="s">
        <v>230</v>
      </c>
      <c r="I17" s="143" t="s">
        <v>241</v>
      </c>
      <c r="J17" s="154">
        <f>J18+J19</f>
        <v>244600</v>
      </c>
      <c r="K17" s="154">
        <f t="shared" ref="K17:X17" si="20">K18+K19</f>
        <v>0</v>
      </c>
      <c r="L17" s="154">
        <f t="shared" si="20"/>
        <v>244600</v>
      </c>
      <c r="M17" s="154">
        <f t="shared" si="20"/>
        <v>0</v>
      </c>
      <c r="N17" s="154">
        <f t="shared" si="20"/>
        <v>244600</v>
      </c>
      <c r="O17" s="154">
        <f t="shared" si="20"/>
        <v>0</v>
      </c>
      <c r="P17" s="154">
        <f t="shared" si="20"/>
        <v>244600</v>
      </c>
      <c r="Q17" s="154">
        <f t="shared" si="20"/>
        <v>0</v>
      </c>
      <c r="R17" s="154">
        <f t="shared" si="20"/>
        <v>244600</v>
      </c>
      <c r="S17" s="154">
        <f t="shared" si="20"/>
        <v>0</v>
      </c>
      <c r="T17" s="154">
        <f t="shared" si="20"/>
        <v>244600</v>
      </c>
      <c r="U17" s="154">
        <f t="shared" si="20"/>
        <v>193000</v>
      </c>
      <c r="V17" s="154">
        <f t="shared" si="20"/>
        <v>437600</v>
      </c>
      <c r="W17" s="154">
        <f t="shared" si="20"/>
        <v>-29381</v>
      </c>
      <c r="X17" s="154">
        <f t="shared" si="20"/>
        <v>408219</v>
      </c>
    </row>
    <row r="18" spans="1:24" s="145" customFormat="1" ht="12" hidden="1" x14ac:dyDescent="0.25">
      <c r="A18" s="155"/>
      <c r="B18" s="240" t="s">
        <v>242</v>
      </c>
      <c r="C18" s="240"/>
      <c r="D18" s="240"/>
      <c r="E18" s="251">
        <v>851</v>
      </c>
      <c r="F18" s="143" t="s">
        <v>224</v>
      </c>
      <c r="G18" s="143" t="s">
        <v>247</v>
      </c>
      <c r="H18" s="143" t="s">
        <v>230</v>
      </c>
      <c r="I18" s="143" t="s">
        <v>243</v>
      </c>
      <c r="J18" s="154">
        <v>150000</v>
      </c>
      <c r="K18" s="154"/>
      <c r="L18" s="154">
        <f t="shared" si="6"/>
        <v>150000</v>
      </c>
      <c r="M18" s="154"/>
      <c r="N18" s="154">
        <f t="shared" ref="N18:N19" si="21">L18+M18</f>
        <v>150000</v>
      </c>
      <c r="O18" s="154"/>
      <c r="P18" s="154">
        <f t="shared" ref="P18:P19" si="22">N18+O18</f>
        <v>150000</v>
      </c>
      <c r="Q18" s="154"/>
      <c r="R18" s="154">
        <f t="shared" ref="R18:R19" si="23">P18+Q18</f>
        <v>150000</v>
      </c>
      <c r="S18" s="154"/>
      <c r="T18" s="154">
        <f t="shared" ref="T18:T19" si="24">R18+S18</f>
        <v>150000</v>
      </c>
      <c r="U18" s="154">
        <f>[1]Функц.февр.!U27</f>
        <v>193000</v>
      </c>
      <c r="V18" s="154">
        <f t="shared" ref="V18:V19" si="25">T18+U18</f>
        <v>343000</v>
      </c>
      <c r="W18" s="154">
        <f>[1]Функц.февр.!W27</f>
        <v>0</v>
      </c>
      <c r="X18" s="154">
        <f t="shared" ref="X18:X19" si="26">V18+W18</f>
        <v>343000</v>
      </c>
    </row>
    <row r="19" spans="1:24" s="145" customFormat="1" ht="12" x14ac:dyDescent="0.25">
      <c r="A19" s="155"/>
      <c r="B19" s="240" t="s">
        <v>244</v>
      </c>
      <c r="C19" s="240"/>
      <c r="D19" s="240"/>
      <c r="E19" s="251">
        <v>851</v>
      </c>
      <c r="F19" s="143" t="s">
        <v>224</v>
      </c>
      <c r="G19" s="143" t="s">
        <v>247</v>
      </c>
      <c r="H19" s="143" t="s">
        <v>230</v>
      </c>
      <c r="I19" s="143" t="s">
        <v>245</v>
      </c>
      <c r="J19" s="154">
        <v>94600</v>
      </c>
      <c r="K19" s="154"/>
      <c r="L19" s="154">
        <f t="shared" si="6"/>
        <v>94600</v>
      </c>
      <c r="M19" s="154"/>
      <c r="N19" s="154">
        <f t="shared" si="21"/>
        <v>94600</v>
      </c>
      <c r="O19" s="154"/>
      <c r="P19" s="154">
        <f t="shared" si="22"/>
        <v>94600</v>
      </c>
      <c r="Q19" s="154"/>
      <c r="R19" s="154">
        <f t="shared" si="23"/>
        <v>94600</v>
      </c>
      <c r="S19" s="154"/>
      <c r="T19" s="154">
        <f t="shared" si="24"/>
        <v>94600</v>
      </c>
      <c r="U19" s="154"/>
      <c r="V19" s="154">
        <f t="shared" si="25"/>
        <v>94600</v>
      </c>
      <c r="W19" s="154">
        <f>[1]Функц.февр.!W28</f>
        <v>-29381</v>
      </c>
      <c r="X19" s="154">
        <f t="shared" si="26"/>
        <v>65219</v>
      </c>
    </row>
    <row r="20" spans="1:24" s="145" customFormat="1" ht="23.25" hidden="1" customHeight="1" x14ac:dyDescent="0.25">
      <c r="A20" s="332" t="s">
        <v>249</v>
      </c>
      <c r="B20" s="332"/>
      <c r="C20" s="240"/>
      <c r="D20" s="240"/>
      <c r="E20" s="251">
        <v>851</v>
      </c>
      <c r="F20" s="143" t="s">
        <v>224</v>
      </c>
      <c r="G20" s="143" t="s">
        <v>247</v>
      </c>
      <c r="H20" s="143" t="s">
        <v>250</v>
      </c>
      <c r="I20" s="143"/>
      <c r="J20" s="154">
        <f t="shared" ref="J20:X21" si="27">J21</f>
        <v>717800</v>
      </c>
      <c r="K20" s="154">
        <f t="shared" si="27"/>
        <v>228100</v>
      </c>
      <c r="L20" s="154">
        <f t="shared" si="27"/>
        <v>945900</v>
      </c>
      <c r="M20" s="154">
        <f t="shared" si="27"/>
        <v>0</v>
      </c>
      <c r="N20" s="154">
        <f t="shared" si="27"/>
        <v>945900</v>
      </c>
      <c r="O20" s="154">
        <f t="shared" si="27"/>
        <v>0</v>
      </c>
      <c r="P20" s="154">
        <f t="shared" si="27"/>
        <v>945900</v>
      </c>
      <c r="Q20" s="154">
        <f t="shared" si="27"/>
        <v>0</v>
      </c>
      <c r="R20" s="154">
        <f t="shared" si="27"/>
        <v>945900</v>
      </c>
      <c r="S20" s="154">
        <f t="shared" si="27"/>
        <v>0</v>
      </c>
      <c r="T20" s="154">
        <f t="shared" si="27"/>
        <v>945900</v>
      </c>
      <c r="U20" s="154">
        <f t="shared" si="27"/>
        <v>0</v>
      </c>
      <c r="V20" s="154">
        <f t="shared" si="27"/>
        <v>945900</v>
      </c>
      <c r="W20" s="154">
        <f t="shared" si="27"/>
        <v>0</v>
      </c>
      <c r="X20" s="154">
        <f t="shared" si="27"/>
        <v>945900</v>
      </c>
    </row>
    <row r="21" spans="1:24" s="145" customFormat="1" ht="24" hidden="1" x14ac:dyDescent="0.25">
      <c r="A21" s="240"/>
      <c r="B21" s="240" t="s">
        <v>231</v>
      </c>
      <c r="C21" s="240"/>
      <c r="D21" s="240"/>
      <c r="E21" s="251">
        <v>851</v>
      </c>
      <c r="F21" s="143" t="s">
        <v>232</v>
      </c>
      <c r="G21" s="143" t="s">
        <v>247</v>
      </c>
      <c r="H21" s="143" t="s">
        <v>250</v>
      </c>
      <c r="I21" s="143" t="s">
        <v>233</v>
      </c>
      <c r="J21" s="154">
        <f t="shared" si="27"/>
        <v>717800</v>
      </c>
      <c r="K21" s="154">
        <f t="shared" si="27"/>
        <v>228100</v>
      </c>
      <c r="L21" s="154">
        <f t="shared" si="27"/>
        <v>945900</v>
      </c>
      <c r="M21" s="154">
        <f t="shared" si="27"/>
        <v>0</v>
      </c>
      <c r="N21" s="154">
        <f t="shared" si="27"/>
        <v>945900</v>
      </c>
      <c r="O21" s="154">
        <f t="shared" si="27"/>
        <v>0</v>
      </c>
      <c r="P21" s="154">
        <f t="shared" si="27"/>
        <v>945900</v>
      </c>
      <c r="Q21" s="154">
        <f t="shared" si="27"/>
        <v>0</v>
      </c>
      <c r="R21" s="154">
        <f t="shared" si="27"/>
        <v>945900</v>
      </c>
      <c r="S21" s="154">
        <f t="shared" si="27"/>
        <v>0</v>
      </c>
      <c r="T21" s="154">
        <f t="shared" si="27"/>
        <v>945900</v>
      </c>
      <c r="U21" s="154">
        <f t="shared" si="27"/>
        <v>0</v>
      </c>
      <c r="V21" s="154">
        <f t="shared" si="27"/>
        <v>945900</v>
      </c>
      <c r="W21" s="154">
        <f t="shared" si="27"/>
        <v>0</v>
      </c>
      <c r="X21" s="154">
        <f t="shared" si="27"/>
        <v>945900</v>
      </c>
    </row>
    <row r="22" spans="1:24" s="145" customFormat="1" ht="14.25" hidden="1" customHeight="1" x14ac:dyDescent="0.25">
      <c r="A22" s="155"/>
      <c r="B22" s="258" t="s">
        <v>234</v>
      </c>
      <c r="C22" s="258"/>
      <c r="D22" s="258"/>
      <c r="E22" s="251">
        <v>851</v>
      </c>
      <c r="F22" s="143" t="s">
        <v>224</v>
      </c>
      <c r="G22" s="143" t="s">
        <v>247</v>
      </c>
      <c r="H22" s="143" t="s">
        <v>250</v>
      </c>
      <c r="I22" s="143" t="s">
        <v>235</v>
      </c>
      <c r="J22" s="154">
        <f>717741+59</f>
        <v>717800</v>
      </c>
      <c r="K22" s="154">
        <v>228100</v>
      </c>
      <c r="L22" s="154">
        <f t="shared" si="6"/>
        <v>945900</v>
      </c>
      <c r="M22" s="154"/>
      <c r="N22" s="154">
        <f t="shared" ref="N22" si="28">L22+M22</f>
        <v>945900</v>
      </c>
      <c r="O22" s="154"/>
      <c r="P22" s="154">
        <f t="shared" ref="P22" si="29">N22+O22</f>
        <v>945900</v>
      </c>
      <c r="Q22" s="154"/>
      <c r="R22" s="154">
        <f t="shared" ref="R22" si="30">P22+Q22</f>
        <v>945900</v>
      </c>
      <c r="S22" s="154"/>
      <c r="T22" s="154">
        <f t="shared" ref="T22" si="31">R22+S22</f>
        <v>945900</v>
      </c>
      <c r="U22" s="154"/>
      <c r="V22" s="154">
        <f t="shared" ref="V22" si="32">T22+U22</f>
        <v>945900</v>
      </c>
      <c r="W22" s="154"/>
      <c r="X22" s="154">
        <f t="shared" ref="X22" si="33">V22+W22</f>
        <v>945900</v>
      </c>
    </row>
    <row r="23" spans="1:24" s="145" customFormat="1" ht="12.75" hidden="1" customHeight="1" x14ac:dyDescent="0.25">
      <c r="A23" s="332" t="s">
        <v>251</v>
      </c>
      <c r="B23" s="332"/>
      <c r="C23" s="240"/>
      <c r="D23" s="240"/>
      <c r="E23" s="251">
        <v>851</v>
      </c>
      <c r="F23" s="143" t="s">
        <v>224</v>
      </c>
      <c r="G23" s="143" t="s">
        <v>247</v>
      </c>
      <c r="H23" s="143" t="s">
        <v>252</v>
      </c>
      <c r="I23" s="143"/>
      <c r="J23" s="154">
        <f>J24</f>
        <v>19000</v>
      </c>
      <c r="K23" s="154">
        <f t="shared" ref="K23:X23" si="34">K24</f>
        <v>0</v>
      </c>
      <c r="L23" s="154">
        <f t="shared" si="34"/>
        <v>19000</v>
      </c>
      <c r="M23" s="154">
        <f t="shared" si="34"/>
        <v>0</v>
      </c>
      <c r="N23" s="154">
        <f t="shared" si="34"/>
        <v>19000</v>
      </c>
      <c r="O23" s="154">
        <f t="shared" si="34"/>
        <v>0</v>
      </c>
      <c r="P23" s="154">
        <f t="shared" si="34"/>
        <v>19000</v>
      </c>
      <c r="Q23" s="154">
        <f t="shared" si="34"/>
        <v>0</v>
      </c>
      <c r="R23" s="154">
        <f t="shared" si="34"/>
        <v>19000</v>
      </c>
      <c r="S23" s="154">
        <f t="shared" si="34"/>
        <v>0</v>
      </c>
      <c r="T23" s="154">
        <f t="shared" si="34"/>
        <v>19000</v>
      </c>
      <c r="U23" s="154">
        <f t="shared" si="34"/>
        <v>0</v>
      </c>
      <c r="V23" s="154">
        <f t="shared" si="34"/>
        <v>19000</v>
      </c>
      <c r="W23" s="154">
        <f t="shared" si="34"/>
        <v>0</v>
      </c>
      <c r="X23" s="154">
        <f t="shared" si="34"/>
        <v>19000</v>
      </c>
    </row>
    <row r="24" spans="1:24" s="145" customFormat="1" ht="12.75" hidden="1" customHeight="1" x14ac:dyDescent="0.25">
      <c r="A24" s="313" t="s">
        <v>253</v>
      </c>
      <c r="B24" s="314"/>
      <c r="C24" s="245"/>
      <c r="D24" s="245"/>
      <c r="E24" s="251">
        <v>851</v>
      </c>
      <c r="F24" s="143" t="s">
        <v>224</v>
      </c>
      <c r="G24" s="143" t="s">
        <v>247</v>
      </c>
      <c r="H24" s="143" t="s">
        <v>254</v>
      </c>
      <c r="I24" s="143"/>
      <c r="J24" s="154">
        <f>J25+J28</f>
        <v>19000</v>
      </c>
      <c r="K24" s="154">
        <f t="shared" ref="K24:X24" si="35">K25+K28</f>
        <v>0</v>
      </c>
      <c r="L24" s="154">
        <f t="shared" si="35"/>
        <v>19000</v>
      </c>
      <c r="M24" s="154">
        <f t="shared" si="35"/>
        <v>0</v>
      </c>
      <c r="N24" s="154">
        <f t="shared" si="35"/>
        <v>19000</v>
      </c>
      <c r="O24" s="154">
        <f t="shared" si="35"/>
        <v>0</v>
      </c>
      <c r="P24" s="154">
        <f t="shared" si="35"/>
        <v>19000</v>
      </c>
      <c r="Q24" s="154">
        <f t="shared" si="35"/>
        <v>0</v>
      </c>
      <c r="R24" s="154">
        <f t="shared" si="35"/>
        <v>19000</v>
      </c>
      <c r="S24" s="154">
        <f t="shared" si="35"/>
        <v>0</v>
      </c>
      <c r="T24" s="154">
        <f t="shared" si="35"/>
        <v>19000</v>
      </c>
      <c r="U24" s="154">
        <f t="shared" si="35"/>
        <v>0</v>
      </c>
      <c r="V24" s="154">
        <f t="shared" si="35"/>
        <v>19000</v>
      </c>
      <c r="W24" s="154">
        <f t="shared" si="35"/>
        <v>0</v>
      </c>
      <c r="X24" s="154">
        <f t="shared" si="35"/>
        <v>19000</v>
      </c>
    </row>
    <row r="25" spans="1:24" s="145" customFormat="1" ht="35.25" hidden="1" customHeight="1" x14ac:dyDescent="0.25">
      <c r="A25" s="332" t="s">
        <v>255</v>
      </c>
      <c r="B25" s="332"/>
      <c r="C25" s="240"/>
      <c r="D25" s="240"/>
      <c r="E25" s="251">
        <v>851</v>
      </c>
      <c r="F25" s="143" t="s">
        <v>224</v>
      </c>
      <c r="G25" s="143" t="s">
        <v>247</v>
      </c>
      <c r="H25" s="143" t="s">
        <v>256</v>
      </c>
      <c r="I25" s="143"/>
      <c r="J25" s="154">
        <f>J26</f>
        <v>15500</v>
      </c>
      <c r="K25" s="154">
        <f t="shared" ref="K25:X26" si="36">K26</f>
        <v>0</v>
      </c>
      <c r="L25" s="154">
        <f t="shared" si="36"/>
        <v>15500</v>
      </c>
      <c r="M25" s="154">
        <f t="shared" si="36"/>
        <v>0</v>
      </c>
      <c r="N25" s="154">
        <f t="shared" si="36"/>
        <v>15500</v>
      </c>
      <c r="O25" s="154">
        <f t="shared" si="36"/>
        <v>0</v>
      </c>
      <c r="P25" s="154">
        <f t="shared" si="36"/>
        <v>15500</v>
      </c>
      <c r="Q25" s="154">
        <f t="shared" si="36"/>
        <v>0</v>
      </c>
      <c r="R25" s="154">
        <f t="shared" si="36"/>
        <v>15500</v>
      </c>
      <c r="S25" s="154">
        <f t="shared" si="36"/>
        <v>0</v>
      </c>
      <c r="T25" s="154">
        <f t="shared" si="36"/>
        <v>15500</v>
      </c>
      <c r="U25" s="154">
        <f t="shared" si="36"/>
        <v>0</v>
      </c>
      <c r="V25" s="154">
        <f t="shared" si="36"/>
        <v>15500</v>
      </c>
      <c r="W25" s="154">
        <f t="shared" si="36"/>
        <v>0</v>
      </c>
      <c r="X25" s="154">
        <f t="shared" si="36"/>
        <v>15500</v>
      </c>
    </row>
    <row r="26" spans="1:24" s="145" customFormat="1" ht="15" hidden="1" customHeight="1" x14ac:dyDescent="0.25">
      <c r="A26" s="155"/>
      <c r="B26" s="258" t="s">
        <v>236</v>
      </c>
      <c r="C26" s="258"/>
      <c r="D26" s="258"/>
      <c r="E26" s="251">
        <v>851</v>
      </c>
      <c r="F26" s="143" t="s">
        <v>224</v>
      </c>
      <c r="G26" s="143" t="s">
        <v>247</v>
      </c>
      <c r="H26" s="143" t="s">
        <v>256</v>
      </c>
      <c r="I26" s="143" t="s">
        <v>237</v>
      </c>
      <c r="J26" s="154">
        <f>J27</f>
        <v>15500</v>
      </c>
      <c r="K26" s="154">
        <f t="shared" si="36"/>
        <v>0</v>
      </c>
      <c r="L26" s="154">
        <f t="shared" si="36"/>
        <v>15500</v>
      </c>
      <c r="M26" s="154">
        <f t="shared" si="36"/>
        <v>0</v>
      </c>
      <c r="N26" s="154">
        <f t="shared" si="36"/>
        <v>15500</v>
      </c>
      <c r="O26" s="154">
        <f t="shared" si="36"/>
        <v>0</v>
      </c>
      <c r="P26" s="154">
        <f t="shared" si="36"/>
        <v>15500</v>
      </c>
      <c r="Q26" s="154">
        <f t="shared" si="36"/>
        <v>0</v>
      </c>
      <c r="R26" s="154">
        <f t="shared" si="36"/>
        <v>15500</v>
      </c>
      <c r="S26" s="154">
        <f t="shared" si="36"/>
        <v>0</v>
      </c>
      <c r="T26" s="154">
        <f t="shared" si="36"/>
        <v>15500</v>
      </c>
      <c r="U26" s="154">
        <f t="shared" si="36"/>
        <v>0</v>
      </c>
      <c r="V26" s="154">
        <f t="shared" si="36"/>
        <v>15500</v>
      </c>
      <c r="W26" s="154">
        <f t="shared" si="36"/>
        <v>0</v>
      </c>
      <c r="X26" s="154">
        <f t="shared" si="36"/>
        <v>15500</v>
      </c>
    </row>
    <row r="27" spans="1:24" s="145" customFormat="1" ht="12" hidden="1" x14ac:dyDescent="0.25">
      <c r="A27" s="155"/>
      <c r="B27" s="240" t="s">
        <v>238</v>
      </c>
      <c r="C27" s="240"/>
      <c r="D27" s="240"/>
      <c r="E27" s="251">
        <v>851</v>
      </c>
      <c r="F27" s="143" t="s">
        <v>224</v>
      </c>
      <c r="G27" s="143" t="s">
        <v>247</v>
      </c>
      <c r="H27" s="143" t="s">
        <v>256</v>
      </c>
      <c r="I27" s="143" t="s">
        <v>239</v>
      </c>
      <c r="J27" s="154">
        <v>15500</v>
      </c>
      <c r="K27" s="154"/>
      <c r="L27" s="154">
        <f t="shared" si="6"/>
        <v>15500</v>
      </c>
      <c r="M27" s="154"/>
      <c r="N27" s="154">
        <f t="shared" ref="N27" si="37">L27+M27</f>
        <v>15500</v>
      </c>
      <c r="O27" s="154"/>
      <c r="P27" s="154">
        <f t="shared" ref="P27" si="38">N27+O27</f>
        <v>15500</v>
      </c>
      <c r="Q27" s="154"/>
      <c r="R27" s="154">
        <f t="shared" ref="R27" si="39">P27+Q27</f>
        <v>15500</v>
      </c>
      <c r="S27" s="154"/>
      <c r="T27" s="154">
        <f t="shared" ref="T27" si="40">R27+S27</f>
        <v>15500</v>
      </c>
      <c r="U27" s="154"/>
      <c r="V27" s="154">
        <f t="shared" ref="V27" si="41">T27+U27</f>
        <v>15500</v>
      </c>
      <c r="W27" s="154"/>
      <c r="X27" s="154">
        <f t="shared" ref="X27" si="42">V27+W27</f>
        <v>15500</v>
      </c>
    </row>
    <row r="28" spans="1:24" s="145" customFormat="1" ht="12.75" hidden="1" customHeight="1" x14ac:dyDescent="0.25">
      <c r="A28" s="332" t="s">
        <v>257</v>
      </c>
      <c r="B28" s="332"/>
      <c r="C28" s="240"/>
      <c r="D28" s="240"/>
      <c r="E28" s="251">
        <v>851</v>
      </c>
      <c r="F28" s="143" t="s">
        <v>224</v>
      </c>
      <c r="G28" s="143" t="s">
        <v>247</v>
      </c>
      <c r="H28" s="143" t="s">
        <v>258</v>
      </c>
      <c r="I28" s="143"/>
      <c r="J28" s="154">
        <f t="shared" ref="J28:X29" si="43">J29</f>
        <v>3500</v>
      </c>
      <c r="K28" s="154">
        <f t="shared" si="43"/>
        <v>0</v>
      </c>
      <c r="L28" s="154">
        <f t="shared" si="43"/>
        <v>3500</v>
      </c>
      <c r="M28" s="154">
        <f t="shared" si="43"/>
        <v>0</v>
      </c>
      <c r="N28" s="154">
        <f t="shared" si="43"/>
        <v>3500</v>
      </c>
      <c r="O28" s="154">
        <f t="shared" si="43"/>
        <v>0</v>
      </c>
      <c r="P28" s="154">
        <f t="shared" si="43"/>
        <v>3500</v>
      </c>
      <c r="Q28" s="154">
        <f t="shared" si="43"/>
        <v>0</v>
      </c>
      <c r="R28" s="154">
        <f t="shared" si="43"/>
        <v>3500</v>
      </c>
      <c r="S28" s="154">
        <f t="shared" si="43"/>
        <v>0</v>
      </c>
      <c r="T28" s="154">
        <f t="shared" si="43"/>
        <v>3500</v>
      </c>
      <c r="U28" s="154">
        <f t="shared" si="43"/>
        <v>0</v>
      </c>
      <c r="V28" s="154">
        <f t="shared" si="43"/>
        <v>3500</v>
      </c>
      <c r="W28" s="154">
        <f t="shared" si="43"/>
        <v>0</v>
      </c>
      <c r="X28" s="154">
        <f t="shared" si="43"/>
        <v>3500</v>
      </c>
    </row>
    <row r="29" spans="1:24" s="145" customFormat="1" ht="14.25" hidden="1" customHeight="1" x14ac:dyDescent="0.25">
      <c r="A29" s="155"/>
      <c r="B29" s="258" t="s">
        <v>236</v>
      </c>
      <c r="C29" s="258"/>
      <c r="D29" s="258"/>
      <c r="E29" s="251">
        <v>851</v>
      </c>
      <c r="F29" s="143" t="s">
        <v>224</v>
      </c>
      <c r="G29" s="143" t="s">
        <v>247</v>
      </c>
      <c r="H29" s="143" t="s">
        <v>258</v>
      </c>
      <c r="I29" s="143" t="s">
        <v>237</v>
      </c>
      <c r="J29" s="154">
        <f t="shared" si="43"/>
        <v>3500</v>
      </c>
      <c r="K29" s="154">
        <f t="shared" si="43"/>
        <v>0</v>
      </c>
      <c r="L29" s="154">
        <f t="shared" si="43"/>
        <v>3500</v>
      </c>
      <c r="M29" s="154">
        <f t="shared" si="43"/>
        <v>0</v>
      </c>
      <c r="N29" s="154">
        <f t="shared" si="43"/>
        <v>3500</v>
      </c>
      <c r="O29" s="154">
        <f t="shared" si="43"/>
        <v>0</v>
      </c>
      <c r="P29" s="154">
        <f t="shared" si="43"/>
        <v>3500</v>
      </c>
      <c r="Q29" s="154">
        <f t="shared" si="43"/>
        <v>0</v>
      </c>
      <c r="R29" s="154">
        <f t="shared" si="43"/>
        <v>3500</v>
      </c>
      <c r="S29" s="154">
        <f t="shared" si="43"/>
        <v>0</v>
      </c>
      <c r="T29" s="154">
        <f t="shared" si="43"/>
        <v>3500</v>
      </c>
      <c r="U29" s="154">
        <f t="shared" si="43"/>
        <v>0</v>
      </c>
      <c r="V29" s="154">
        <f t="shared" si="43"/>
        <v>3500</v>
      </c>
      <c r="W29" s="154">
        <f t="shared" si="43"/>
        <v>0</v>
      </c>
      <c r="X29" s="154">
        <f t="shared" si="43"/>
        <v>3500</v>
      </c>
    </row>
    <row r="30" spans="1:24" s="145" customFormat="1" ht="12" hidden="1" x14ac:dyDescent="0.25">
      <c r="A30" s="155"/>
      <c r="B30" s="240" t="s">
        <v>238</v>
      </c>
      <c r="C30" s="240"/>
      <c r="D30" s="240"/>
      <c r="E30" s="251">
        <v>851</v>
      </c>
      <c r="F30" s="143" t="s">
        <v>224</v>
      </c>
      <c r="G30" s="143" t="s">
        <v>247</v>
      </c>
      <c r="H30" s="143" t="s">
        <v>258</v>
      </c>
      <c r="I30" s="143" t="s">
        <v>239</v>
      </c>
      <c r="J30" s="154">
        <v>3500</v>
      </c>
      <c r="K30" s="154"/>
      <c r="L30" s="154">
        <f t="shared" si="6"/>
        <v>3500</v>
      </c>
      <c r="M30" s="154"/>
      <c r="N30" s="154">
        <f t="shared" ref="N30" si="44">L30+M30</f>
        <v>3500</v>
      </c>
      <c r="O30" s="154"/>
      <c r="P30" s="154">
        <f t="shared" ref="P30" si="45">N30+O30</f>
        <v>3500</v>
      </c>
      <c r="Q30" s="154"/>
      <c r="R30" s="154">
        <f t="shared" ref="R30" si="46">P30+Q30</f>
        <v>3500</v>
      </c>
      <c r="S30" s="154"/>
      <c r="T30" s="154">
        <f t="shared" ref="T30" si="47">R30+S30</f>
        <v>3500</v>
      </c>
      <c r="U30" s="154"/>
      <c r="V30" s="154">
        <f t="shared" ref="V30" si="48">T30+U30</f>
        <v>3500</v>
      </c>
      <c r="W30" s="154"/>
      <c r="X30" s="154">
        <f t="shared" ref="X30" si="49">V30+W30</f>
        <v>3500</v>
      </c>
    </row>
    <row r="31" spans="1:24" s="153" customFormat="1" ht="12.75" hidden="1" customHeight="1" x14ac:dyDescent="0.25">
      <c r="A31" s="333" t="s">
        <v>265</v>
      </c>
      <c r="B31" s="333"/>
      <c r="C31" s="241"/>
      <c r="D31" s="241"/>
      <c r="E31" s="251">
        <v>851</v>
      </c>
      <c r="F31" s="151" t="s">
        <v>224</v>
      </c>
      <c r="G31" s="151" t="s">
        <v>266</v>
      </c>
      <c r="H31" s="151"/>
      <c r="I31" s="151"/>
      <c r="J31" s="152">
        <f t="shared" ref="J31:X34" si="50">J32</f>
        <v>100000</v>
      </c>
      <c r="K31" s="152">
        <f t="shared" si="50"/>
        <v>0</v>
      </c>
      <c r="L31" s="152">
        <f t="shared" si="50"/>
        <v>100000</v>
      </c>
      <c r="M31" s="152">
        <f t="shared" si="50"/>
        <v>-4000</v>
      </c>
      <c r="N31" s="152">
        <f t="shared" si="50"/>
        <v>96000</v>
      </c>
      <c r="O31" s="152">
        <f t="shared" si="50"/>
        <v>0</v>
      </c>
      <c r="P31" s="152">
        <f t="shared" si="50"/>
        <v>96000</v>
      </c>
      <c r="Q31" s="152">
        <f t="shared" si="50"/>
        <v>0</v>
      </c>
      <c r="R31" s="152">
        <f t="shared" si="50"/>
        <v>96000</v>
      </c>
      <c r="S31" s="152">
        <f t="shared" si="50"/>
        <v>-12000</v>
      </c>
      <c r="T31" s="152">
        <f t="shared" si="50"/>
        <v>84000</v>
      </c>
      <c r="U31" s="152">
        <f t="shared" si="50"/>
        <v>-10000</v>
      </c>
      <c r="V31" s="152">
        <f t="shared" si="50"/>
        <v>74000</v>
      </c>
      <c r="W31" s="152">
        <f t="shared" si="50"/>
        <v>0</v>
      </c>
      <c r="X31" s="152">
        <f t="shared" si="50"/>
        <v>74000</v>
      </c>
    </row>
    <row r="32" spans="1:24" s="145" customFormat="1" ht="12.75" hidden="1" customHeight="1" x14ac:dyDescent="0.25">
      <c r="A32" s="332" t="s">
        <v>265</v>
      </c>
      <c r="B32" s="332"/>
      <c r="C32" s="240"/>
      <c r="D32" s="240"/>
      <c r="E32" s="251">
        <v>851</v>
      </c>
      <c r="F32" s="143" t="s">
        <v>224</v>
      </c>
      <c r="G32" s="143" t="s">
        <v>266</v>
      </c>
      <c r="H32" s="143" t="s">
        <v>267</v>
      </c>
      <c r="I32" s="143"/>
      <c r="J32" s="154">
        <f t="shared" si="50"/>
        <v>100000</v>
      </c>
      <c r="K32" s="154">
        <f t="shared" si="50"/>
        <v>0</v>
      </c>
      <c r="L32" s="154">
        <f t="shared" si="50"/>
        <v>100000</v>
      </c>
      <c r="M32" s="154">
        <f t="shared" si="50"/>
        <v>-4000</v>
      </c>
      <c r="N32" s="154">
        <f t="shared" si="50"/>
        <v>96000</v>
      </c>
      <c r="O32" s="154">
        <f t="shared" si="50"/>
        <v>0</v>
      </c>
      <c r="P32" s="154">
        <f t="shared" si="50"/>
        <v>96000</v>
      </c>
      <c r="Q32" s="154">
        <f t="shared" si="50"/>
        <v>0</v>
      </c>
      <c r="R32" s="154">
        <f t="shared" si="50"/>
        <v>96000</v>
      </c>
      <c r="S32" s="154">
        <f t="shared" si="50"/>
        <v>-12000</v>
      </c>
      <c r="T32" s="154">
        <f t="shared" si="50"/>
        <v>84000</v>
      </c>
      <c r="U32" s="154">
        <f t="shared" si="50"/>
        <v>-10000</v>
      </c>
      <c r="V32" s="154">
        <f t="shared" si="50"/>
        <v>74000</v>
      </c>
      <c r="W32" s="154">
        <f t="shared" si="50"/>
        <v>0</v>
      </c>
      <c r="X32" s="154">
        <f t="shared" si="50"/>
        <v>74000</v>
      </c>
    </row>
    <row r="33" spans="1:24" s="145" customFormat="1" ht="12.75" hidden="1" customHeight="1" x14ac:dyDescent="0.25">
      <c r="A33" s="332" t="s">
        <v>268</v>
      </c>
      <c r="B33" s="332"/>
      <c r="C33" s="240"/>
      <c r="D33" s="240"/>
      <c r="E33" s="251">
        <v>851</v>
      </c>
      <c r="F33" s="143" t="s">
        <v>224</v>
      </c>
      <c r="G33" s="143" t="s">
        <v>266</v>
      </c>
      <c r="H33" s="143" t="s">
        <v>269</v>
      </c>
      <c r="I33" s="143"/>
      <c r="J33" s="154">
        <f t="shared" si="50"/>
        <v>100000</v>
      </c>
      <c r="K33" s="154">
        <f t="shared" si="50"/>
        <v>0</v>
      </c>
      <c r="L33" s="154">
        <f t="shared" si="50"/>
        <v>100000</v>
      </c>
      <c r="M33" s="154">
        <f t="shared" si="50"/>
        <v>-4000</v>
      </c>
      <c r="N33" s="154">
        <f t="shared" si="50"/>
        <v>96000</v>
      </c>
      <c r="O33" s="154">
        <f t="shared" si="50"/>
        <v>0</v>
      </c>
      <c r="P33" s="154">
        <f t="shared" si="50"/>
        <v>96000</v>
      </c>
      <c r="Q33" s="154">
        <f t="shared" si="50"/>
        <v>0</v>
      </c>
      <c r="R33" s="154">
        <f t="shared" si="50"/>
        <v>96000</v>
      </c>
      <c r="S33" s="154">
        <f t="shared" si="50"/>
        <v>-12000</v>
      </c>
      <c r="T33" s="154">
        <f t="shared" si="50"/>
        <v>84000</v>
      </c>
      <c r="U33" s="154">
        <f t="shared" si="50"/>
        <v>-10000</v>
      </c>
      <c r="V33" s="154">
        <f t="shared" si="50"/>
        <v>74000</v>
      </c>
      <c r="W33" s="154">
        <f t="shared" si="50"/>
        <v>0</v>
      </c>
      <c r="X33" s="154">
        <f t="shared" si="50"/>
        <v>74000</v>
      </c>
    </row>
    <row r="34" spans="1:24" s="145" customFormat="1" ht="12" hidden="1" x14ac:dyDescent="0.25">
      <c r="A34" s="155"/>
      <c r="B34" s="240" t="s">
        <v>240</v>
      </c>
      <c r="C34" s="240"/>
      <c r="D34" s="240"/>
      <c r="E34" s="251">
        <v>851</v>
      </c>
      <c r="F34" s="143" t="s">
        <v>224</v>
      </c>
      <c r="G34" s="143" t="s">
        <v>266</v>
      </c>
      <c r="H34" s="143" t="s">
        <v>269</v>
      </c>
      <c r="I34" s="143" t="s">
        <v>241</v>
      </c>
      <c r="J34" s="154">
        <f t="shared" si="50"/>
        <v>100000</v>
      </c>
      <c r="K34" s="154">
        <f t="shared" si="50"/>
        <v>0</v>
      </c>
      <c r="L34" s="154">
        <f t="shared" si="50"/>
        <v>100000</v>
      </c>
      <c r="M34" s="154">
        <f t="shared" si="50"/>
        <v>-4000</v>
      </c>
      <c r="N34" s="154">
        <f t="shared" si="50"/>
        <v>96000</v>
      </c>
      <c r="O34" s="154">
        <f t="shared" si="50"/>
        <v>0</v>
      </c>
      <c r="P34" s="154">
        <f t="shared" si="50"/>
        <v>96000</v>
      </c>
      <c r="Q34" s="154">
        <f t="shared" si="50"/>
        <v>0</v>
      </c>
      <c r="R34" s="154">
        <f t="shared" si="50"/>
        <v>96000</v>
      </c>
      <c r="S34" s="154">
        <f t="shared" si="50"/>
        <v>-12000</v>
      </c>
      <c r="T34" s="154">
        <f t="shared" si="50"/>
        <v>84000</v>
      </c>
      <c r="U34" s="154">
        <f t="shared" si="50"/>
        <v>-10000</v>
      </c>
      <c r="V34" s="154">
        <f t="shared" si="50"/>
        <v>74000</v>
      </c>
      <c r="W34" s="154">
        <f t="shared" si="50"/>
        <v>0</v>
      </c>
      <c r="X34" s="154">
        <f t="shared" si="50"/>
        <v>74000</v>
      </c>
    </row>
    <row r="35" spans="1:24" s="145" customFormat="1" ht="12" hidden="1" x14ac:dyDescent="0.25">
      <c r="A35" s="155"/>
      <c r="B35" s="258" t="s">
        <v>270</v>
      </c>
      <c r="C35" s="258"/>
      <c r="D35" s="258"/>
      <c r="E35" s="251">
        <v>851</v>
      </c>
      <c r="F35" s="143" t="s">
        <v>224</v>
      </c>
      <c r="G35" s="143" t="s">
        <v>266</v>
      </c>
      <c r="H35" s="143" t="s">
        <v>269</v>
      </c>
      <c r="I35" s="143" t="s">
        <v>271</v>
      </c>
      <c r="J35" s="154">
        <v>100000</v>
      </c>
      <c r="K35" s="154"/>
      <c r="L35" s="154">
        <f t="shared" si="6"/>
        <v>100000</v>
      </c>
      <c r="M35" s="154">
        <v>-4000</v>
      </c>
      <c r="N35" s="154">
        <f t="shared" ref="N35" si="51">L35+M35</f>
        <v>96000</v>
      </c>
      <c r="O35" s="154"/>
      <c r="P35" s="154">
        <f t="shared" ref="P35" si="52">N35+O35</f>
        <v>96000</v>
      </c>
      <c r="Q35" s="154"/>
      <c r="R35" s="154">
        <f t="shared" ref="R35" si="53">P35+Q35</f>
        <v>96000</v>
      </c>
      <c r="S35" s="154">
        <v>-12000</v>
      </c>
      <c r="T35" s="154">
        <f t="shared" ref="T35" si="54">R35+S35</f>
        <v>84000</v>
      </c>
      <c r="U35" s="154">
        <v>-10000</v>
      </c>
      <c r="V35" s="154">
        <f t="shared" ref="V35" si="55">T35+U35</f>
        <v>74000</v>
      </c>
      <c r="W35" s="154"/>
      <c r="X35" s="154">
        <f t="shared" ref="X35" si="56">V35+W35</f>
        <v>74000</v>
      </c>
    </row>
    <row r="36" spans="1:24" s="153" customFormat="1" ht="12.75" customHeight="1" x14ac:dyDescent="0.25">
      <c r="A36" s="333" t="s">
        <v>272</v>
      </c>
      <c r="B36" s="333"/>
      <c r="C36" s="241"/>
      <c r="D36" s="241"/>
      <c r="E36" s="251">
        <v>851</v>
      </c>
      <c r="F36" s="151" t="s">
        <v>224</v>
      </c>
      <c r="G36" s="151" t="s">
        <v>273</v>
      </c>
      <c r="H36" s="151"/>
      <c r="I36" s="151"/>
      <c r="J36" s="152">
        <f t="shared" ref="J36:X36" si="57">J37+J47+J54+J57</f>
        <v>2347000</v>
      </c>
      <c r="K36" s="152">
        <f t="shared" si="57"/>
        <v>550000</v>
      </c>
      <c r="L36" s="152">
        <f t="shared" si="57"/>
        <v>2897000</v>
      </c>
      <c r="M36" s="152">
        <f t="shared" si="57"/>
        <v>0</v>
      </c>
      <c r="N36" s="152">
        <f t="shared" si="57"/>
        <v>2897000</v>
      </c>
      <c r="O36" s="152">
        <f t="shared" si="57"/>
        <v>0</v>
      </c>
      <c r="P36" s="152">
        <f t="shared" si="57"/>
        <v>2897000</v>
      </c>
      <c r="Q36" s="152">
        <f t="shared" si="57"/>
        <v>0</v>
      </c>
      <c r="R36" s="152">
        <f t="shared" si="57"/>
        <v>2897000</v>
      </c>
      <c r="S36" s="152">
        <f t="shared" si="57"/>
        <v>2170300</v>
      </c>
      <c r="T36" s="152">
        <f t="shared" si="57"/>
        <v>5067300</v>
      </c>
      <c r="U36" s="152">
        <f t="shared" si="57"/>
        <v>-75650</v>
      </c>
      <c r="V36" s="152">
        <f t="shared" si="57"/>
        <v>4991650</v>
      </c>
      <c r="W36" s="152">
        <f t="shared" si="57"/>
        <v>-259205</v>
      </c>
      <c r="X36" s="152">
        <f t="shared" si="57"/>
        <v>4732445</v>
      </c>
    </row>
    <row r="37" spans="1:24" s="145" customFormat="1" ht="26.25" customHeight="1" x14ac:dyDescent="0.25">
      <c r="A37" s="332" t="s">
        <v>274</v>
      </c>
      <c r="B37" s="332"/>
      <c r="C37" s="240"/>
      <c r="D37" s="240"/>
      <c r="E37" s="251">
        <v>851</v>
      </c>
      <c r="F37" s="143" t="s">
        <v>224</v>
      </c>
      <c r="G37" s="143" t="s">
        <v>273</v>
      </c>
      <c r="H37" s="143" t="s">
        <v>275</v>
      </c>
      <c r="I37" s="143"/>
      <c r="J37" s="154">
        <f t="shared" ref="J37:X37" si="58">J38+J44</f>
        <v>325000</v>
      </c>
      <c r="K37" s="154">
        <f t="shared" si="58"/>
        <v>0</v>
      </c>
      <c r="L37" s="154">
        <f t="shared" si="58"/>
        <v>325000</v>
      </c>
      <c r="M37" s="154">
        <f t="shared" si="58"/>
        <v>0</v>
      </c>
      <c r="N37" s="154">
        <f t="shared" si="58"/>
        <v>325000</v>
      </c>
      <c r="O37" s="154">
        <f t="shared" si="58"/>
        <v>0</v>
      </c>
      <c r="P37" s="154">
        <f t="shared" si="58"/>
        <v>325000</v>
      </c>
      <c r="Q37" s="154">
        <f t="shared" si="58"/>
        <v>0</v>
      </c>
      <c r="R37" s="154">
        <f t="shared" si="58"/>
        <v>325000</v>
      </c>
      <c r="S37" s="154">
        <f t="shared" si="58"/>
        <v>2170300</v>
      </c>
      <c r="T37" s="154">
        <f t="shared" si="58"/>
        <v>2495300</v>
      </c>
      <c r="U37" s="154">
        <f t="shared" si="58"/>
        <v>125720</v>
      </c>
      <c r="V37" s="154">
        <f t="shared" si="58"/>
        <v>2621020</v>
      </c>
      <c r="W37" s="154">
        <f t="shared" si="58"/>
        <v>-332042</v>
      </c>
      <c r="X37" s="154">
        <f t="shared" si="58"/>
        <v>2288978</v>
      </c>
    </row>
    <row r="38" spans="1:24" s="145" customFormat="1" ht="12.75" customHeight="1" x14ac:dyDescent="0.25">
      <c r="A38" s="313" t="s">
        <v>276</v>
      </c>
      <c r="B38" s="314"/>
      <c r="C38" s="245"/>
      <c r="D38" s="245"/>
      <c r="E38" s="251">
        <v>851</v>
      </c>
      <c r="F38" s="143" t="s">
        <v>224</v>
      </c>
      <c r="G38" s="143" t="s">
        <v>273</v>
      </c>
      <c r="H38" s="143" t="s">
        <v>277</v>
      </c>
      <c r="I38" s="143"/>
      <c r="J38" s="154">
        <f>J39</f>
        <v>75000</v>
      </c>
      <c r="K38" s="154">
        <f t="shared" ref="K38:Q38" si="59">K39</f>
        <v>0</v>
      </c>
      <c r="L38" s="154">
        <f t="shared" si="59"/>
        <v>75000</v>
      </c>
      <c r="M38" s="154">
        <f t="shared" si="59"/>
        <v>0</v>
      </c>
      <c r="N38" s="154">
        <f t="shared" si="59"/>
        <v>75000</v>
      </c>
      <c r="O38" s="154">
        <f t="shared" si="59"/>
        <v>0</v>
      </c>
      <c r="P38" s="154">
        <f t="shared" si="59"/>
        <v>75000</v>
      </c>
      <c r="Q38" s="154">
        <f t="shared" si="59"/>
        <v>0</v>
      </c>
      <c r="R38" s="154">
        <f>R39+R41</f>
        <v>75000</v>
      </c>
      <c r="S38" s="154">
        <f t="shared" ref="S38:X38" si="60">S39+S41</f>
        <v>2170300</v>
      </c>
      <c r="T38" s="154">
        <f t="shared" si="60"/>
        <v>2245300</v>
      </c>
      <c r="U38" s="154">
        <f t="shared" si="60"/>
        <v>125720</v>
      </c>
      <c r="V38" s="154">
        <f t="shared" si="60"/>
        <v>2371020</v>
      </c>
      <c r="W38" s="154">
        <f t="shared" si="60"/>
        <v>-237992</v>
      </c>
      <c r="X38" s="154">
        <f t="shared" si="60"/>
        <v>2133028</v>
      </c>
    </row>
    <row r="39" spans="1:24" s="145" customFormat="1" ht="12.75" customHeight="1" x14ac:dyDescent="0.25">
      <c r="A39" s="155"/>
      <c r="B39" s="258" t="s">
        <v>236</v>
      </c>
      <c r="C39" s="258"/>
      <c r="D39" s="258"/>
      <c r="E39" s="251">
        <v>851</v>
      </c>
      <c r="F39" s="143" t="s">
        <v>224</v>
      </c>
      <c r="G39" s="143" t="s">
        <v>273</v>
      </c>
      <c r="H39" s="143" t="s">
        <v>277</v>
      </c>
      <c r="I39" s="143" t="s">
        <v>237</v>
      </c>
      <c r="J39" s="154">
        <f t="shared" ref="J39:X45" si="61">J40</f>
        <v>75000</v>
      </c>
      <c r="K39" s="154">
        <f t="shared" si="61"/>
        <v>0</v>
      </c>
      <c r="L39" s="154">
        <f t="shared" si="61"/>
        <v>75000</v>
      </c>
      <c r="M39" s="154">
        <f t="shared" si="61"/>
        <v>0</v>
      </c>
      <c r="N39" s="154">
        <f t="shared" si="61"/>
        <v>75000</v>
      </c>
      <c r="O39" s="154">
        <f t="shared" si="61"/>
        <v>0</v>
      </c>
      <c r="P39" s="154">
        <f t="shared" si="61"/>
        <v>75000</v>
      </c>
      <c r="Q39" s="154">
        <f t="shared" si="61"/>
        <v>0</v>
      </c>
      <c r="R39" s="154">
        <f t="shared" si="61"/>
        <v>75000</v>
      </c>
      <c r="S39" s="154">
        <f t="shared" si="61"/>
        <v>280100</v>
      </c>
      <c r="T39" s="154">
        <f t="shared" si="61"/>
        <v>355100</v>
      </c>
      <c r="U39" s="154">
        <f t="shared" si="61"/>
        <v>127900</v>
      </c>
      <c r="V39" s="154">
        <f t="shared" si="61"/>
        <v>483000</v>
      </c>
      <c r="W39" s="154">
        <f t="shared" si="61"/>
        <v>-145954</v>
      </c>
      <c r="X39" s="154">
        <f t="shared" si="61"/>
        <v>337046</v>
      </c>
    </row>
    <row r="40" spans="1:24" s="145" customFormat="1" ht="13.5" customHeight="1" x14ac:dyDescent="0.25">
      <c r="A40" s="155"/>
      <c r="B40" s="240" t="s">
        <v>238</v>
      </c>
      <c r="C40" s="240"/>
      <c r="D40" s="240"/>
      <c r="E40" s="251">
        <v>851</v>
      </c>
      <c r="F40" s="143" t="s">
        <v>224</v>
      </c>
      <c r="G40" s="143" t="s">
        <v>273</v>
      </c>
      <c r="H40" s="143" t="s">
        <v>277</v>
      </c>
      <c r="I40" s="143" t="s">
        <v>239</v>
      </c>
      <c r="J40" s="154">
        <v>75000</v>
      </c>
      <c r="K40" s="154"/>
      <c r="L40" s="154">
        <f t="shared" si="6"/>
        <v>75000</v>
      </c>
      <c r="M40" s="154"/>
      <c r="N40" s="154">
        <f t="shared" ref="N40" si="62">L40+M40</f>
        <v>75000</v>
      </c>
      <c r="O40" s="154"/>
      <c r="P40" s="154">
        <f t="shared" ref="P40" si="63">N40+O40</f>
        <v>75000</v>
      </c>
      <c r="Q40" s="154"/>
      <c r="R40" s="154">
        <f t="shared" ref="R40" si="64">P40+Q40</f>
        <v>75000</v>
      </c>
      <c r="S40" s="154">
        <v>280100</v>
      </c>
      <c r="T40" s="154">
        <f t="shared" ref="T40" si="65">R40+S40</f>
        <v>355100</v>
      </c>
      <c r="U40" s="154">
        <f>[1]Функц.февр.!U67</f>
        <v>127900</v>
      </c>
      <c r="V40" s="154">
        <f t="shared" ref="V40" si="66">T40+U40</f>
        <v>483000</v>
      </c>
      <c r="W40" s="154">
        <f>[1]Функц.февр.!W67</f>
        <v>-145954</v>
      </c>
      <c r="X40" s="154">
        <f t="shared" ref="X40" si="67">V40+W40</f>
        <v>337046</v>
      </c>
    </row>
    <row r="41" spans="1:24" s="145" customFormat="1" ht="12.75" customHeight="1" x14ac:dyDescent="0.25">
      <c r="A41" s="156"/>
      <c r="B41" s="245" t="s">
        <v>346</v>
      </c>
      <c r="C41" s="240"/>
      <c r="D41" s="240"/>
      <c r="E41" s="251">
        <v>851</v>
      </c>
      <c r="F41" s="143" t="s">
        <v>224</v>
      </c>
      <c r="G41" s="143" t="s">
        <v>273</v>
      </c>
      <c r="H41" s="143" t="s">
        <v>277</v>
      </c>
      <c r="I41" s="143" t="s">
        <v>347</v>
      </c>
      <c r="J41" s="154"/>
      <c r="K41" s="154"/>
      <c r="L41" s="154"/>
      <c r="M41" s="154"/>
      <c r="N41" s="154"/>
      <c r="O41" s="154"/>
      <c r="P41" s="154"/>
      <c r="Q41" s="154"/>
      <c r="R41" s="154">
        <f>R42+R43</f>
        <v>0</v>
      </c>
      <c r="S41" s="154">
        <f t="shared" ref="S41:X41" si="68">S42+S43</f>
        <v>1890200</v>
      </c>
      <c r="T41" s="154">
        <f t="shared" si="68"/>
        <v>1890200</v>
      </c>
      <c r="U41" s="154">
        <f t="shared" si="68"/>
        <v>-2180</v>
      </c>
      <c r="V41" s="154">
        <f t="shared" si="68"/>
        <v>1888020</v>
      </c>
      <c r="W41" s="154">
        <f t="shared" si="68"/>
        <v>-92038</v>
      </c>
      <c r="X41" s="154">
        <f t="shared" si="68"/>
        <v>1795982</v>
      </c>
    </row>
    <row r="42" spans="1:24" s="145" customFormat="1" ht="24.75" customHeight="1" x14ac:dyDescent="0.25">
      <c r="A42" s="156"/>
      <c r="B42" s="245" t="s">
        <v>615</v>
      </c>
      <c r="C42" s="240"/>
      <c r="D42" s="240"/>
      <c r="E42" s="251">
        <v>851</v>
      </c>
      <c r="F42" s="143" t="s">
        <v>224</v>
      </c>
      <c r="G42" s="143" t="s">
        <v>273</v>
      </c>
      <c r="H42" s="143" t="s">
        <v>277</v>
      </c>
      <c r="I42" s="143" t="s">
        <v>349</v>
      </c>
      <c r="J42" s="154"/>
      <c r="K42" s="154"/>
      <c r="L42" s="154"/>
      <c r="M42" s="154"/>
      <c r="N42" s="154"/>
      <c r="O42" s="154"/>
      <c r="P42" s="154"/>
      <c r="Q42" s="154"/>
      <c r="R42" s="154"/>
      <c r="S42" s="154">
        <v>566400</v>
      </c>
      <c r="T42" s="154">
        <f>R42+S42</f>
        <v>566400</v>
      </c>
      <c r="U42" s="154">
        <f>[1]Функц.февр.!U69</f>
        <v>-2180</v>
      </c>
      <c r="V42" s="154">
        <f>T42+U42</f>
        <v>564220</v>
      </c>
      <c r="W42" s="154">
        <f>[1]Функц.февр.!W69</f>
        <v>-92038</v>
      </c>
      <c r="X42" s="154">
        <f>V42+W42</f>
        <v>472182</v>
      </c>
    </row>
    <row r="43" spans="1:24" s="145" customFormat="1" ht="25.5" hidden="1" customHeight="1" x14ac:dyDescent="0.25">
      <c r="A43" s="156"/>
      <c r="B43" s="245" t="s">
        <v>517</v>
      </c>
      <c r="C43" s="240"/>
      <c r="D43" s="240"/>
      <c r="E43" s="251">
        <v>851</v>
      </c>
      <c r="F43" s="143" t="s">
        <v>224</v>
      </c>
      <c r="G43" s="143" t="s">
        <v>273</v>
      </c>
      <c r="H43" s="143" t="s">
        <v>277</v>
      </c>
      <c r="I43" s="143" t="s">
        <v>518</v>
      </c>
      <c r="J43" s="154"/>
      <c r="K43" s="154"/>
      <c r="L43" s="154"/>
      <c r="M43" s="154"/>
      <c r="N43" s="154"/>
      <c r="O43" s="154"/>
      <c r="P43" s="154"/>
      <c r="Q43" s="154"/>
      <c r="R43" s="154"/>
      <c r="S43" s="154">
        <v>1323800</v>
      </c>
      <c r="T43" s="154">
        <f>R43+S43</f>
        <v>1323800</v>
      </c>
      <c r="U43" s="154"/>
      <c r="V43" s="154">
        <f>T43+U43</f>
        <v>1323800</v>
      </c>
      <c r="W43" s="154">
        <f>[1]Функц.февр.!W70</f>
        <v>0</v>
      </c>
      <c r="X43" s="154">
        <f>V43+W43</f>
        <v>1323800</v>
      </c>
    </row>
    <row r="44" spans="1:24" s="145" customFormat="1" ht="12.75" customHeight="1" x14ac:dyDescent="0.25">
      <c r="A44" s="332" t="s">
        <v>278</v>
      </c>
      <c r="B44" s="332"/>
      <c r="C44" s="240"/>
      <c r="D44" s="240"/>
      <c r="E44" s="251">
        <v>851</v>
      </c>
      <c r="F44" s="143" t="s">
        <v>232</v>
      </c>
      <c r="G44" s="143" t="s">
        <v>273</v>
      </c>
      <c r="H44" s="143" t="s">
        <v>279</v>
      </c>
      <c r="I44" s="143"/>
      <c r="J44" s="154">
        <f t="shared" si="61"/>
        <v>250000</v>
      </c>
      <c r="K44" s="154">
        <f t="shared" si="61"/>
        <v>0</v>
      </c>
      <c r="L44" s="154">
        <f t="shared" si="61"/>
        <v>250000</v>
      </c>
      <c r="M44" s="154">
        <f t="shared" si="61"/>
        <v>0</v>
      </c>
      <c r="N44" s="154">
        <f t="shared" si="61"/>
        <v>250000</v>
      </c>
      <c r="O44" s="154">
        <f t="shared" si="61"/>
        <v>0</v>
      </c>
      <c r="P44" s="154">
        <f t="shared" si="61"/>
        <v>250000</v>
      </c>
      <c r="Q44" s="154">
        <f t="shared" si="61"/>
        <v>0</v>
      </c>
      <c r="R44" s="154">
        <f t="shared" si="61"/>
        <v>250000</v>
      </c>
      <c r="S44" s="154">
        <f t="shared" si="61"/>
        <v>0</v>
      </c>
      <c r="T44" s="154">
        <f t="shared" si="61"/>
        <v>250000</v>
      </c>
      <c r="U44" s="154">
        <f t="shared" si="61"/>
        <v>0</v>
      </c>
      <c r="V44" s="154">
        <f t="shared" si="61"/>
        <v>250000</v>
      </c>
      <c r="W44" s="154">
        <f t="shared" si="61"/>
        <v>-94050</v>
      </c>
      <c r="X44" s="154">
        <f t="shared" si="61"/>
        <v>155950</v>
      </c>
    </row>
    <row r="45" spans="1:24" s="145" customFormat="1" ht="15" customHeight="1" x14ac:dyDescent="0.25">
      <c r="A45" s="155"/>
      <c r="B45" s="258" t="s">
        <v>236</v>
      </c>
      <c r="C45" s="258"/>
      <c r="D45" s="258"/>
      <c r="E45" s="251">
        <v>851</v>
      </c>
      <c r="F45" s="143" t="s">
        <v>224</v>
      </c>
      <c r="G45" s="143" t="s">
        <v>273</v>
      </c>
      <c r="H45" s="143" t="s">
        <v>279</v>
      </c>
      <c r="I45" s="143" t="s">
        <v>237</v>
      </c>
      <c r="J45" s="154">
        <f t="shared" si="61"/>
        <v>250000</v>
      </c>
      <c r="K45" s="154">
        <f t="shared" si="61"/>
        <v>0</v>
      </c>
      <c r="L45" s="154">
        <f t="shared" si="61"/>
        <v>250000</v>
      </c>
      <c r="M45" s="154">
        <f t="shared" si="61"/>
        <v>0</v>
      </c>
      <c r="N45" s="154">
        <f t="shared" si="61"/>
        <v>250000</v>
      </c>
      <c r="O45" s="154">
        <f t="shared" si="61"/>
        <v>0</v>
      </c>
      <c r="P45" s="154">
        <f t="shared" si="61"/>
        <v>250000</v>
      </c>
      <c r="Q45" s="154">
        <f t="shared" si="61"/>
        <v>0</v>
      </c>
      <c r="R45" s="154">
        <f t="shared" si="61"/>
        <v>250000</v>
      </c>
      <c r="S45" s="154">
        <f t="shared" si="61"/>
        <v>0</v>
      </c>
      <c r="T45" s="154">
        <f t="shared" si="61"/>
        <v>250000</v>
      </c>
      <c r="U45" s="154">
        <f t="shared" si="61"/>
        <v>0</v>
      </c>
      <c r="V45" s="154">
        <f t="shared" si="61"/>
        <v>250000</v>
      </c>
      <c r="W45" s="154">
        <f t="shared" si="61"/>
        <v>-94050</v>
      </c>
      <c r="X45" s="154">
        <f t="shared" si="61"/>
        <v>155950</v>
      </c>
    </row>
    <row r="46" spans="1:24" s="145" customFormat="1" ht="12" x14ac:dyDescent="0.25">
      <c r="A46" s="155"/>
      <c r="B46" s="240" t="s">
        <v>238</v>
      </c>
      <c r="C46" s="240"/>
      <c r="D46" s="240"/>
      <c r="E46" s="251">
        <v>851</v>
      </c>
      <c r="F46" s="143" t="s">
        <v>224</v>
      </c>
      <c r="G46" s="143" t="s">
        <v>273</v>
      </c>
      <c r="H46" s="143" t="s">
        <v>279</v>
      </c>
      <c r="I46" s="143" t="s">
        <v>239</v>
      </c>
      <c r="J46" s="154">
        <v>250000</v>
      </c>
      <c r="K46" s="154"/>
      <c r="L46" s="154">
        <f t="shared" si="6"/>
        <v>250000</v>
      </c>
      <c r="M46" s="154"/>
      <c r="N46" s="154">
        <f t="shared" ref="N46" si="69">L46+M46</f>
        <v>250000</v>
      </c>
      <c r="O46" s="154"/>
      <c r="P46" s="154">
        <f t="shared" ref="P46" si="70">N46+O46</f>
        <v>250000</v>
      </c>
      <c r="Q46" s="154"/>
      <c r="R46" s="154">
        <f t="shared" ref="R46" si="71">P46+Q46</f>
        <v>250000</v>
      </c>
      <c r="S46" s="154"/>
      <c r="T46" s="154">
        <f t="shared" ref="T46" si="72">R46+S46</f>
        <v>250000</v>
      </c>
      <c r="U46" s="154"/>
      <c r="V46" s="154">
        <f t="shared" ref="V46" si="73">T46+U46</f>
        <v>250000</v>
      </c>
      <c r="W46" s="154">
        <f>[1]Функц.февр.!W73</f>
        <v>-94050</v>
      </c>
      <c r="X46" s="154">
        <f t="shared" ref="X46" si="74">V46+W46</f>
        <v>155950</v>
      </c>
    </row>
    <row r="47" spans="1:24" s="157" customFormat="1" ht="12.75" hidden="1" customHeight="1" x14ac:dyDescent="0.25">
      <c r="A47" s="332" t="s">
        <v>280</v>
      </c>
      <c r="B47" s="332"/>
      <c r="C47" s="240"/>
      <c r="D47" s="240"/>
      <c r="E47" s="251">
        <v>851</v>
      </c>
      <c r="F47" s="143" t="s">
        <v>224</v>
      </c>
      <c r="G47" s="143" t="s">
        <v>273</v>
      </c>
      <c r="H47" s="143" t="s">
        <v>281</v>
      </c>
      <c r="I47" s="143"/>
      <c r="J47" s="154">
        <f>J48</f>
        <v>287200</v>
      </c>
      <c r="K47" s="154">
        <f t="shared" ref="K47:X48" si="75">K48</f>
        <v>0</v>
      </c>
      <c r="L47" s="154">
        <f t="shared" si="75"/>
        <v>287200</v>
      </c>
      <c r="M47" s="154">
        <f t="shared" si="75"/>
        <v>0</v>
      </c>
      <c r="N47" s="154">
        <f t="shared" si="75"/>
        <v>287200</v>
      </c>
      <c r="O47" s="154">
        <f t="shared" si="75"/>
        <v>0</v>
      </c>
      <c r="P47" s="154">
        <f t="shared" si="75"/>
        <v>287200</v>
      </c>
      <c r="Q47" s="154">
        <f t="shared" si="75"/>
        <v>0</v>
      </c>
      <c r="R47" s="154">
        <f t="shared" si="75"/>
        <v>287200</v>
      </c>
      <c r="S47" s="154">
        <f t="shared" si="75"/>
        <v>0</v>
      </c>
      <c r="T47" s="154">
        <f t="shared" si="75"/>
        <v>287200</v>
      </c>
      <c r="U47" s="154">
        <f t="shared" si="75"/>
        <v>0</v>
      </c>
      <c r="V47" s="154">
        <f t="shared" si="75"/>
        <v>287200</v>
      </c>
      <c r="W47" s="154">
        <f t="shared" si="75"/>
        <v>0</v>
      </c>
      <c r="X47" s="154">
        <f t="shared" si="75"/>
        <v>287200</v>
      </c>
    </row>
    <row r="48" spans="1:24" s="145" customFormat="1" ht="18.75" hidden="1" customHeight="1" x14ac:dyDescent="0.25">
      <c r="A48" s="332" t="s">
        <v>282</v>
      </c>
      <c r="B48" s="332"/>
      <c r="C48" s="240"/>
      <c r="D48" s="240"/>
      <c r="E48" s="251">
        <v>851</v>
      </c>
      <c r="F48" s="158" t="s">
        <v>224</v>
      </c>
      <c r="G48" s="158" t="s">
        <v>273</v>
      </c>
      <c r="H48" s="158" t="s">
        <v>283</v>
      </c>
      <c r="I48" s="158"/>
      <c r="J48" s="154">
        <f>J49</f>
        <v>287200</v>
      </c>
      <c r="K48" s="154">
        <f t="shared" si="75"/>
        <v>0</v>
      </c>
      <c r="L48" s="154">
        <f t="shared" si="75"/>
        <v>287200</v>
      </c>
      <c r="M48" s="154">
        <f t="shared" si="75"/>
        <v>0</v>
      </c>
      <c r="N48" s="154">
        <f t="shared" si="75"/>
        <v>287200</v>
      </c>
      <c r="O48" s="154">
        <f t="shared" si="75"/>
        <v>0</v>
      </c>
      <c r="P48" s="154">
        <f t="shared" si="75"/>
        <v>287200</v>
      </c>
      <c r="Q48" s="154">
        <f t="shared" si="75"/>
        <v>0</v>
      </c>
      <c r="R48" s="154">
        <f t="shared" si="75"/>
        <v>287200</v>
      </c>
      <c r="S48" s="154">
        <f t="shared" si="75"/>
        <v>0</v>
      </c>
      <c r="T48" s="154">
        <f t="shared" si="75"/>
        <v>287200</v>
      </c>
      <c r="U48" s="154">
        <f t="shared" si="75"/>
        <v>0</v>
      </c>
      <c r="V48" s="154">
        <f t="shared" si="75"/>
        <v>287200</v>
      </c>
      <c r="W48" s="154">
        <f t="shared" si="75"/>
        <v>0</v>
      </c>
      <c r="X48" s="154">
        <f t="shared" si="75"/>
        <v>287200</v>
      </c>
    </row>
    <row r="49" spans="1:24" s="145" customFormat="1" ht="12.75" hidden="1" customHeight="1" x14ac:dyDescent="0.25">
      <c r="A49" s="332" t="s">
        <v>284</v>
      </c>
      <c r="B49" s="332"/>
      <c r="C49" s="240"/>
      <c r="D49" s="240"/>
      <c r="E49" s="251">
        <v>851</v>
      </c>
      <c r="F49" s="158" t="s">
        <v>224</v>
      </c>
      <c r="G49" s="158" t="s">
        <v>273</v>
      </c>
      <c r="H49" s="158" t="s">
        <v>285</v>
      </c>
      <c r="I49" s="158"/>
      <c r="J49" s="154">
        <f>J50+J52</f>
        <v>287200</v>
      </c>
      <c r="K49" s="154">
        <f t="shared" ref="K49:X49" si="76">K50+K52</f>
        <v>0</v>
      </c>
      <c r="L49" s="154">
        <f t="shared" si="76"/>
        <v>287200</v>
      </c>
      <c r="M49" s="154">
        <f t="shared" si="76"/>
        <v>0</v>
      </c>
      <c r="N49" s="154">
        <f t="shared" si="76"/>
        <v>287200</v>
      </c>
      <c r="O49" s="154">
        <f t="shared" si="76"/>
        <v>0</v>
      </c>
      <c r="P49" s="154">
        <f t="shared" si="76"/>
        <v>287200</v>
      </c>
      <c r="Q49" s="154">
        <f t="shared" si="76"/>
        <v>0</v>
      </c>
      <c r="R49" s="154">
        <f t="shared" si="76"/>
        <v>287200</v>
      </c>
      <c r="S49" s="154">
        <f t="shared" si="76"/>
        <v>0</v>
      </c>
      <c r="T49" s="154">
        <f t="shared" si="76"/>
        <v>287200</v>
      </c>
      <c r="U49" s="154">
        <f t="shared" si="76"/>
        <v>0</v>
      </c>
      <c r="V49" s="154">
        <f t="shared" si="76"/>
        <v>287200</v>
      </c>
      <c r="W49" s="154">
        <f t="shared" si="76"/>
        <v>0</v>
      </c>
      <c r="X49" s="154">
        <f t="shared" si="76"/>
        <v>287200</v>
      </c>
    </row>
    <row r="50" spans="1:24" s="145" customFormat="1" ht="24" hidden="1" x14ac:dyDescent="0.25">
      <c r="A50" s="240"/>
      <c r="B50" s="240" t="s">
        <v>231</v>
      </c>
      <c r="C50" s="240"/>
      <c r="D50" s="240"/>
      <c r="E50" s="251">
        <v>851</v>
      </c>
      <c r="F50" s="143" t="s">
        <v>232</v>
      </c>
      <c r="G50" s="143" t="s">
        <v>273</v>
      </c>
      <c r="H50" s="158" t="s">
        <v>285</v>
      </c>
      <c r="I50" s="143" t="s">
        <v>233</v>
      </c>
      <c r="J50" s="154">
        <f>J51</f>
        <v>168000</v>
      </c>
      <c r="K50" s="154">
        <f t="shared" ref="K50:X50" si="77">K51</f>
        <v>0</v>
      </c>
      <c r="L50" s="154">
        <f t="shared" si="77"/>
        <v>168000</v>
      </c>
      <c r="M50" s="154">
        <f t="shared" si="77"/>
        <v>0</v>
      </c>
      <c r="N50" s="154">
        <f t="shared" si="77"/>
        <v>168000</v>
      </c>
      <c r="O50" s="154">
        <f t="shared" si="77"/>
        <v>0</v>
      </c>
      <c r="P50" s="154">
        <f t="shared" si="77"/>
        <v>168000</v>
      </c>
      <c r="Q50" s="154">
        <f t="shared" si="77"/>
        <v>0</v>
      </c>
      <c r="R50" s="154">
        <f t="shared" si="77"/>
        <v>168000</v>
      </c>
      <c r="S50" s="154">
        <f t="shared" si="77"/>
        <v>0</v>
      </c>
      <c r="T50" s="154">
        <f t="shared" si="77"/>
        <v>168000</v>
      </c>
      <c r="U50" s="154">
        <f t="shared" si="77"/>
        <v>37034</v>
      </c>
      <c r="V50" s="154">
        <f t="shared" si="77"/>
        <v>205034</v>
      </c>
      <c r="W50" s="154">
        <f t="shared" si="77"/>
        <v>0</v>
      </c>
      <c r="X50" s="154">
        <f t="shared" si="77"/>
        <v>205034</v>
      </c>
    </row>
    <row r="51" spans="1:24" s="145" customFormat="1" ht="12" hidden="1" customHeight="1" x14ac:dyDescent="0.25">
      <c r="A51" s="155"/>
      <c r="B51" s="258" t="s">
        <v>234</v>
      </c>
      <c r="C51" s="258"/>
      <c r="D51" s="258"/>
      <c r="E51" s="251">
        <v>851</v>
      </c>
      <c r="F51" s="143" t="s">
        <v>224</v>
      </c>
      <c r="G51" s="143" t="s">
        <v>273</v>
      </c>
      <c r="H51" s="158" t="s">
        <v>285</v>
      </c>
      <c r="I51" s="143" t="s">
        <v>235</v>
      </c>
      <c r="J51" s="154">
        <v>168000</v>
      </c>
      <c r="K51" s="154"/>
      <c r="L51" s="154">
        <f t="shared" si="6"/>
        <v>168000</v>
      </c>
      <c r="M51" s="154"/>
      <c r="N51" s="154">
        <f t="shared" ref="N51" si="78">L51+M51</f>
        <v>168000</v>
      </c>
      <c r="O51" s="154"/>
      <c r="P51" s="154">
        <f t="shared" ref="P51" si="79">N51+O51</f>
        <v>168000</v>
      </c>
      <c r="Q51" s="154"/>
      <c r="R51" s="154">
        <f t="shared" ref="R51" si="80">P51+Q51</f>
        <v>168000</v>
      </c>
      <c r="S51" s="154"/>
      <c r="T51" s="154">
        <f t="shared" ref="T51" si="81">R51+S51</f>
        <v>168000</v>
      </c>
      <c r="U51" s="154">
        <f>[1]Функц.февр.!U78</f>
        <v>37034</v>
      </c>
      <c r="V51" s="154">
        <f t="shared" ref="V51" si="82">T51+U51</f>
        <v>205034</v>
      </c>
      <c r="W51" s="154">
        <f>[1]Функц.февр.!W78</f>
        <v>0</v>
      </c>
      <c r="X51" s="154">
        <f t="shared" ref="X51" si="83">V51+W51</f>
        <v>205034</v>
      </c>
    </row>
    <row r="52" spans="1:24" s="145" customFormat="1" ht="12" hidden="1" customHeight="1" x14ac:dyDescent="0.25">
      <c r="A52" s="155"/>
      <c r="B52" s="258" t="s">
        <v>236</v>
      </c>
      <c r="C52" s="258"/>
      <c r="D52" s="258"/>
      <c r="E52" s="251">
        <v>851</v>
      </c>
      <c r="F52" s="143" t="s">
        <v>224</v>
      </c>
      <c r="G52" s="143" t="s">
        <v>273</v>
      </c>
      <c r="H52" s="158" t="s">
        <v>285</v>
      </c>
      <c r="I52" s="143" t="s">
        <v>237</v>
      </c>
      <c r="J52" s="154">
        <f>J53</f>
        <v>119200</v>
      </c>
      <c r="K52" s="154">
        <f t="shared" ref="K52:X52" si="84">K53</f>
        <v>0</v>
      </c>
      <c r="L52" s="154">
        <f t="shared" si="84"/>
        <v>119200</v>
      </c>
      <c r="M52" s="154">
        <f t="shared" si="84"/>
        <v>0</v>
      </c>
      <c r="N52" s="154">
        <f t="shared" si="84"/>
        <v>119200</v>
      </c>
      <c r="O52" s="154">
        <f t="shared" si="84"/>
        <v>0</v>
      </c>
      <c r="P52" s="154">
        <f t="shared" si="84"/>
        <v>119200</v>
      </c>
      <c r="Q52" s="154">
        <f t="shared" si="84"/>
        <v>0</v>
      </c>
      <c r="R52" s="154">
        <f t="shared" si="84"/>
        <v>119200</v>
      </c>
      <c r="S52" s="154">
        <f t="shared" si="84"/>
        <v>0</v>
      </c>
      <c r="T52" s="154">
        <f t="shared" si="84"/>
        <v>119200</v>
      </c>
      <c r="U52" s="154">
        <f t="shared" si="84"/>
        <v>-37034</v>
      </c>
      <c r="V52" s="154">
        <f t="shared" si="84"/>
        <v>82166</v>
      </c>
      <c r="W52" s="154">
        <f t="shared" si="84"/>
        <v>0</v>
      </c>
      <c r="X52" s="154">
        <f t="shared" si="84"/>
        <v>82166</v>
      </c>
    </row>
    <row r="53" spans="1:24" s="145" customFormat="1" ht="12" hidden="1" customHeight="1" x14ac:dyDescent="0.25">
      <c r="A53" s="155"/>
      <c r="B53" s="240" t="s">
        <v>238</v>
      </c>
      <c r="C53" s="240"/>
      <c r="D53" s="240"/>
      <c r="E53" s="251">
        <v>851</v>
      </c>
      <c r="F53" s="143" t="s">
        <v>224</v>
      </c>
      <c r="G53" s="143" t="s">
        <v>273</v>
      </c>
      <c r="H53" s="158" t="s">
        <v>285</v>
      </c>
      <c r="I53" s="143" t="s">
        <v>239</v>
      </c>
      <c r="J53" s="154">
        <v>119200</v>
      </c>
      <c r="K53" s="154"/>
      <c r="L53" s="154">
        <f t="shared" si="6"/>
        <v>119200</v>
      </c>
      <c r="M53" s="154"/>
      <c r="N53" s="154">
        <f t="shared" ref="N53" si="85">L53+M53</f>
        <v>119200</v>
      </c>
      <c r="O53" s="154"/>
      <c r="P53" s="154">
        <f t="shared" ref="P53" si="86">N53+O53</f>
        <v>119200</v>
      </c>
      <c r="Q53" s="154"/>
      <c r="R53" s="154">
        <f t="shared" ref="R53" si="87">P53+Q53</f>
        <v>119200</v>
      </c>
      <c r="S53" s="154"/>
      <c r="T53" s="154">
        <f t="shared" ref="T53" si="88">R53+S53</f>
        <v>119200</v>
      </c>
      <c r="U53" s="154">
        <f>[1]Функц.февр.!U80</f>
        <v>-37034</v>
      </c>
      <c r="V53" s="154">
        <f t="shared" ref="V53" si="89">T53+U53</f>
        <v>82166</v>
      </c>
      <c r="W53" s="154">
        <f>[1]Функц.февр.!W80</f>
        <v>0</v>
      </c>
      <c r="X53" s="154">
        <f t="shared" ref="X53" si="90">V53+W53</f>
        <v>82166</v>
      </c>
    </row>
    <row r="54" spans="1:24" s="145" customFormat="1" ht="24.75" customHeight="1" x14ac:dyDescent="0.25">
      <c r="A54" s="332" t="s">
        <v>291</v>
      </c>
      <c r="B54" s="332"/>
      <c r="C54" s="240"/>
      <c r="D54" s="240"/>
      <c r="E54" s="251">
        <v>851</v>
      </c>
      <c r="F54" s="143" t="s">
        <v>224</v>
      </c>
      <c r="G54" s="143" t="s">
        <v>273</v>
      </c>
      <c r="H54" s="159" t="s">
        <v>292</v>
      </c>
      <c r="I54" s="143"/>
      <c r="J54" s="154">
        <f t="shared" ref="J54:X55" si="91">J55</f>
        <v>1200000</v>
      </c>
      <c r="K54" s="154">
        <f t="shared" si="91"/>
        <v>550000</v>
      </c>
      <c r="L54" s="154">
        <f t="shared" si="91"/>
        <v>1750000</v>
      </c>
      <c r="M54" s="154">
        <f t="shared" si="91"/>
        <v>0</v>
      </c>
      <c r="N54" s="154">
        <f t="shared" si="91"/>
        <v>1750000</v>
      </c>
      <c r="O54" s="154">
        <f t="shared" si="91"/>
        <v>0</v>
      </c>
      <c r="P54" s="154">
        <f t="shared" si="91"/>
        <v>1750000</v>
      </c>
      <c r="Q54" s="154">
        <f t="shared" si="91"/>
        <v>0</v>
      </c>
      <c r="R54" s="154">
        <f t="shared" si="91"/>
        <v>1750000</v>
      </c>
      <c r="S54" s="154">
        <f t="shared" si="91"/>
        <v>0</v>
      </c>
      <c r="T54" s="154">
        <f t="shared" si="91"/>
        <v>1750000</v>
      </c>
      <c r="U54" s="154">
        <f t="shared" si="91"/>
        <v>0</v>
      </c>
      <c r="V54" s="154">
        <f t="shared" si="91"/>
        <v>1750000</v>
      </c>
      <c r="W54" s="154">
        <f t="shared" si="91"/>
        <v>72837</v>
      </c>
      <c r="X54" s="154">
        <f t="shared" si="91"/>
        <v>1822837</v>
      </c>
    </row>
    <row r="55" spans="1:24" s="145" customFormat="1" ht="12" x14ac:dyDescent="0.25">
      <c r="A55" s="155"/>
      <c r="B55" s="258" t="s">
        <v>236</v>
      </c>
      <c r="C55" s="258"/>
      <c r="D55" s="258"/>
      <c r="E55" s="251">
        <v>851</v>
      </c>
      <c r="F55" s="143" t="s">
        <v>224</v>
      </c>
      <c r="G55" s="158" t="s">
        <v>273</v>
      </c>
      <c r="H55" s="159" t="s">
        <v>292</v>
      </c>
      <c r="I55" s="143" t="s">
        <v>237</v>
      </c>
      <c r="J55" s="154">
        <f t="shared" si="91"/>
        <v>1200000</v>
      </c>
      <c r="K55" s="154">
        <f t="shared" si="91"/>
        <v>550000</v>
      </c>
      <c r="L55" s="154">
        <f t="shared" si="91"/>
        <v>1750000</v>
      </c>
      <c r="M55" s="154">
        <f t="shared" si="91"/>
        <v>0</v>
      </c>
      <c r="N55" s="154">
        <f t="shared" si="91"/>
        <v>1750000</v>
      </c>
      <c r="O55" s="154">
        <f t="shared" si="91"/>
        <v>0</v>
      </c>
      <c r="P55" s="154">
        <f t="shared" si="91"/>
        <v>1750000</v>
      </c>
      <c r="Q55" s="154">
        <f t="shared" si="91"/>
        <v>0</v>
      </c>
      <c r="R55" s="154">
        <f t="shared" si="91"/>
        <v>1750000</v>
      </c>
      <c r="S55" s="154">
        <f t="shared" si="91"/>
        <v>0</v>
      </c>
      <c r="T55" s="154">
        <f t="shared" si="91"/>
        <v>1750000</v>
      </c>
      <c r="U55" s="154">
        <f t="shared" si="91"/>
        <v>0</v>
      </c>
      <c r="V55" s="154">
        <f t="shared" si="91"/>
        <v>1750000</v>
      </c>
      <c r="W55" s="154">
        <f t="shared" si="91"/>
        <v>72837</v>
      </c>
      <c r="X55" s="154">
        <f t="shared" si="91"/>
        <v>1822837</v>
      </c>
    </row>
    <row r="56" spans="1:24" s="145" customFormat="1" ht="12" x14ac:dyDescent="0.25">
      <c r="A56" s="155"/>
      <c r="B56" s="240" t="s">
        <v>238</v>
      </c>
      <c r="C56" s="240"/>
      <c r="D56" s="240"/>
      <c r="E56" s="251">
        <v>851</v>
      </c>
      <c r="F56" s="143" t="s">
        <v>224</v>
      </c>
      <c r="G56" s="158" t="s">
        <v>273</v>
      </c>
      <c r="H56" s="159" t="s">
        <v>292</v>
      </c>
      <c r="I56" s="143" t="s">
        <v>239</v>
      </c>
      <c r="J56" s="154">
        <f>1100000+100000</f>
        <v>1200000</v>
      </c>
      <c r="K56" s="154">
        <v>550000</v>
      </c>
      <c r="L56" s="154">
        <f t="shared" si="6"/>
        <v>1750000</v>
      </c>
      <c r="M56" s="154"/>
      <c r="N56" s="154">
        <f t="shared" ref="N56" si="92">L56+M56</f>
        <v>1750000</v>
      </c>
      <c r="O56" s="154"/>
      <c r="P56" s="154">
        <f t="shared" ref="P56" si="93">N56+O56</f>
        <v>1750000</v>
      </c>
      <c r="Q56" s="154"/>
      <c r="R56" s="154">
        <f t="shared" ref="R56" si="94">P56+Q56</f>
        <v>1750000</v>
      </c>
      <c r="S56" s="154"/>
      <c r="T56" s="154">
        <f t="shared" ref="T56" si="95">R56+S56</f>
        <v>1750000</v>
      </c>
      <c r="U56" s="154"/>
      <c r="V56" s="154">
        <f t="shared" ref="V56" si="96">T56+U56</f>
        <v>1750000</v>
      </c>
      <c r="W56" s="154">
        <f>[1]Функц.февр.!W86</f>
        <v>72837</v>
      </c>
      <c r="X56" s="154">
        <f t="shared" ref="X56" si="97">V56+W56</f>
        <v>1822837</v>
      </c>
    </row>
    <row r="57" spans="1:24" s="145" customFormat="1" ht="26.25" hidden="1" customHeight="1" x14ac:dyDescent="0.25">
      <c r="A57" s="332" t="s">
        <v>293</v>
      </c>
      <c r="B57" s="332"/>
      <c r="C57" s="240"/>
      <c r="D57" s="240"/>
      <c r="E57" s="251">
        <v>851</v>
      </c>
      <c r="F57" s="143" t="s">
        <v>224</v>
      </c>
      <c r="G57" s="158" t="s">
        <v>273</v>
      </c>
      <c r="H57" s="158" t="s">
        <v>294</v>
      </c>
      <c r="I57" s="143"/>
      <c r="J57" s="154">
        <f t="shared" ref="J57:X58" si="98">J58</f>
        <v>534800</v>
      </c>
      <c r="K57" s="154">
        <f t="shared" si="98"/>
        <v>0</v>
      </c>
      <c r="L57" s="154">
        <f t="shared" si="98"/>
        <v>534800</v>
      </c>
      <c r="M57" s="154">
        <f t="shared" si="98"/>
        <v>0</v>
      </c>
      <c r="N57" s="154">
        <f t="shared" si="98"/>
        <v>534800</v>
      </c>
      <c r="O57" s="154">
        <f t="shared" si="98"/>
        <v>0</v>
      </c>
      <c r="P57" s="154">
        <f t="shared" si="98"/>
        <v>534800</v>
      </c>
      <c r="Q57" s="154">
        <f t="shared" si="98"/>
        <v>0</v>
      </c>
      <c r="R57" s="154">
        <f t="shared" si="98"/>
        <v>534800</v>
      </c>
      <c r="S57" s="154">
        <f t="shared" si="98"/>
        <v>0</v>
      </c>
      <c r="T57" s="154">
        <f t="shared" si="98"/>
        <v>534800</v>
      </c>
      <c r="U57" s="154">
        <f t="shared" si="98"/>
        <v>-201370</v>
      </c>
      <c r="V57" s="154">
        <f t="shared" si="98"/>
        <v>333430</v>
      </c>
      <c r="W57" s="154">
        <f t="shared" si="98"/>
        <v>0</v>
      </c>
      <c r="X57" s="154">
        <f t="shared" si="98"/>
        <v>333430</v>
      </c>
    </row>
    <row r="58" spans="1:24" s="145" customFormat="1" ht="12" hidden="1" x14ac:dyDescent="0.25">
      <c r="A58" s="155"/>
      <c r="B58" s="258" t="s">
        <v>236</v>
      </c>
      <c r="C58" s="258"/>
      <c r="D58" s="258"/>
      <c r="E58" s="251">
        <v>851</v>
      </c>
      <c r="F58" s="143" t="s">
        <v>224</v>
      </c>
      <c r="G58" s="158" t="s">
        <v>273</v>
      </c>
      <c r="H58" s="158" t="s">
        <v>294</v>
      </c>
      <c r="I58" s="143" t="s">
        <v>237</v>
      </c>
      <c r="J58" s="154">
        <f t="shared" si="98"/>
        <v>534800</v>
      </c>
      <c r="K58" s="154">
        <f t="shared" si="98"/>
        <v>0</v>
      </c>
      <c r="L58" s="154">
        <f t="shared" si="98"/>
        <v>534800</v>
      </c>
      <c r="M58" s="154">
        <f t="shared" si="98"/>
        <v>0</v>
      </c>
      <c r="N58" s="154">
        <f t="shared" si="98"/>
        <v>534800</v>
      </c>
      <c r="O58" s="154">
        <f t="shared" si="98"/>
        <v>0</v>
      </c>
      <c r="P58" s="154">
        <f t="shared" si="98"/>
        <v>534800</v>
      </c>
      <c r="Q58" s="154">
        <f t="shared" si="98"/>
        <v>0</v>
      </c>
      <c r="R58" s="154">
        <f t="shared" si="98"/>
        <v>534800</v>
      </c>
      <c r="S58" s="154">
        <f t="shared" si="98"/>
        <v>0</v>
      </c>
      <c r="T58" s="154">
        <f t="shared" si="98"/>
        <v>534800</v>
      </c>
      <c r="U58" s="154">
        <f t="shared" si="98"/>
        <v>-201370</v>
      </c>
      <c r="V58" s="154">
        <f t="shared" si="98"/>
        <v>333430</v>
      </c>
      <c r="W58" s="154">
        <f t="shared" si="98"/>
        <v>0</v>
      </c>
      <c r="X58" s="154">
        <f t="shared" si="98"/>
        <v>333430</v>
      </c>
    </row>
    <row r="59" spans="1:24" s="145" customFormat="1" ht="12" hidden="1" x14ac:dyDescent="0.25">
      <c r="A59" s="155"/>
      <c r="B59" s="240" t="s">
        <v>238</v>
      </c>
      <c r="C59" s="240"/>
      <c r="D59" s="240"/>
      <c r="E59" s="251">
        <v>851</v>
      </c>
      <c r="F59" s="143" t="s">
        <v>224</v>
      </c>
      <c r="G59" s="158" t="s">
        <v>273</v>
      </c>
      <c r="H59" s="158" t="s">
        <v>294</v>
      </c>
      <c r="I59" s="143" t="s">
        <v>239</v>
      </c>
      <c r="J59" s="154">
        <v>534800</v>
      </c>
      <c r="K59" s="154"/>
      <c r="L59" s="154">
        <f t="shared" si="6"/>
        <v>534800</v>
      </c>
      <c r="M59" s="154"/>
      <c r="N59" s="154">
        <f t="shared" ref="N59" si="99">L59+M59</f>
        <v>534800</v>
      </c>
      <c r="O59" s="154"/>
      <c r="P59" s="154">
        <f t="shared" ref="P59" si="100">N59+O59</f>
        <v>534800</v>
      </c>
      <c r="Q59" s="154"/>
      <c r="R59" s="154">
        <f t="shared" ref="R59" si="101">P59+Q59</f>
        <v>534800</v>
      </c>
      <c r="S59" s="154"/>
      <c r="T59" s="154">
        <f t="shared" ref="T59" si="102">R59+S59</f>
        <v>534800</v>
      </c>
      <c r="U59" s="154">
        <f>[1]Функц.февр.!U89</f>
        <v>-201370</v>
      </c>
      <c r="V59" s="154">
        <f t="shared" ref="V59" si="103">T59+U59</f>
        <v>333430</v>
      </c>
      <c r="W59" s="154">
        <f>[1]Функц.февр.!W89</f>
        <v>0</v>
      </c>
      <c r="X59" s="154">
        <f t="shared" ref="X59" si="104">V59+W59</f>
        <v>333430</v>
      </c>
    </row>
    <row r="60" spans="1:24" s="150" customFormat="1" ht="15" customHeight="1" x14ac:dyDescent="0.25">
      <c r="A60" s="329" t="s">
        <v>305</v>
      </c>
      <c r="B60" s="329"/>
      <c r="C60" s="242"/>
      <c r="D60" s="242"/>
      <c r="E60" s="251">
        <v>851</v>
      </c>
      <c r="F60" s="148" t="s">
        <v>226</v>
      </c>
      <c r="G60" s="148"/>
      <c r="H60" s="148"/>
      <c r="I60" s="148"/>
      <c r="J60" s="149">
        <f>J61</f>
        <v>596900</v>
      </c>
      <c r="K60" s="149">
        <f t="shared" ref="K60:X60" si="105">K61</f>
        <v>672000</v>
      </c>
      <c r="L60" s="149">
        <f t="shared" si="105"/>
        <v>1268900</v>
      </c>
      <c r="M60" s="149">
        <f t="shared" si="105"/>
        <v>0</v>
      </c>
      <c r="N60" s="149">
        <f t="shared" si="105"/>
        <v>1268900</v>
      </c>
      <c r="O60" s="149">
        <f t="shared" si="105"/>
        <v>0</v>
      </c>
      <c r="P60" s="149">
        <f t="shared" si="105"/>
        <v>1268900</v>
      </c>
      <c r="Q60" s="149">
        <f t="shared" si="105"/>
        <v>0</v>
      </c>
      <c r="R60" s="149">
        <f t="shared" si="105"/>
        <v>1268900</v>
      </c>
      <c r="S60" s="149">
        <f t="shared" si="105"/>
        <v>0</v>
      </c>
      <c r="T60" s="149">
        <f t="shared" si="105"/>
        <v>1268900</v>
      </c>
      <c r="U60" s="149">
        <f t="shared" si="105"/>
        <v>0</v>
      </c>
      <c r="V60" s="149">
        <f t="shared" si="105"/>
        <v>1268900</v>
      </c>
      <c r="W60" s="149">
        <f t="shared" si="105"/>
        <v>-22783</v>
      </c>
      <c r="X60" s="149">
        <f t="shared" si="105"/>
        <v>1246117</v>
      </c>
    </row>
    <row r="61" spans="1:24" s="153" customFormat="1" ht="24" customHeight="1" x14ac:dyDescent="0.25">
      <c r="A61" s="333" t="s">
        <v>306</v>
      </c>
      <c r="B61" s="333"/>
      <c r="C61" s="241"/>
      <c r="D61" s="241"/>
      <c r="E61" s="251">
        <v>851</v>
      </c>
      <c r="F61" s="151" t="s">
        <v>226</v>
      </c>
      <c r="G61" s="151" t="s">
        <v>307</v>
      </c>
      <c r="H61" s="151"/>
      <c r="I61" s="151"/>
      <c r="J61" s="152">
        <f>J62+J69</f>
        <v>596900</v>
      </c>
      <c r="K61" s="152">
        <f t="shared" ref="K61:X61" si="106">K62+K69</f>
        <v>672000</v>
      </c>
      <c r="L61" s="152">
        <f t="shared" si="106"/>
        <v>1268900</v>
      </c>
      <c r="M61" s="152">
        <f t="shared" si="106"/>
        <v>0</v>
      </c>
      <c r="N61" s="152">
        <f t="shared" si="106"/>
        <v>1268900</v>
      </c>
      <c r="O61" s="152">
        <f t="shared" si="106"/>
        <v>0</v>
      </c>
      <c r="P61" s="152">
        <f t="shared" si="106"/>
        <v>1268900</v>
      </c>
      <c r="Q61" s="152">
        <f t="shared" si="106"/>
        <v>0</v>
      </c>
      <c r="R61" s="152">
        <f t="shared" si="106"/>
        <v>1268900</v>
      </c>
      <c r="S61" s="152">
        <f t="shared" si="106"/>
        <v>0</v>
      </c>
      <c r="T61" s="152">
        <f t="shared" si="106"/>
        <v>1268900</v>
      </c>
      <c r="U61" s="152">
        <f t="shared" si="106"/>
        <v>0</v>
      </c>
      <c r="V61" s="152">
        <f t="shared" si="106"/>
        <v>1268900</v>
      </c>
      <c r="W61" s="152">
        <f t="shared" si="106"/>
        <v>-22783</v>
      </c>
      <c r="X61" s="152">
        <f t="shared" si="106"/>
        <v>1246117</v>
      </c>
    </row>
    <row r="62" spans="1:24" s="145" customFormat="1" ht="15.75" customHeight="1" x14ac:dyDescent="0.25">
      <c r="A62" s="332" t="s">
        <v>308</v>
      </c>
      <c r="B62" s="332"/>
      <c r="C62" s="240"/>
      <c r="D62" s="240"/>
      <c r="E62" s="251">
        <v>851</v>
      </c>
      <c r="F62" s="143" t="s">
        <v>226</v>
      </c>
      <c r="G62" s="143" t="s">
        <v>307</v>
      </c>
      <c r="H62" s="143" t="s">
        <v>309</v>
      </c>
      <c r="I62" s="143"/>
      <c r="J62" s="154">
        <f>J63</f>
        <v>593400</v>
      </c>
      <c r="K62" s="154">
        <f t="shared" ref="K62:X62" si="107">K63</f>
        <v>672000</v>
      </c>
      <c r="L62" s="154">
        <f t="shared" si="107"/>
        <v>1265400</v>
      </c>
      <c r="M62" s="154">
        <f t="shared" si="107"/>
        <v>0</v>
      </c>
      <c r="N62" s="154">
        <f t="shared" si="107"/>
        <v>1265400</v>
      </c>
      <c r="O62" s="154">
        <f t="shared" si="107"/>
        <v>0</v>
      </c>
      <c r="P62" s="154">
        <f t="shared" si="107"/>
        <v>1265400</v>
      </c>
      <c r="Q62" s="154">
        <f t="shared" si="107"/>
        <v>0</v>
      </c>
      <c r="R62" s="154">
        <f t="shared" si="107"/>
        <v>1265400</v>
      </c>
      <c r="S62" s="154">
        <f t="shared" si="107"/>
        <v>0</v>
      </c>
      <c r="T62" s="154">
        <f t="shared" si="107"/>
        <v>1265400</v>
      </c>
      <c r="U62" s="154">
        <f t="shared" si="107"/>
        <v>0</v>
      </c>
      <c r="V62" s="154">
        <f t="shared" si="107"/>
        <v>1265400</v>
      </c>
      <c r="W62" s="154">
        <f t="shared" si="107"/>
        <v>-22783</v>
      </c>
      <c r="X62" s="154">
        <f t="shared" si="107"/>
        <v>1242617</v>
      </c>
    </row>
    <row r="63" spans="1:24" s="145" customFormat="1" ht="37.5" customHeight="1" x14ac:dyDescent="0.25">
      <c r="A63" s="332" t="s">
        <v>310</v>
      </c>
      <c r="B63" s="332"/>
      <c r="C63" s="240"/>
      <c r="D63" s="240"/>
      <c r="E63" s="251">
        <v>851</v>
      </c>
      <c r="F63" s="143" t="s">
        <v>226</v>
      </c>
      <c r="G63" s="143" t="s">
        <v>307</v>
      </c>
      <c r="H63" s="143" t="s">
        <v>311</v>
      </c>
      <c r="I63" s="143"/>
      <c r="J63" s="154">
        <f>J64+J67</f>
        <v>593400</v>
      </c>
      <c r="K63" s="154">
        <f t="shared" ref="K63:X63" si="108">K64+K67</f>
        <v>672000</v>
      </c>
      <c r="L63" s="154">
        <f t="shared" si="108"/>
        <v>1265400</v>
      </c>
      <c r="M63" s="154">
        <f t="shared" si="108"/>
        <v>0</v>
      </c>
      <c r="N63" s="154">
        <f t="shared" si="108"/>
        <v>1265400</v>
      </c>
      <c r="O63" s="154">
        <f t="shared" si="108"/>
        <v>0</v>
      </c>
      <c r="P63" s="154">
        <f t="shared" si="108"/>
        <v>1265400</v>
      </c>
      <c r="Q63" s="154">
        <f t="shared" si="108"/>
        <v>0</v>
      </c>
      <c r="R63" s="154">
        <f t="shared" si="108"/>
        <v>1265400</v>
      </c>
      <c r="S63" s="154">
        <f t="shared" si="108"/>
        <v>0</v>
      </c>
      <c r="T63" s="154">
        <f t="shared" si="108"/>
        <v>1265400</v>
      </c>
      <c r="U63" s="154">
        <f t="shared" si="108"/>
        <v>0</v>
      </c>
      <c r="V63" s="154">
        <f t="shared" si="108"/>
        <v>1265400</v>
      </c>
      <c r="W63" s="154">
        <f t="shared" si="108"/>
        <v>-22783</v>
      </c>
      <c r="X63" s="154">
        <f t="shared" si="108"/>
        <v>1242617</v>
      </c>
    </row>
    <row r="64" spans="1:24" s="145" customFormat="1" ht="24" x14ac:dyDescent="0.25">
      <c r="A64" s="160"/>
      <c r="B64" s="240" t="s">
        <v>231</v>
      </c>
      <c r="C64" s="240"/>
      <c r="D64" s="240"/>
      <c r="E64" s="251">
        <v>851</v>
      </c>
      <c r="F64" s="143" t="s">
        <v>226</v>
      </c>
      <c r="G64" s="158" t="s">
        <v>307</v>
      </c>
      <c r="H64" s="143" t="s">
        <v>311</v>
      </c>
      <c r="I64" s="143" t="s">
        <v>233</v>
      </c>
      <c r="J64" s="154">
        <f>J66+J65</f>
        <v>537700</v>
      </c>
      <c r="K64" s="154">
        <f t="shared" ref="K64:X64" si="109">K66+K65</f>
        <v>595000</v>
      </c>
      <c r="L64" s="154">
        <f t="shared" si="109"/>
        <v>1132700</v>
      </c>
      <c r="M64" s="154">
        <f t="shared" si="109"/>
        <v>0</v>
      </c>
      <c r="N64" s="154">
        <f t="shared" si="109"/>
        <v>1132700</v>
      </c>
      <c r="O64" s="154">
        <f t="shared" si="109"/>
        <v>0</v>
      </c>
      <c r="P64" s="154">
        <f t="shared" si="109"/>
        <v>1132700</v>
      </c>
      <c r="Q64" s="154">
        <f t="shared" si="109"/>
        <v>0</v>
      </c>
      <c r="R64" s="154">
        <f t="shared" si="109"/>
        <v>1132700</v>
      </c>
      <c r="S64" s="154">
        <f t="shared" si="109"/>
        <v>0</v>
      </c>
      <c r="T64" s="154">
        <f t="shared" si="109"/>
        <v>1132700</v>
      </c>
      <c r="U64" s="154">
        <f t="shared" si="109"/>
        <v>0</v>
      </c>
      <c r="V64" s="154">
        <f t="shared" si="109"/>
        <v>1132700</v>
      </c>
      <c r="W64" s="154">
        <f t="shared" si="109"/>
        <v>-22783</v>
      </c>
      <c r="X64" s="154">
        <f t="shared" si="109"/>
        <v>1109917</v>
      </c>
    </row>
    <row r="65" spans="1:24" s="145" customFormat="1" ht="12" x14ac:dyDescent="0.25">
      <c r="A65" s="160"/>
      <c r="B65" s="240" t="s">
        <v>312</v>
      </c>
      <c r="C65" s="240"/>
      <c r="D65" s="240"/>
      <c r="E65" s="251">
        <v>851</v>
      </c>
      <c r="F65" s="143" t="s">
        <v>226</v>
      </c>
      <c r="G65" s="158" t="s">
        <v>307</v>
      </c>
      <c r="H65" s="143" t="s">
        <v>311</v>
      </c>
      <c r="I65" s="143" t="s">
        <v>313</v>
      </c>
      <c r="J65" s="154"/>
      <c r="K65" s="154">
        <v>1035000</v>
      </c>
      <c r="L65" s="154">
        <f t="shared" si="6"/>
        <v>1035000</v>
      </c>
      <c r="M65" s="154"/>
      <c r="N65" s="154">
        <f t="shared" ref="N65:N66" si="110">L65+M65</f>
        <v>1035000</v>
      </c>
      <c r="O65" s="154"/>
      <c r="P65" s="154">
        <f t="shared" ref="P65:P66" si="111">N65+O65</f>
        <v>1035000</v>
      </c>
      <c r="Q65" s="154"/>
      <c r="R65" s="154">
        <f t="shared" ref="R65:R66" si="112">P65+Q65</f>
        <v>1035000</v>
      </c>
      <c r="S65" s="154"/>
      <c r="T65" s="154">
        <f t="shared" ref="T65:T66" si="113">R65+S65</f>
        <v>1035000</v>
      </c>
      <c r="U65" s="154"/>
      <c r="V65" s="154">
        <f t="shared" ref="V65:V66" si="114">T65+U65</f>
        <v>1035000</v>
      </c>
      <c r="W65" s="154"/>
      <c r="X65" s="154">
        <f t="shared" ref="X65:X66" si="115">V65+W65</f>
        <v>1035000</v>
      </c>
    </row>
    <row r="66" spans="1:24" s="145" customFormat="1" ht="24" x14ac:dyDescent="0.25">
      <c r="A66" s="161"/>
      <c r="B66" s="258" t="s">
        <v>314</v>
      </c>
      <c r="C66" s="258"/>
      <c r="D66" s="258"/>
      <c r="E66" s="251">
        <v>851</v>
      </c>
      <c r="F66" s="143" t="s">
        <v>226</v>
      </c>
      <c r="G66" s="158" t="s">
        <v>307</v>
      </c>
      <c r="H66" s="143" t="s">
        <v>311</v>
      </c>
      <c r="I66" s="143" t="s">
        <v>315</v>
      </c>
      <c r="J66" s="154">
        <f>537694+6</f>
        <v>537700</v>
      </c>
      <c r="K66" s="154">
        <v>-440000</v>
      </c>
      <c r="L66" s="154">
        <f t="shared" si="6"/>
        <v>97700</v>
      </c>
      <c r="M66" s="154"/>
      <c r="N66" s="154">
        <f t="shared" si="110"/>
        <v>97700</v>
      </c>
      <c r="O66" s="154"/>
      <c r="P66" s="154">
        <f t="shared" si="111"/>
        <v>97700</v>
      </c>
      <c r="Q66" s="154"/>
      <c r="R66" s="154">
        <f t="shared" si="112"/>
        <v>97700</v>
      </c>
      <c r="S66" s="154"/>
      <c r="T66" s="154">
        <f t="shared" si="113"/>
        <v>97700</v>
      </c>
      <c r="U66" s="154"/>
      <c r="V66" s="154">
        <f t="shared" si="114"/>
        <v>97700</v>
      </c>
      <c r="W66" s="154">
        <f>[1]Функц.февр.!W103</f>
        <v>-22783</v>
      </c>
      <c r="X66" s="154">
        <f t="shared" si="115"/>
        <v>74917</v>
      </c>
    </row>
    <row r="67" spans="1:24" s="145" customFormat="1" ht="12" hidden="1" x14ac:dyDescent="0.25">
      <c r="A67" s="161"/>
      <c r="B67" s="258" t="s">
        <v>236</v>
      </c>
      <c r="C67" s="258"/>
      <c r="D67" s="258"/>
      <c r="E67" s="251">
        <v>851</v>
      </c>
      <c r="F67" s="143" t="s">
        <v>226</v>
      </c>
      <c r="G67" s="158" t="s">
        <v>307</v>
      </c>
      <c r="H67" s="143" t="s">
        <v>311</v>
      </c>
      <c r="I67" s="143" t="s">
        <v>237</v>
      </c>
      <c r="J67" s="154">
        <f>J68</f>
        <v>55700</v>
      </c>
      <c r="K67" s="154">
        <f t="shared" ref="K67:X67" si="116">K68</f>
        <v>77000</v>
      </c>
      <c r="L67" s="154">
        <f t="shared" si="116"/>
        <v>132700</v>
      </c>
      <c r="M67" s="154">
        <f t="shared" si="116"/>
        <v>0</v>
      </c>
      <c r="N67" s="154">
        <f t="shared" si="116"/>
        <v>132700</v>
      </c>
      <c r="O67" s="154">
        <f t="shared" si="116"/>
        <v>0</v>
      </c>
      <c r="P67" s="154">
        <f t="shared" si="116"/>
        <v>132700</v>
      </c>
      <c r="Q67" s="154">
        <f t="shared" si="116"/>
        <v>0</v>
      </c>
      <c r="R67" s="154">
        <f t="shared" si="116"/>
        <v>132700</v>
      </c>
      <c r="S67" s="154">
        <f t="shared" si="116"/>
        <v>0</v>
      </c>
      <c r="T67" s="154">
        <f t="shared" si="116"/>
        <v>132700</v>
      </c>
      <c r="U67" s="154">
        <f t="shared" si="116"/>
        <v>0</v>
      </c>
      <c r="V67" s="154">
        <f t="shared" si="116"/>
        <v>132700</v>
      </c>
      <c r="W67" s="154">
        <f t="shared" si="116"/>
        <v>0</v>
      </c>
      <c r="X67" s="154">
        <f t="shared" si="116"/>
        <v>132700</v>
      </c>
    </row>
    <row r="68" spans="1:24" s="145" customFormat="1" ht="12" hidden="1" x14ac:dyDescent="0.25">
      <c r="A68" s="161"/>
      <c r="B68" s="240" t="s">
        <v>238</v>
      </c>
      <c r="C68" s="240"/>
      <c r="D68" s="240"/>
      <c r="E68" s="251">
        <v>851</v>
      </c>
      <c r="F68" s="143" t="s">
        <v>226</v>
      </c>
      <c r="G68" s="158" t="s">
        <v>307</v>
      </c>
      <c r="H68" s="143" t="s">
        <v>311</v>
      </c>
      <c r="I68" s="143" t="s">
        <v>239</v>
      </c>
      <c r="J68" s="154">
        <f>55735-35</f>
        <v>55700</v>
      </c>
      <c r="K68" s="154">
        <v>77000</v>
      </c>
      <c r="L68" s="154">
        <f t="shared" si="6"/>
        <v>132700</v>
      </c>
      <c r="M68" s="154"/>
      <c r="N68" s="154">
        <f t="shared" ref="N68" si="117">L68+M68</f>
        <v>132700</v>
      </c>
      <c r="O68" s="154"/>
      <c r="P68" s="154">
        <f t="shared" ref="P68" si="118">N68+O68</f>
        <v>132700</v>
      </c>
      <c r="Q68" s="154"/>
      <c r="R68" s="154">
        <f t="shared" ref="R68" si="119">P68+Q68</f>
        <v>132700</v>
      </c>
      <c r="S68" s="154"/>
      <c r="T68" s="154">
        <f t="shared" ref="T68" si="120">R68+S68</f>
        <v>132700</v>
      </c>
      <c r="U68" s="154"/>
      <c r="V68" s="154">
        <f t="shared" ref="V68" si="121">T68+U68</f>
        <v>132700</v>
      </c>
      <c r="W68" s="154"/>
      <c r="X68" s="154">
        <f t="shared" ref="X68" si="122">V68+W68</f>
        <v>132700</v>
      </c>
    </row>
    <row r="69" spans="1:24" s="145" customFormat="1" ht="12.75" hidden="1" customHeight="1" x14ac:dyDescent="0.25">
      <c r="A69" s="332" t="s">
        <v>251</v>
      </c>
      <c r="B69" s="332"/>
      <c r="C69" s="240"/>
      <c r="D69" s="240"/>
      <c r="E69" s="251">
        <v>851</v>
      </c>
      <c r="F69" s="143" t="s">
        <v>226</v>
      </c>
      <c r="G69" s="158" t="s">
        <v>307</v>
      </c>
      <c r="H69" s="143" t="s">
        <v>252</v>
      </c>
      <c r="I69" s="143"/>
      <c r="J69" s="154">
        <f>J70</f>
        <v>3500</v>
      </c>
      <c r="K69" s="154">
        <f t="shared" ref="K69:X72" si="123">K70</f>
        <v>0</v>
      </c>
      <c r="L69" s="154">
        <f t="shared" si="123"/>
        <v>3500</v>
      </c>
      <c r="M69" s="154">
        <f t="shared" si="123"/>
        <v>0</v>
      </c>
      <c r="N69" s="154">
        <f t="shared" si="123"/>
        <v>3500</v>
      </c>
      <c r="O69" s="154">
        <f t="shared" si="123"/>
        <v>0</v>
      </c>
      <c r="P69" s="154">
        <f t="shared" si="123"/>
        <v>3500</v>
      </c>
      <c r="Q69" s="154">
        <f t="shared" si="123"/>
        <v>0</v>
      </c>
      <c r="R69" s="154">
        <f t="shared" si="123"/>
        <v>3500</v>
      </c>
      <c r="S69" s="154">
        <f t="shared" si="123"/>
        <v>0</v>
      </c>
      <c r="T69" s="154">
        <f t="shared" si="123"/>
        <v>3500</v>
      </c>
      <c r="U69" s="154">
        <f t="shared" si="123"/>
        <v>0</v>
      </c>
      <c r="V69" s="154">
        <f t="shared" si="123"/>
        <v>3500</v>
      </c>
      <c r="W69" s="154">
        <f t="shared" si="123"/>
        <v>0</v>
      </c>
      <c r="X69" s="154">
        <f t="shared" si="123"/>
        <v>3500</v>
      </c>
    </row>
    <row r="70" spans="1:24" s="145" customFormat="1" ht="12.75" hidden="1" customHeight="1" x14ac:dyDescent="0.25">
      <c r="A70" s="313" t="s">
        <v>253</v>
      </c>
      <c r="B70" s="314"/>
      <c r="C70" s="245"/>
      <c r="D70" s="245"/>
      <c r="E70" s="251">
        <v>851</v>
      </c>
      <c r="F70" s="143" t="s">
        <v>226</v>
      </c>
      <c r="G70" s="158" t="s">
        <v>307</v>
      </c>
      <c r="H70" s="143" t="s">
        <v>254</v>
      </c>
      <c r="I70" s="143"/>
      <c r="J70" s="154">
        <f>J71</f>
        <v>3500</v>
      </c>
      <c r="K70" s="154">
        <f t="shared" si="123"/>
        <v>0</v>
      </c>
      <c r="L70" s="154">
        <f t="shared" si="123"/>
        <v>3500</v>
      </c>
      <c r="M70" s="154">
        <f t="shared" si="123"/>
        <v>0</v>
      </c>
      <c r="N70" s="154">
        <f t="shared" si="123"/>
        <v>3500</v>
      </c>
      <c r="O70" s="154">
        <f t="shared" si="123"/>
        <v>0</v>
      </c>
      <c r="P70" s="154">
        <f t="shared" si="123"/>
        <v>3500</v>
      </c>
      <c r="Q70" s="154">
        <f t="shared" si="123"/>
        <v>0</v>
      </c>
      <c r="R70" s="154">
        <f t="shared" si="123"/>
        <v>3500</v>
      </c>
      <c r="S70" s="154">
        <f t="shared" si="123"/>
        <v>0</v>
      </c>
      <c r="T70" s="154">
        <f t="shared" si="123"/>
        <v>3500</v>
      </c>
      <c r="U70" s="154">
        <f t="shared" si="123"/>
        <v>0</v>
      </c>
      <c r="V70" s="154">
        <f t="shared" si="123"/>
        <v>3500</v>
      </c>
      <c r="W70" s="154">
        <f t="shared" si="123"/>
        <v>0</v>
      </c>
      <c r="X70" s="154">
        <f t="shared" si="123"/>
        <v>3500</v>
      </c>
    </row>
    <row r="71" spans="1:24" s="145" customFormat="1" ht="12.75" hidden="1" customHeight="1" x14ac:dyDescent="0.25">
      <c r="A71" s="332" t="s">
        <v>316</v>
      </c>
      <c r="B71" s="332"/>
      <c r="C71" s="240"/>
      <c r="D71" s="240"/>
      <c r="E71" s="251">
        <v>851</v>
      </c>
      <c r="F71" s="143" t="s">
        <v>226</v>
      </c>
      <c r="G71" s="158" t="s">
        <v>307</v>
      </c>
      <c r="H71" s="143" t="s">
        <v>317</v>
      </c>
      <c r="I71" s="143"/>
      <c r="J71" s="154">
        <f>J72</f>
        <v>3500</v>
      </c>
      <c r="K71" s="154">
        <f t="shared" si="123"/>
        <v>0</v>
      </c>
      <c r="L71" s="154">
        <f t="shared" si="123"/>
        <v>3500</v>
      </c>
      <c r="M71" s="154">
        <f t="shared" si="123"/>
        <v>0</v>
      </c>
      <c r="N71" s="154">
        <f t="shared" si="123"/>
        <v>3500</v>
      </c>
      <c r="O71" s="154">
        <f t="shared" si="123"/>
        <v>0</v>
      </c>
      <c r="P71" s="154">
        <f t="shared" si="123"/>
        <v>3500</v>
      </c>
      <c r="Q71" s="154">
        <f t="shared" si="123"/>
        <v>0</v>
      </c>
      <c r="R71" s="154">
        <f t="shared" si="123"/>
        <v>3500</v>
      </c>
      <c r="S71" s="154">
        <f t="shared" si="123"/>
        <v>0</v>
      </c>
      <c r="T71" s="154">
        <f t="shared" si="123"/>
        <v>3500</v>
      </c>
      <c r="U71" s="154">
        <f t="shared" si="123"/>
        <v>0</v>
      </c>
      <c r="V71" s="154">
        <f t="shared" si="123"/>
        <v>3500</v>
      </c>
      <c r="W71" s="154">
        <f t="shared" si="123"/>
        <v>0</v>
      </c>
      <c r="X71" s="154">
        <f t="shared" si="123"/>
        <v>3500</v>
      </c>
    </row>
    <row r="72" spans="1:24" s="145" customFormat="1" ht="12" hidden="1" x14ac:dyDescent="0.25">
      <c r="A72" s="155"/>
      <c r="B72" s="258" t="s">
        <v>236</v>
      </c>
      <c r="C72" s="258"/>
      <c r="D72" s="258"/>
      <c r="E72" s="251">
        <v>851</v>
      </c>
      <c r="F72" s="143" t="s">
        <v>226</v>
      </c>
      <c r="G72" s="158" t="s">
        <v>307</v>
      </c>
      <c r="H72" s="143" t="s">
        <v>317</v>
      </c>
      <c r="I72" s="143" t="s">
        <v>237</v>
      </c>
      <c r="J72" s="154">
        <f>J73</f>
        <v>3500</v>
      </c>
      <c r="K72" s="154">
        <f t="shared" si="123"/>
        <v>0</v>
      </c>
      <c r="L72" s="154">
        <f t="shared" si="123"/>
        <v>3500</v>
      </c>
      <c r="M72" s="154">
        <f t="shared" si="123"/>
        <v>0</v>
      </c>
      <c r="N72" s="154">
        <f t="shared" si="123"/>
        <v>3500</v>
      </c>
      <c r="O72" s="154">
        <f t="shared" si="123"/>
        <v>0</v>
      </c>
      <c r="P72" s="154">
        <f t="shared" si="123"/>
        <v>3500</v>
      </c>
      <c r="Q72" s="154">
        <f t="shared" si="123"/>
        <v>0</v>
      </c>
      <c r="R72" s="154">
        <f t="shared" si="123"/>
        <v>3500</v>
      </c>
      <c r="S72" s="154">
        <f t="shared" si="123"/>
        <v>0</v>
      </c>
      <c r="T72" s="154">
        <f t="shared" si="123"/>
        <v>3500</v>
      </c>
      <c r="U72" s="154">
        <f t="shared" si="123"/>
        <v>0</v>
      </c>
      <c r="V72" s="154">
        <f t="shared" si="123"/>
        <v>3500</v>
      </c>
      <c r="W72" s="154">
        <f t="shared" si="123"/>
        <v>0</v>
      </c>
      <c r="X72" s="154">
        <f t="shared" si="123"/>
        <v>3500</v>
      </c>
    </row>
    <row r="73" spans="1:24" s="145" customFormat="1" ht="12" hidden="1" x14ac:dyDescent="0.25">
      <c r="A73" s="155"/>
      <c r="B73" s="240" t="s">
        <v>238</v>
      </c>
      <c r="C73" s="240"/>
      <c r="D73" s="240"/>
      <c r="E73" s="251">
        <v>851</v>
      </c>
      <c r="F73" s="143" t="s">
        <v>226</v>
      </c>
      <c r="G73" s="158" t="s">
        <v>307</v>
      </c>
      <c r="H73" s="143" t="s">
        <v>317</v>
      </c>
      <c r="I73" s="143" t="s">
        <v>239</v>
      </c>
      <c r="J73" s="154">
        <v>3500</v>
      </c>
      <c r="K73" s="154"/>
      <c r="L73" s="154">
        <f t="shared" si="6"/>
        <v>3500</v>
      </c>
      <c r="M73" s="154"/>
      <c r="N73" s="154">
        <f t="shared" ref="N73" si="124">L73+M73</f>
        <v>3500</v>
      </c>
      <c r="O73" s="154"/>
      <c r="P73" s="154">
        <f t="shared" ref="P73" si="125">N73+O73</f>
        <v>3500</v>
      </c>
      <c r="Q73" s="154"/>
      <c r="R73" s="154">
        <f t="shared" ref="R73" si="126">P73+Q73</f>
        <v>3500</v>
      </c>
      <c r="S73" s="154"/>
      <c r="T73" s="154">
        <f t="shared" ref="T73" si="127">R73+S73</f>
        <v>3500</v>
      </c>
      <c r="U73" s="154"/>
      <c r="V73" s="154">
        <f t="shared" ref="V73" si="128">T73+U73</f>
        <v>3500</v>
      </c>
      <c r="W73" s="154"/>
      <c r="X73" s="154">
        <f t="shared" ref="X73" si="129">V73+W73</f>
        <v>3500</v>
      </c>
    </row>
    <row r="74" spans="1:24" s="150" customFormat="1" ht="12.75" customHeight="1" x14ac:dyDescent="0.25">
      <c r="A74" s="329" t="s">
        <v>318</v>
      </c>
      <c r="B74" s="329"/>
      <c r="C74" s="242"/>
      <c r="D74" s="242"/>
      <c r="E74" s="251">
        <v>851</v>
      </c>
      <c r="F74" s="148" t="s">
        <v>247</v>
      </c>
      <c r="G74" s="148"/>
      <c r="H74" s="148"/>
      <c r="I74" s="148"/>
      <c r="J74" s="149">
        <f>J75+J82</f>
        <v>848500</v>
      </c>
      <c r="K74" s="149">
        <f t="shared" ref="K74:X74" si="130">K75+K82</f>
        <v>100000</v>
      </c>
      <c r="L74" s="149">
        <f t="shared" si="130"/>
        <v>948500</v>
      </c>
      <c r="M74" s="149">
        <f t="shared" si="130"/>
        <v>699992</v>
      </c>
      <c r="N74" s="149">
        <f t="shared" si="130"/>
        <v>1648492</v>
      </c>
      <c r="O74" s="149">
        <f t="shared" si="130"/>
        <v>0</v>
      </c>
      <c r="P74" s="149">
        <f t="shared" si="130"/>
        <v>1648492</v>
      </c>
      <c r="Q74" s="149">
        <f t="shared" si="130"/>
        <v>0</v>
      </c>
      <c r="R74" s="149">
        <f t="shared" si="130"/>
        <v>1648492</v>
      </c>
      <c r="S74" s="149">
        <f t="shared" si="130"/>
        <v>0</v>
      </c>
      <c r="T74" s="149">
        <f t="shared" si="130"/>
        <v>1648492</v>
      </c>
      <c r="U74" s="149">
        <f t="shared" si="130"/>
        <v>0</v>
      </c>
      <c r="V74" s="149">
        <f t="shared" si="130"/>
        <v>1648492</v>
      </c>
      <c r="W74" s="149">
        <f t="shared" si="130"/>
        <v>1400000</v>
      </c>
      <c r="X74" s="149">
        <f t="shared" si="130"/>
        <v>3048492</v>
      </c>
    </row>
    <row r="75" spans="1:24" s="153" customFormat="1" ht="12.75" hidden="1" customHeight="1" x14ac:dyDescent="0.25">
      <c r="A75" s="333" t="s">
        <v>319</v>
      </c>
      <c r="B75" s="333"/>
      <c r="C75" s="241"/>
      <c r="D75" s="241"/>
      <c r="E75" s="251">
        <v>851</v>
      </c>
      <c r="F75" s="151" t="s">
        <v>247</v>
      </c>
      <c r="G75" s="151" t="s">
        <v>320</v>
      </c>
      <c r="H75" s="151"/>
      <c r="I75" s="151"/>
      <c r="J75" s="152">
        <f>J76+J79</f>
        <v>705000</v>
      </c>
      <c r="K75" s="152">
        <f t="shared" ref="K75:X75" si="131">K76+K79</f>
        <v>0</v>
      </c>
      <c r="L75" s="152">
        <f t="shared" si="131"/>
        <v>705000</v>
      </c>
      <c r="M75" s="152">
        <f t="shared" si="131"/>
        <v>699992</v>
      </c>
      <c r="N75" s="152">
        <f t="shared" si="131"/>
        <v>1404992</v>
      </c>
      <c r="O75" s="152">
        <f t="shared" si="131"/>
        <v>0</v>
      </c>
      <c r="P75" s="152">
        <f t="shared" si="131"/>
        <v>1404992</v>
      </c>
      <c r="Q75" s="152">
        <f t="shared" si="131"/>
        <v>0</v>
      </c>
      <c r="R75" s="152">
        <f t="shared" si="131"/>
        <v>1404992</v>
      </c>
      <c r="S75" s="152">
        <f t="shared" si="131"/>
        <v>0</v>
      </c>
      <c r="T75" s="152">
        <f t="shared" si="131"/>
        <v>1404992</v>
      </c>
      <c r="U75" s="152">
        <f t="shared" si="131"/>
        <v>0</v>
      </c>
      <c r="V75" s="152">
        <f t="shared" si="131"/>
        <v>1404992</v>
      </c>
      <c r="W75" s="152">
        <f t="shared" si="131"/>
        <v>0</v>
      </c>
      <c r="X75" s="152">
        <f t="shared" si="131"/>
        <v>1404992</v>
      </c>
    </row>
    <row r="76" spans="1:24" s="145" customFormat="1" ht="12.75" hidden="1" customHeight="1" x14ac:dyDescent="0.25">
      <c r="A76" s="332" t="s">
        <v>321</v>
      </c>
      <c r="B76" s="332"/>
      <c r="C76" s="240"/>
      <c r="D76" s="240"/>
      <c r="E76" s="251">
        <v>851</v>
      </c>
      <c r="F76" s="143" t="s">
        <v>247</v>
      </c>
      <c r="G76" s="143" t="s">
        <v>320</v>
      </c>
      <c r="H76" s="143" t="s">
        <v>322</v>
      </c>
      <c r="I76" s="143"/>
      <c r="J76" s="154">
        <f t="shared" ref="J76:X77" si="132">J77</f>
        <v>55000</v>
      </c>
      <c r="K76" s="154">
        <f t="shared" si="132"/>
        <v>0</v>
      </c>
      <c r="L76" s="154">
        <f t="shared" si="132"/>
        <v>55000</v>
      </c>
      <c r="M76" s="154">
        <f t="shared" si="132"/>
        <v>0</v>
      </c>
      <c r="N76" s="154">
        <f t="shared" si="132"/>
        <v>55000</v>
      </c>
      <c r="O76" s="154">
        <f t="shared" si="132"/>
        <v>0</v>
      </c>
      <c r="P76" s="154">
        <f t="shared" si="132"/>
        <v>55000</v>
      </c>
      <c r="Q76" s="154">
        <f t="shared" si="132"/>
        <v>0</v>
      </c>
      <c r="R76" s="154">
        <f t="shared" si="132"/>
        <v>55000</v>
      </c>
      <c r="S76" s="154">
        <f t="shared" si="132"/>
        <v>0</v>
      </c>
      <c r="T76" s="154">
        <f t="shared" si="132"/>
        <v>55000</v>
      </c>
      <c r="U76" s="154">
        <f t="shared" si="132"/>
        <v>0</v>
      </c>
      <c r="V76" s="154">
        <f t="shared" si="132"/>
        <v>55000</v>
      </c>
      <c r="W76" s="154">
        <f t="shared" si="132"/>
        <v>0</v>
      </c>
      <c r="X76" s="154">
        <f t="shared" si="132"/>
        <v>55000</v>
      </c>
    </row>
    <row r="77" spans="1:24" s="145" customFormat="1" ht="12" hidden="1" x14ac:dyDescent="0.25">
      <c r="A77" s="161"/>
      <c r="B77" s="258" t="s">
        <v>236</v>
      </c>
      <c r="C77" s="258"/>
      <c r="D77" s="258"/>
      <c r="E77" s="251">
        <v>851</v>
      </c>
      <c r="F77" s="143" t="s">
        <v>247</v>
      </c>
      <c r="G77" s="143" t="s">
        <v>320</v>
      </c>
      <c r="H77" s="143" t="s">
        <v>322</v>
      </c>
      <c r="I77" s="143" t="s">
        <v>237</v>
      </c>
      <c r="J77" s="154">
        <f t="shared" si="132"/>
        <v>55000</v>
      </c>
      <c r="K77" s="154">
        <f t="shared" si="132"/>
        <v>0</v>
      </c>
      <c r="L77" s="154">
        <f t="shared" si="132"/>
        <v>55000</v>
      </c>
      <c r="M77" s="154">
        <f t="shared" si="132"/>
        <v>0</v>
      </c>
      <c r="N77" s="154">
        <f t="shared" si="132"/>
        <v>55000</v>
      </c>
      <c r="O77" s="154">
        <f t="shared" si="132"/>
        <v>0</v>
      </c>
      <c r="P77" s="154">
        <f t="shared" si="132"/>
        <v>55000</v>
      </c>
      <c r="Q77" s="154">
        <f t="shared" si="132"/>
        <v>0</v>
      </c>
      <c r="R77" s="154">
        <f t="shared" si="132"/>
        <v>55000</v>
      </c>
      <c r="S77" s="154">
        <f t="shared" si="132"/>
        <v>0</v>
      </c>
      <c r="T77" s="154">
        <f t="shared" si="132"/>
        <v>55000</v>
      </c>
      <c r="U77" s="154">
        <f t="shared" si="132"/>
        <v>0</v>
      </c>
      <c r="V77" s="154">
        <f t="shared" si="132"/>
        <v>55000</v>
      </c>
      <c r="W77" s="154">
        <f t="shared" si="132"/>
        <v>0</v>
      </c>
      <c r="X77" s="154">
        <f t="shared" si="132"/>
        <v>55000</v>
      </c>
    </row>
    <row r="78" spans="1:24" s="145" customFormat="1" ht="12" hidden="1" x14ac:dyDescent="0.25">
      <c r="A78" s="161"/>
      <c r="B78" s="240" t="s">
        <v>238</v>
      </c>
      <c r="C78" s="240"/>
      <c r="D78" s="240"/>
      <c r="E78" s="251">
        <v>851</v>
      </c>
      <c r="F78" s="143" t="s">
        <v>247</v>
      </c>
      <c r="G78" s="143" t="s">
        <v>320</v>
      </c>
      <c r="H78" s="143" t="s">
        <v>322</v>
      </c>
      <c r="I78" s="143" t="s">
        <v>239</v>
      </c>
      <c r="J78" s="154">
        <v>55000</v>
      </c>
      <c r="K78" s="154"/>
      <c r="L78" s="154">
        <f t="shared" si="6"/>
        <v>55000</v>
      </c>
      <c r="M78" s="154"/>
      <c r="N78" s="154">
        <f t="shared" ref="N78" si="133">L78+M78</f>
        <v>55000</v>
      </c>
      <c r="O78" s="154"/>
      <c r="P78" s="154">
        <f t="shared" ref="P78" si="134">N78+O78</f>
        <v>55000</v>
      </c>
      <c r="Q78" s="154"/>
      <c r="R78" s="154">
        <f t="shared" ref="R78" si="135">P78+Q78</f>
        <v>55000</v>
      </c>
      <c r="S78" s="154"/>
      <c r="T78" s="154">
        <f t="shared" ref="T78" si="136">R78+S78</f>
        <v>55000</v>
      </c>
      <c r="U78" s="154"/>
      <c r="V78" s="154">
        <f t="shared" ref="V78" si="137">T78+U78</f>
        <v>55000</v>
      </c>
      <c r="W78" s="154"/>
      <c r="X78" s="154">
        <f t="shared" ref="X78" si="138">V78+W78</f>
        <v>55000</v>
      </c>
    </row>
    <row r="79" spans="1:24" s="165" customFormat="1" ht="15" hidden="1" customHeight="1" x14ac:dyDescent="0.2">
      <c r="A79" s="344" t="s">
        <v>323</v>
      </c>
      <c r="B79" s="345"/>
      <c r="C79" s="250"/>
      <c r="D79" s="250"/>
      <c r="E79" s="251">
        <v>851</v>
      </c>
      <c r="F79" s="143" t="s">
        <v>247</v>
      </c>
      <c r="G79" s="143" t="s">
        <v>320</v>
      </c>
      <c r="H79" s="159" t="s">
        <v>324</v>
      </c>
      <c r="I79" s="162"/>
      <c r="J79" s="163">
        <f>J80</f>
        <v>650000</v>
      </c>
      <c r="K79" s="163">
        <f t="shared" ref="K79:X80" si="139">K80</f>
        <v>0</v>
      </c>
      <c r="L79" s="164">
        <f t="shared" si="139"/>
        <v>650000</v>
      </c>
      <c r="M79" s="164">
        <f t="shared" si="139"/>
        <v>699992</v>
      </c>
      <c r="N79" s="164">
        <f t="shared" si="139"/>
        <v>1349992</v>
      </c>
      <c r="O79" s="164">
        <f t="shared" si="139"/>
        <v>0</v>
      </c>
      <c r="P79" s="164">
        <f t="shared" si="139"/>
        <v>1349992</v>
      </c>
      <c r="Q79" s="164">
        <f t="shared" si="139"/>
        <v>0</v>
      </c>
      <c r="R79" s="164">
        <f t="shared" si="139"/>
        <v>1349992</v>
      </c>
      <c r="S79" s="164">
        <f t="shared" si="139"/>
        <v>0</v>
      </c>
      <c r="T79" s="164">
        <f t="shared" si="139"/>
        <v>1349992</v>
      </c>
      <c r="U79" s="164">
        <f t="shared" si="139"/>
        <v>0</v>
      </c>
      <c r="V79" s="164">
        <f t="shared" si="139"/>
        <v>1349992</v>
      </c>
      <c r="W79" s="164">
        <f t="shared" si="139"/>
        <v>0</v>
      </c>
      <c r="X79" s="164">
        <f t="shared" si="139"/>
        <v>1349992</v>
      </c>
    </row>
    <row r="80" spans="1:24" s="145" customFormat="1" ht="12" hidden="1" x14ac:dyDescent="0.25">
      <c r="A80" s="240"/>
      <c r="B80" s="240" t="s">
        <v>240</v>
      </c>
      <c r="C80" s="240"/>
      <c r="D80" s="240"/>
      <c r="E80" s="251">
        <v>851</v>
      </c>
      <c r="F80" s="143" t="s">
        <v>247</v>
      </c>
      <c r="G80" s="143" t="s">
        <v>320</v>
      </c>
      <c r="H80" s="159" t="s">
        <v>324</v>
      </c>
      <c r="I80" s="143" t="s">
        <v>241</v>
      </c>
      <c r="J80" s="166">
        <f>J81</f>
        <v>650000</v>
      </c>
      <c r="K80" s="166">
        <f t="shared" si="139"/>
        <v>0</v>
      </c>
      <c r="L80" s="154">
        <f t="shared" si="139"/>
        <v>650000</v>
      </c>
      <c r="M80" s="154">
        <f t="shared" si="139"/>
        <v>699992</v>
      </c>
      <c r="N80" s="154">
        <f t="shared" si="139"/>
        <v>1349992</v>
      </c>
      <c r="O80" s="154">
        <f t="shared" si="139"/>
        <v>0</v>
      </c>
      <c r="P80" s="154">
        <f t="shared" si="139"/>
        <v>1349992</v>
      </c>
      <c r="Q80" s="154">
        <f t="shared" si="139"/>
        <v>0</v>
      </c>
      <c r="R80" s="154">
        <f t="shared" si="139"/>
        <v>1349992</v>
      </c>
      <c r="S80" s="154">
        <f t="shared" si="139"/>
        <v>0</v>
      </c>
      <c r="T80" s="154">
        <f t="shared" si="139"/>
        <v>1349992</v>
      </c>
      <c r="U80" s="154">
        <f t="shared" si="139"/>
        <v>0</v>
      </c>
      <c r="V80" s="154">
        <f t="shared" si="139"/>
        <v>1349992</v>
      </c>
      <c r="W80" s="154">
        <f t="shared" si="139"/>
        <v>0</v>
      </c>
      <c r="X80" s="154">
        <f t="shared" si="139"/>
        <v>1349992</v>
      </c>
    </row>
    <row r="81" spans="1:24" s="145" customFormat="1" ht="24" hidden="1" x14ac:dyDescent="0.25">
      <c r="A81" s="240"/>
      <c r="B81" s="240" t="s">
        <v>325</v>
      </c>
      <c r="C81" s="240"/>
      <c r="D81" s="240"/>
      <c r="E81" s="251">
        <v>851</v>
      </c>
      <c r="F81" s="143" t="s">
        <v>247</v>
      </c>
      <c r="G81" s="143" t="s">
        <v>320</v>
      </c>
      <c r="H81" s="159" t="s">
        <v>324</v>
      </c>
      <c r="I81" s="143" t="s">
        <v>326</v>
      </c>
      <c r="J81" s="166">
        <v>650000</v>
      </c>
      <c r="K81" s="166"/>
      <c r="L81" s="154">
        <f t="shared" si="6"/>
        <v>650000</v>
      </c>
      <c r="M81" s="154">
        <v>699992</v>
      </c>
      <c r="N81" s="154">
        <f t="shared" ref="N81" si="140">L81+M81</f>
        <v>1349992</v>
      </c>
      <c r="O81" s="154"/>
      <c r="P81" s="154">
        <f t="shared" ref="P81" si="141">N81+O81</f>
        <v>1349992</v>
      </c>
      <c r="Q81" s="154"/>
      <c r="R81" s="154">
        <f t="shared" ref="R81" si="142">P81+Q81</f>
        <v>1349992</v>
      </c>
      <c r="S81" s="154"/>
      <c r="T81" s="154">
        <f t="shared" ref="T81" si="143">R81+S81</f>
        <v>1349992</v>
      </c>
      <c r="U81" s="154"/>
      <c r="V81" s="154">
        <f t="shared" ref="V81" si="144">T81+U81</f>
        <v>1349992</v>
      </c>
      <c r="W81" s="154"/>
      <c r="X81" s="154">
        <f t="shared" ref="X81" si="145">V81+W81</f>
        <v>1349992</v>
      </c>
    </row>
    <row r="82" spans="1:24" s="153" customFormat="1" ht="12.75" customHeight="1" x14ac:dyDescent="0.25">
      <c r="A82" s="333" t="s">
        <v>330</v>
      </c>
      <c r="B82" s="333"/>
      <c r="C82" s="241"/>
      <c r="D82" s="241"/>
      <c r="E82" s="251">
        <v>851</v>
      </c>
      <c r="F82" s="151" t="s">
        <v>247</v>
      </c>
      <c r="G82" s="151" t="s">
        <v>331</v>
      </c>
      <c r="H82" s="151"/>
      <c r="I82" s="151"/>
      <c r="J82" s="152">
        <f>J87+J94</f>
        <v>143500</v>
      </c>
      <c r="K82" s="152">
        <f t="shared" ref="K82:U82" si="146">K87+K94</f>
        <v>100000</v>
      </c>
      <c r="L82" s="152">
        <f t="shared" si="146"/>
        <v>243500</v>
      </c>
      <c r="M82" s="152">
        <f t="shared" si="146"/>
        <v>0</v>
      </c>
      <c r="N82" s="152">
        <f t="shared" si="146"/>
        <v>243500</v>
      </c>
      <c r="O82" s="152">
        <f t="shared" si="146"/>
        <v>0</v>
      </c>
      <c r="P82" s="152">
        <f t="shared" si="146"/>
        <v>243500</v>
      </c>
      <c r="Q82" s="152">
        <f t="shared" si="146"/>
        <v>0</v>
      </c>
      <c r="R82" s="152">
        <f t="shared" si="146"/>
        <v>243500</v>
      </c>
      <c r="S82" s="152">
        <f t="shared" si="146"/>
        <v>0</v>
      </c>
      <c r="T82" s="152">
        <f t="shared" si="146"/>
        <v>243500</v>
      </c>
      <c r="U82" s="152">
        <f t="shared" si="146"/>
        <v>0</v>
      </c>
      <c r="V82" s="152">
        <f>V83+V87+V94+V98</f>
        <v>243500</v>
      </c>
      <c r="W82" s="152">
        <f t="shared" ref="W82:X82" si="147">W83+W87+W94+W98</f>
        <v>1400000</v>
      </c>
      <c r="X82" s="152">
        <f t="shared" si="147"/>
        <v>1643500</v>
      </c>
    </row>
    <row r="83" spans="1:24" s="1" customFormat="1" ht="12.75" customHeight="1" x14ac:dyDescent="0.25">
      <c r="A83" s="295" t="s">
        <v>778</v>
      </c>
      <c r="B83" s="296"/>
      <c r="C83" s="261"/>
      <c r="D83" s="261"/>
      <c r="E83" s="251">
        <v>851</v>
      </c>
      <c r="F83" s="48" t="s">
        <v>247</v>
      </c>
      <c r="G83" s="48" t="s">
        <v>331</v>
      </c>
      <c r="H83" s="48" t="s">
        <v>779</v>
      </c>
      <c r="I83" s="48"/>
      <c r="J83" s="49"/>
      <c r="K83" s="49"/>
      <c r="L83" s="49"/>
      <c r="M83" s="49"/>
      <c r="N83" s="49"/>
      <c r="O83" s="49"/>
      <c r="P83" s="49"/>
      <c r="Q83" s="49"/>
      <c r="R83" s="49"/>
      <c r="S83" s="49"/>
      <c r="T83" s="49"/>
      <c r="U83" s="49"/>
      <c r="V83" s="49">
        <f>V84</f>
        <v>0</v>
      </c>
      <c r="W83" s="49">
        <f t="shared" ref="W83:X85" si="148">W84</f>
        <v>1120000</v>
      </c>
      <c r="X83" s="49">
        <f t="shared" si="148"/>
        <v>1120000</v>
      </c>
    </row>
    <row r="84" spans="1:24" s="1" customFormat="1" ht="24.75" customHeight="1" x14ac:dyDescent="0.25">
      <c r="A84" s="295" t="s">
        <v>780</v>
      </c>
      <c r="B84" s="296"/>
      <c r="C84" s="261"/>
      <c r="D84" s="261"/>
      <c r="E84" s="251">
        <v>851</v>
      </c>
      <c r="F84" s="29" t="s">
        <v>247</v>
      </c>
      <c r="G84" s="29" t="s">
        <v>331</v>
      </c>
      <c r="H84" s="48" t="s">
        <v>781</v>
      </c>
      <c r="I84" s="48"/>
      <c r="J84" s="49"/>
      <c r="K84" s="49"/>
      <c r="L84" s="49"/>
      <c r="M84" s="49"/>
      <c r="N84" s="49"/>
      <c r="O84" s="49"/>
      <c r="P84" s="49"/>
      <c r="Q84" s="49"/>
      <c r="R84" s="49"/>
      <c r="S84" s="49"/>
      <c r="T84" s="49"/>
      <c r="U84" s="49"/>
      <c r="V84" s="49">
        <f>V85</f>
        <v>0</v>
      </c>
      <c r="W84" s="49">
        <f t="shared" si="148"/>
        <v>1120000</v>
      </c>
      <c r="X84" s="49">
        <f t="shared" si="148"/>
        <v>1120000</v>
      </c>
    </row>
    <row r="85" spans="1:24" s="1" customFormat="1" ht="13.5" customHeight="1" x14ac:dyDescent="0.25">
      <c r="A85" s="234"/>
      <c r="B85" s="261" t="s">
        <v>240</v>
      </c>
      <c r="C85" s="261"/>
      <c r="D85" s="261"/>
      <c r="E85" s="251">
        <v>851</v>
      </c>
      <c r="F85" s="29" t="s">
        <v>247</v>
      </c>
      <c r="G85" s="29" t="s">
        <v>331</v>
      </c>
      <c r="H85" s="48" t="s">
        <v>781</v>
      </c>
      <c r="I85" s="48" t="s">
        <v>241</v>
      </c>
      <c r="J85" s="49"/>
      <c r="K85" s="49"/>
      <c r="L85" s="49"/>
      <c r="M85" s="49"/>
      <c r="N85" s="49"/>
      <c r="O85" s="49"/>
      <c r="P85" s="49"/>
      <c r="Q85" s="49"/>
      <c r="R85" s="49"/>
      <c r="S85" s="49"/>
      <c r="T85" s="49"/>
      <c r="U85" s="49"/>
      <c r="V85" s="49">
        <f>V86</f>
        <v>0</v>
      </c>
      <c r="W85" s="49">
        <f t="shared" si="148"/>
        <v>1120000</v>
      </c>
      <c r="X85" s="49">
        <f t="shared" si="148"/>
        <v>1120000</v>
      </c>
    </row>
    <row r="86" spans="1:24" s="1" customFormat="1" ht="26.25" customHeight="1" x14ac:dyDescent="0.25">
      <c r="A86" s="234"/>
      <c r="B86" s="261" t="s">
        <v>325</v>
      </c>
      <c r="C86" s="261"/>
      <c r="D86" s="261"/>
      <c r="E86" s="251">
        <v>851</v>
      </c>
      <c r="F86" s="29" t="s">
        <v>247</v>
      </c>
      <c r="G86" s="29" t="s">
        <v>331</v>
      </c>
      <c r="H86" s="48" t="s">
        <v>781</v>
      </c>
      <c r="I86" s="48" t="s">
        <v>326</v>
      </c>
      <c r="J86" s="49"/>
      <c r="K86" s="49"/>
      <c r="L86" s="49"/>
      <c r="M86" s="49"/>
      <c r="N86" s="49"/>
      <c r="O86" s="49"/>
      <c r="P86" s="49"/>
      <c r="Q86" s="49"/>
      <c r="R86" s="49"/>
      <c r="S86" s="49"/>
      <c r="T86" s="49"/>
      <c r="U86" s="49"/>
      <c r="V86" s="49"/>
      <c r="W86" s="49">
        <v>1120000</v>
      </c>
      <c r="X86" s="49">
        <f>V86+W86</f>
        <v>1120000</v>
      </c>
    </row>
    <row r="87" spans="1:24" s="157" customFormat="1" ht="12.75" hidden="1" customHeight="1" x14ac:dyDescent="0.25">
      <c r="A87" s="332" t="s">
        <v>280</v>
      </c>
      <c r="B87" s="332"/>
      <c r="C87" s="240"/>
      <c r="D87" s="240"/>
      <c r="E87" s="251">
        <v>851</v>
      </c>
      <c r="F87" s="143" t="s">
        <v>247</v>
      </c>
      <c r="G87" s="143" t="s">
        <v>331</v>
      </c>
      <c r="H87" s="143" t="s">
        <v>281</v>
      </c>
      <c r="I87" s="143"/>
      <c r="J87" s="154">
        <f t="shared" ref="J87:X88" si="149">J88</f>
        <v>143500</v>
      </c>
      <c r="K87" s="154">
        <f t="shared" si="149"/>
        <v>0</v>
      </c>
      <c r="L87" s="154">
        <f t="shared" si="149"/>
        <v>143500</v>
      </c>
      <c r="M87" s="154">
        <f t="shared" si="149"/>
        <v>0</v>
      </c>
      <c r="N87" s="154">
        <f t="shared" si="149"/>
        <v>143500</v>
      </c>
      <c r="O87" s="154">
        <f t="shared" si="149"/>
        <v>0</v>
      </c>
      <c r="P87" s="154">
        <f t="shared" si="149"/>
        <v>143500</v>
      </c>
      <c r="Q87" s="154">
        <f t="shared" si="149"/>
        <v>0</v>
      </c>
      <c r="R87" s="154">
        <f t="shared" si="149"/>
        <v>143500</v>
      </c>
      <c r="S87" s="154">
        <f t="shared" si="149"/>
        <v>0</v>
      </c>
      <c r="T87" s="154">
        <f t="shared" si="149"/>
        <v>143500</v>
      </c>
      <c r="U87" s="154">
        <f t="shared" si="149"/>
        <v>0</v>
      </c>
      <c r="V87" s="154">
        <f t="shared" si="149"/>
        <v>143500</v>
      </c>
      <c r="W87" s="154">
        <f t="shared" si="149"/>
        <v>0</v>
      </c>
      <c r="X87" s="154">
        <f t="shared" si="149"/>
        <v>143500</v>
      </c>
    </row>
    <row r="88" spans="1:24" s="145" customFormat="1" ht="12.75" hidden="1" customHeight="1" x14ac:dyDescent="0.25">
      <c r="A88" s="332" t="s">
        <v>282</v>
      </c>
      <c r="B88" s="332"/>
      <c r="C88" s="240"/>
      <c r="D88" s="240"/>
      <c r="E88" s="251">
        <v>851</v>
      </c>
      <c r="F88" s="158" t="s">
        <v>247</v>
      </c>
      <c r="G88" s="158" t="s">
        <v>331</v>
      </c>
      <c r="H88" s="158" t="s">
        <v>283</v>
      </c>
      <c r="I88" s="158"/>
      <c r="J88" s="154">
        <f t="shared" si="149"/>
        <v>143500</v>
      </c>
      <c r="K88" s="154">
        <f t="shared" si="149"/>
        <v>0</v>
      </c>
      <c r="L88" s="154">
        <f t="shared" si="149"/>
        <v>143500</v>
      </c>
      <c r="M88" s="154">
        <f t="shared" si="149"/>
        <v>0</v>
      </c>
      <c r="N88" s="154">
        <f t="shared" si="149"/>
        <v>143500</v>
      </c>
      <c r="O88" s="154">
        <f t="shared" si="149"/>
        <v>0</v>
      </c>
      <c r="P88" s="154">
        <f t="shared" si="149"/>
        <v>143500</v>
      </c>
      <c r="Q88" s="154">
        <f t="shared" si="149"/>
        <v>0</v>
      </c>
      <c r="R88" s="154">
        <f t="shared" si="149"/>
        <v>143500</v>
      </c>
      <c r="S88" s="154">
        <f t="shared" si="149"/>
        <v>0</v>
      </c>
      <c r="T88" s="154">
        <f t="shared" si="149"/>
        <v>143500</v>
      </c>
      <c r="U88" s="154">
        <f t="shared" si="149"/>
        <v>0</v>
      </c>
      <c r="V88" s="154">
        <f t="shared" si="149"/>
        <v>143500</v>
      </c>
      <c r="W88" s="154">
        <f t="shared" si="149"/>
        <v>0</v>
      </c>
      <c r="X88" s="154">
        <f t="shared" si="149"/>
        <v>143500</v>
      </c>
    </row>
    <row r="89" spans="1:24" s="145" customFormat="1" ht="12.75" hidden="1" customHeight="1" x14ac:dyDescent="0.25">
      <c r="A89" s="332" t="s">
        <v>332</v>
      </c>
      <c r="B89" s="332"/>
      <c r="C89" s="240"/>
      <c r="D89" s="240"/>
      <c r="E89" s="251">
        <v>851</v>
      </c>
      <c r="F89" s="158" t="s">
        <v>247</v>
      </c>
      <c r="G89" s="158" t="s">
        <v>331</v>
      </c>
      <c r="H89" s="158" t="s">
        <v>333</v>
      </c>
      <c r="I89" s="158"/>
      <c r="J89" s="154">
        <f>J90+J92</f>
        <v>143500</v>
      </c>
      <c r="K89" s="154">
        <f t="shared" ref="K89:X89" si="150">K90+K92</f>
        <v>0</v>
      </c>
      <c r="L89" s="154">
        <f t="shared" si="150"/>
        <v>143500</v>
      </c>
      <c r="M89" s="154">
        <f t="shared" si="150"/>
        <v>0</v>
      </c>
      <c r="N89" s="154">
        <f t="shared" si="150"/>
        <v>143500</v>
      </c>
      <c r="O89" s="154">
        <f t="shared" si="150"/>
        <v>0</v>
      </c>
      <c r="P89" s="154">
        <f t="shared" si="150"/>
        <v>143500</v>
      </c>
      <c r="Q89" s="154">
        <f t="shared" si="150"/>
        <v>0</v>
      </c>
      <c r="R89" s="154">
        <f t="shared" si="150"/>
        <v>143500</v>
      </c>
      <c r="S89" s="154">
        <f t="shared" si="150"/>
        <v>0</v>
      </c>
      <c r="T89" s="154">
        <f t="shared" si="150"/>
        <v>143500</v>
      </c>
      <c r="U89" s="154">
        <f t="shared" si="150"/>
        <v>0</v>
      </c>
      <c r="V89" s="154">
        <f t="shared" si="150"/>
        <v>143500</v>
      </c>
      <c r="W89" s="154">
        <f t="shared" si="150"/>
        <v>0</v>
      </c>
      <c r="X89" s="154">
        <f t="shared" si="150"/>
        <v>143500</v>
      </c>
    </row>
    <row r="90" spans="1:24" s="145" customFormat="1" ht="24" x14ac:dyDescent="0.25">
      <c r="A90" s="240"/>
      <c r="B90" s="240" t="s">
        <v>231</v>
      </c>
      <c r="C90" s="240"/>
      <c r="D90" s="240"/>
      <c r="E90" s="251">
        <v>851</v>
      </c>
      <c r="F90" s="158" t="s">
        <v>247</v>
      </c>
      <c r="G90" s="158" t="s">
        <v>331</v>
      </c>
      <c r="H90" s="158" t="s">
        <v>333</v>
      </c>
      <c r="I90" s="143" t="s">
        <v>233</v>
      </c>
      <c r="J90" s="154">
        <f>J91</f>
        <v>73900</v>
      </c>
      <c r="K90" s="154">
        <f t="shared" ref="K90:X90" si="151">K91</f>
        <v>0</v>
      </c>
      <c r="L90" s="154">
        <f t="shared" si="151"/>
        <v>73900</v>
      </c>
      <c r="M90" s="154">
        <f t="shared" si="151"/>
        <v>0</v>
      </c>
      <c r="N90" s="154">
        <f t="shared" si="151"/>
        <v>73900</v>
      </c>
      <c r="O90" s="154">
        <f t="shared" si="151"/>
        <v>0</v>
      </c>
      <c r="P90" s="154">
        <f t="shared" si="151"/>
        <v>73900</v>
      </c>
      <c r="Q90" s="154">
        <f t="shared" si="151"/>
        <v>0</v>
      </c>
      <c r="R90" s="154">
        <f t="shared" si="151"/>
        <v>73900</v>
      </c>
      <c r="S90" s="154">
        <f t="shared" si="151"/>
        <v>0</v>
      </c>
      <c r="T90" s="154">
        <f t="shared" si="151"/>
        <v>73900</v>
      </c>
      <c r="U90" s="154">
        <f t="shared" si="151"/>
        <v>13406</v>
      </c>
      <c r="V90" s="154">
        <f t="shared" si="151"/>
        <v>87306</v>
      </c>
      <c r="W90" s="154">
        <f t="shared" si="151"/>
        <v>-1714.39</v>
      </c>
      <c r="X90" s="154">
        <f t="shared" si="151"/>
        <v>85591.61</v>
      </c>
    </row>
    <row r="91" spans="1:24" s="145" customFormat="1" ht="12" customHeight="1" x14ac:dyDescent="0.25">
      <c r="A91" s="155"/>
      <c r="B91" s="258" t="s">
        <v>234</v>
      </c>
      <c r="C91" s="258"/>
      <c r="D91" s="258"/>
      <c r="E91" s="251">
        <v>851</v>
      </c>
      <c r="F91" s="158" t="s">
        <v>247</v>
      </c>
      <c r="G91" s="158" t="s">
        <v>331</v>
      </c>
      <c r="H91" s="158" t="s">
        <v>333</v>
      </c>
      <c r="I91" s="143" t="s">
        <v>235</v>
      </c>
      <c r="J91" s="154">
        <f>73883+17</f>
        <v>73900</v>
      </c>
      <c r="K91" s="154"/>
      <c r="L91" s="154">
        <f t="shared" ref="L91:L200" si="152">J91+K91</f>
        <v>73900</v>
      </c>
      <c r="M91" s="154"/>
      <c r="N91" s="154">
        <f t="shared" ref="N91" si="153">L91+M91</f>
        <v>73900</v>
      </c>
      <c r="O91" s="154"/>
      <c r="P91" s="154">
        <f t="shared" ref="P91" si="154">N91+O91</f>
        <v>73900</v>
      </c>
      <c r="Q91" s="154"/>
      <c r="R91" s="154">
        <f t="shared" ref="R91" si="155">P91+Q91</f>
        <v>73900</v>
      </c>
      <c r="S91" s="154"/>
      <c r="T91" s="154">
        <f t="shared" ref="T91" si="156">R91+S91</f>
        <v>73900</v>
      </c>
      <c r="U91" s="154">
        <v>13406</v>
      </c>
      <c r="V91" s="154">
        <f t="shared" ref="V91" si="157">T91+U91</f>
        <v>87306</v>
      </c>
      <c r="W91" s="154">
        <f>[1]Функц.февр.!W141</f>
        <v>-1714.39</v>
      </c>
      <c r="X91" s="154">
        <f t="shared" ref="X91" si="158">V91+W91</f>
        <v>85591.61</v>
      </c>
    </row>
    <row r="92" spans="1:24" s="145" customFormat="1" ht="12" customHeight="1" x14ac:dyDescent="0.25">
      <c r="A92" s="155"/>
      <c r="B92" s="258" t="s">
        <v>236</v>
      </c>
      <c r="C92" s="258"/>
      <c r="D92" s="258"/>
      <c r="E92" s="251">
        <v>851</v>
      </c>
      <c r="F92" s="158" t="s">
        <v>247</v>
      </c>
      <c r="G92" s="158" t="s">
        <v>331</v>
      </c>
      <c r="H92" s="158" t="s">
        <v>333</v>
      </c>
      <c r="I92" s="143" t="s">
        <v>237</v>
      </c>
      <c r="J92" s="154">
        <f>J93</f>
        <v>69600</v>
      </c>
      <c r="K92" s="154">
        <f t="shared" ref="K92:X92" si="159">K93</f>
        <v>0</v>
      </c>
      <c r="L92" s="154">
        <f t="shared" si="159"/>
        <v>69600</v>
      </c>
      <c r="M92" s="154">
        <f t="shared" si="159"/>
        <v>0</v>
      </c>
      <c r="N92" s="154">
        <f t="shared" si="159"/>
        <v>69600</v>
      </c>
      <c r="O92" s="154">
        <f t="shared" si="159"/>
        <v>0</v>
      </c>
      <c r="P92" s="154">
        <f t="shared" si="159"/>
        <v>69600</v>
      </c>
      <c r="Q92" s="154">
        <f t="shared" si="159"/>
        <v>0</v>
      </c>
      <c r="R92" s="154">
        <f t="shared" si="159"/>
        <v>69600</v>
      </c>
      <c r="S92" s="154">
        <f t="shared" si="159"/>
        <v>0</v>
      </c>
      <c r="T92" s="154">
        <f t="shared" si="159"/>
        <v>69600</v>
      </c>
      <c r="U92" s="154">
        <f t="shared" si="159"/>
        <v>-13406</v>
      </c>
      <c r="V92" s="154">
        <f t="shared" si="159"/>
        <v>56194</v>
      </c>
      <c r="W92" s="154">
        <f t="shared" si="159"/>
        <v>1714.39</v>
      </c>
      <c r="X92" s="154">
        <f t="shared" si="159"/>
        <v>57908.39</v>
      </c>
    </row>
    <row r="93" spans="1:24" s="145" customFormat="1" ht="12" x14ac:dyDescent="0.25">
      <c r="A93" s="155"/>
      <c r="B93" s="240" t="s">
        <v>238</v>
      </c>
      <c r="C93" s="240"/>
      <c r="D93" s="240"/>
      <c r="E93" s="251">
        <v>851</v>
      </c>
      <c r="F93" s="158" t="s">
        <v>247</v>
      </c>
      <c r="G93" s="158" t="s">
        <v>331</v>
      </c>
      <c r="H93" s="158" t="s">
        <v>333</v>
      </c>
      <c r="I93" s="143" t="s">
        <v>239</v>
      </c>
      <c r="J93" s="154">
        <f>69617-17</f>
        <v>69600</v>
      </c>
      <c r="K93" s="154"/>
      <c r="L93" s="154">
        <f t="shared" si="152"/>
        <v>69600</v>
      </c>
      <c r="M93" s="154"/>
      <c r="N93" s="154">
        <f t="shared" ref="N93" si="160">L93+M93</f>
        <v>69600</v>
      </c>
      <c r="O93" s="154"/>
      <c r="P93" s="154">
        <f t="shared" ref="P93" si="161">N93+O93</f>
        <v>69600</v>
      </c>
      <c r="Q93" s="154"/>
      <c r="R93" s="154">
        <f t="shared" ref="R93" si="162">P93+Q93</f>
        <v>69600</v>
      </c>
      <c r="S93" s="154"/>
      <c r="T93" s="154">
        <f t="shared" ref="T93" si="163">R93+S93</f>
        <v>69600</v>
      </c>
      <c r="U93" s="154">
        <v>-13406</v>
      </c>
      <c r="V93" s="154">
        <f t="shared" ref="V93" si="164">T93+U93</f>
        <v>56194</v>
      </c>
      <c r="W93" s="154">
        <f>[1]Функц.февр.!W143</f>
        <v>1714.39</v>
      </c>
      <c r="X93" s="154">
        <f t="shared" ref="X93" si="165">V93+W93</f>
        <v>57908.39</v>
      </c>
    </row>
    <row r="94" spans="1:24" s="145" customFormat="1" ht="12" hidden="1" x14ac:dyDescent="0.25">
      <c r="A94" s="348" t="s">
        <v>334</v>
      </c>
      <c r="B94" s="349"/>
      <c r="C94" s="240"/>
      <c r="D94" s="167"/>
      <c r="E94" s="251">
        <v>851</v>
      </c>
      <c r="F94" s="158" t="s">
        <v>247</v>
      </c>
      <c r="G94" s="158" t="s">
        <v>331</v>
      </c>
      <c r="H94" s="158" t="s">
        <v>335</v>
      </c>
      <c r="I94" s="143"/>
      <c r="J94" s="154">
        <f>J95</f>
        <v>0</v>
      </c>
      <c r="K94" s="154">
        <f t="shared" ref="K94:X96" si="166">K95</f>
        <v>100000</v>
      </c>
      <c r="L94" s="154">
        <f t="shared" si="166"/>
        <v>100000</v>
      </c>
      <c r="M94" s="154">
        <f t="shared" si="166"/>
        <v>0</v>
      </c>
      <c r="N94" s="154">
        <f t="shared" si="166"/>
        <v>100000</v>
      </c>
      <c r="O94" s="154">
        <f t="shared" si="166"/>
        <v>0</v>
      </c>
      <c r="P94" s="154">
        <f t="shared" si="166"/>
        <v>100000</v>
      </c>
      <c r="Q94" s="154">
        <f t="shared" si="166"/>
        <v>0</v>
      </c>
      <c r="R94" s="154">
        <f t="shared" si="166"/>
        <v>100000</v>
      </c>
      <c r="S94" s="154">
        <f t="shared" si="166"/>
        <v>0</v>
      </c>
      <c r="T94" s="154">
        <f t="shared" si="166"/>
        <v>100000</v>
      </c>
      <c r="U94" s="154">
        <f t="shared" si="166"/>
        <v>0</v>
      </c>
      <c r="V94" s="154">
        <f t="shared" si="166"/>
        <v>100000</v>
      </c>
      <c r="W94" s="154">
        <f t="shared" si="166"/>
        <v>0</v>
      </c>
      <c r="X94" s="154">
        <f t="shared" si="166"/>
        <v>100000</v>
      </c>
    </row>
    <row r="95" spans="1:24" s="145" customFormat="1" ht="25.5" hidden="1" customHeight="1" x14ac:dyDescent="0.25">
      <c r="A95" s="346" t="s">
        <v>336</v>
      </c>
      <c r="B95" s="347"/>
      <c r="C95" s="240"/>
      <c r="D95" s="167"/>
      <c r="E95" s="251">
        <v>851</v>
      </c>
      <c r="F95" s="158" t="s">
        <v>247</v>
      </c>
      <c r="G95" s="158" t="s">
        <v>331</v>
      </c>
      <c r="H95" s="158" t="s">
        <v>337</v>
      </c>
      <c r="I95" s="143"/>
      <c r="J95" s="154">
        <f>J96</f>
        <v>0</v>
      </c>
      <c r="K95" s="154">
        <f t="shared" si="166"/>
        <v>100000</v>
      </c>
      <c r="L95" s="154">
        <f t="shared" si="166"/>
        <v>100000</v>
      </c>
      <c r="M95" s="154">
        <f t="shared" si="166"/>
        <v>0</v>
      </c>
      <c r="N95" s="154">
        <f t="shared" si="166"/>
        <v>100000</v>
      </c>
      <c r="O95" s="154">
        <f t="shared" si="166"/>
        <v>0</v>
      </c>
      <c r="P95" s="154">
        <f t="shared" si="166"/>
        <v>100000</v>
      </c>
      <c r="Q95" s="154">
        <f t="shared" si="166"/>
        <v>0</v>
      </c>
      <c r="R95" s="154">
        <f t="shared" si="166"/>
        <v>100000</v>
      </c>
      <c r="S95" s="154">
        <f t="shared" si="166"/>
        <v>0</v>
      </c>
      <c r="T95" s="154">
        <f t="shared" si="166"/>
        <v>100000</v>
      </c>
      <c r="U95" s="154">
        <f t="shared" si="166"/>
        <v>0</v>
      </c>
      <c r="V95" s="154">
        <f t="shared" si="166"/>
        <v>100000</v>
      </c>
      <c r="W95" s="154">
        <f t="shared" si="166"/>
        <v>0</v>
      </c>
      <c r="X95" s="154">
        <f t="shared" si="166"/>
        <v>100000</v>
      </c>
    </row>
    <row r="96" spans="1:24" s="145" customFormat="1" ht="12" hidden="1" x14ac:dyDescent="0.25">
      <c r="A96" s="155"/>
      <c r="B96" s="240" t="s">
        <v>240</v>
      </c>
      <c r="C96" s="240"/>
      <c r="D96" s="167"/>
      <c r="E96" s="251">
        <v>851</v>
      </c>
      <c r="F96" s="158" t="s">
        <v>247</v>
      </c>
      <c r="G96" s="158" t="s">
        <v>331</v>
      </c>
      <c r="H96" s="158" t="s">
        <v>337</v>
      </c>
      <c r="I96" s="143" t="s">
        <v>241</v>
      </c>
      <c r="J96" s="154">
        <f>J97</f>
        <v>0</v>
      </c>
      <c r="K96" s="154">
        <f t="shared" si="166"/>
        <v>100000</v>
      </c>
      <c r="L96" s="154">
        <f t="shared" si="166"/>
        <v>100000</v>
      </c>
      <c r="M96" s="154">
        <f t="shared" si="166"/>
        <v>0</v>
      </c>
      <c r="N96" s="154">
        <f t="shared" si="166"/>
        <v>100000</v>
      </c>
      <c r="O96" s="154">
        <f t="shared" si="166"/>
        <v>0</v>
      </c>
      <c r="P96" s="154">
        <f t="shared" si="166"/>
        <v>100000</v>
      </c>
      <c r="Q96" s="154">
        <f t="shared" si="166"/>
        <v>0</v>
      </c>
      <c r="R96" s="154">
        <f t="shared" si="166"/>
        <v>100000</v>
      </c>
      <c r="S96" s="154">
        <f t="shared" si="166"/>
        <v>0</v>
      </c>
      <c r="T96" s="154">
        <f t="shared" si="166"/>
        <v>100000</v>
      </c>
      <c r="U96" s="154">
        <f t="shared" si="166"/>
        <v>0</v>
      </c>
      <c r="V96" s="154">
        <f t="shared" si="166"/>
        <v>100000</v>
      </c>
      <c r="W96" s="154">
        <f t="shared" si="166"/>
        <v>0</v>
      </c>
      <c r="X96" s="154">
        <f t="shared" si="166"/>
        <v>100000</v>
      </c>
    </row>
    <row r="97" spans="1:24" s="145" customFormat="1" ht="24" hidden="1" x14ac:dyDescent="0.25">
      <c r="A97" s="155"/>
      <c r="B97" s="240" t="s">
        <v>325</v>
      </c>
      <c r="C97" s="240"/>
      <c r="D97" s="167"/>
      <c r="E97" s="251">
        <v>851</v>
      </c>
      <c r="F97" s="158" t="s">
        <v>247</v>
      </c>
      <c r="G97" s="158" t="s">
        <v>331</v>
      </c>
      <c r="H97" s="158" t="s">
        <v>337</v>
      </c>
      <c r="I97" s="143" t="s">
        <v>326</v>
      </c>
      <c r="J97" s="154"/>
      <c r="K97" s="154">
        <v>100000</v>
      </c>
      <c r="L97" s="154">
        <f t="shared" ref="L97" si="167">J97+K97</f>
        <v>100000</v>
      </c>
      <c r="M97" s="154"/>
      <c r="N97" s="154">
        <f t="shared" ref="N97" si="168">L97+M97</f>
        <v>100000</v>
      </c>
      <c r="O97" s="154"/>
      <c r="P97" s="154">
        <f t="shared" ref="P97" si="169">N97+O97</f>
        <v>100000</v>
      </c>
      <c r="Q97" s="154"/>
      <c r="R97" s="154">
        <f t="shared" ref="R97" si="170">P97+Q97</f>
        <v>100000</v>
      </c>
      <c r="S97" s="154"/>
      <c r="T97" s="154">
        <f t="shared" ref="T97" si="171">R97+S97</f>
        <v>100000</v>
      </c>
      <c r="U97" s="154"/>
      <c r="V97" s="154">
        <f t="shared" ref="V97" si="172">T97+U97</f>
        <v>100000</v>
      </c>
      <c r="W97" s="154"/>
      <c r="X97" s="154">
        <f t="shared" ref="X97" si="173">V97+W97</f>
        <v>100000</v>
      </c>
    </row>
    <row r="98" spans="1:24" s="1" customFormat="1" ht="15.75" customHeight="1" x14ac:dyDescent="0.25">
      <c r="A98" s="317" t="s">
        <v>782</v>
      </c>
      <c r="B98" s="318"/>
      <c r="C98" s="261"/>
      <c r="D98" s="62"/>
      <c r="E98" s="251">
        <v>851</v>
      </c>
      <c r="F98" s="29" t="s">
        <v>247</v>
      </c>
      <c r="G98" s="29" t="s">
        <v>331</v>
      </c>
      <c r="H98" s="29" t="s">
        <v>783</v>
      </c>
      <c r="I98" s="48"/>
      <c r="J98" s="49"/>
      <c r="K98" s="49"/>
      <c r="L98" s="49"/>
      <c r="M98" s="49"/>
      <c r="N98" s="49"/>
      <c r="O98" s="49"/>
      <c r="P98" s="49"/>
      <c r="Q98" s="49"/>
      <c r="R98" s="49"/>
      <c r="S98" s="49"/>
      <c r="T98" s="49"/>
      <c r="U98" s="49"/>
      <c r="V98" s="49">
        <f>V99</f>
        <v>0</v>
      </c>
      <c r="W98" s="49">
        <f t="shared" ref="W98:X100" si="174">W99</f>
        <v>280000</v>
      </c>
      <c r="X98" s="49">
        <f t="shared" si="174"/>
        <v>280000</v>
      </c>
    </row>
    <row r="99" spans="1:24" s="2" customFormat="1" ht="28.5" customHeight="1" x14ac:dyDescent="0.25">
      <c r="A99" s="350" t="s">
        <v>784</v>
      </c>
      <c r="B99" s="351"/>
      <c r="C99" s="261"/>
      <c r="D99" s="62"/>
      <c r="E99" s="251">
        <v>851</v>
      </c>
      <c r="F99" s="29" t="s">
        <v>247</v>
      </c>
      <c r="G99" s="29" t="s">
        <v>331</v>
      </c>
      <c r="H99" s="29" t="s">
        <v>785</v>
      </c>
      <c r="I99" s="29"/>
      <c r="J99" s="25"/>
      <c r="K99" s="25"/>
      <c r="L99" s="25"/>
      <c r="M99" s="25"/>
      <c r="N99" s="25"/>
      <c r="O99" s="25"/>
      <c r="P99" s="25"/>
      <c r="Q99" s="25"/>
      <c r="R99" s="25"/>
      <c r="S99" s="25"/>
      <c r="T99" s="25"/>
      <c r="U99" s="25"/>
      <c r="V99" s="25">
        <f>V100</f>
        <v>0</v>
      </c>
      <c r="W99" s="25">
        <f t="shared" si="174"/>
        <v>280000</v>
      </c>
      <c r="X99" s="25">
        <f t="shared" si="174"/>
        <v>280000</v>
      </c>
    </row>
    <row r="100" spans="1:24" s="2" customFormat="1" ht="15" customHeight="1" x14ac:dyDescent="0.25">
      <c r="A100" s="268"/>
      <c r="B100" s="261" t="s">
        <v>240</v>
      </c>
      <c r="C100" s="261"/>
      <c r="D100" s="62"/>
      <c r="E100" s="251">
        <v>851</v>
      </c>
      <c r="F100" s="29" t="s">
        <v>247</v>
      </c>
      <c r="G100" s="29" t="s">
        <v>331</v>
      </c>
      <c r="H100" s="29" t="s">
        <v>785</v>
      </c>
      <c r="I100" s="48" t="s">
        <v>241</v>
      </c>
      <c r="J100" s="25"/>
      <c r="K100" s="25"/>
      <c r="L100" s="25"/>
      <c r="M100" s="25"/>
      <c r="N100" s="25"/>
      <c r="O100" s="25"/>
      <c r="P100" s="25"/>
      <c r="Q100" s="25"/>
      <c r="R100" s="25"/>
      <c r="S100" s="25"/>
      <c r="T100" s="25"/>
      <c r="U100" s="25"/>
      <c r="V100" s="25">
        <f>V101</f>
        <v>0</v>
      </c>
      <c r="W100" s="25">
        <f t="shared" si="174"/>
        <v>280000</v>
      </c>
      <c r="X100" s="25">
        <f t="shared" si="174"/>
        <v>280000</v>
      </c>
    </row>
    <row r="101" spans="1:24" s="2" customFormat="1" ht="27.75" customHeight="1" x14ac:dyDescent="0.25">
      <c r="A101" s="268"/>
      <c r="B101" s="261" t="s">
        <v>325</v>
      </c>
      <c r="C101" s="261"/>
      <c r="D101" s="62"/>
      <c r="E101" s="251">
        <v>851</v>
      </c>
      <c r="F101" s="29" t="s">
        <v>247</v>
      </c>
      <c r="G101" s="29" t="s">
        <v>331</v>
      </c>
      <c r="H101" s="29" t="s">
        <v>785</v>
      </c>
      <c r="I101" s="48" t="s">
        <v>326</v>
      </c>
      <c r="J101" s="25"/>
      <c r="K101" s="25"/>
      <c r="L101" s="25"/>
      <c r="M101" s="25"/>
      <c r="N101" s="25"/>
      <c r="O101" s="25"/>
      <c r="P101" s="25"/>
      <c r="Q101" s="25"/>
      <c r="R101" s="25"/>
      <c r="S101" s="25"/>
      <c r="T101" s="25"/>
      <c r="U101" s="25"/>
      <c r="V101" s="25"/>
      <c r="W101" s="25">
        <v>280000</v>
      </c>
      <c r="X101" s="49">
        <f t="shared" ref="X101" si="175">V101+W101</f>
        <v>280000</v>
      </c>
    </row>
    <row r="102" spans="1:24" s="153" customFormat="1" ht="12" x14ac:dyDescent="0.25">
      <c r="A102" s="256" t="s">
        <v>338</v>
      </c>
      <c r="B102" s="241"/>
      <c r="C102" s="241"/>
      <c r="E102" s="251">
        <v>851</v>
      </c>
      <c r="F102" s="168" t="s">
        <v>320</v>
      </c>
      <c r="G102" s="168"/>
      <c r="H102" s="168"/>
      <c r="I102" s="151"/>
      <c r="J102" s="169">
        <f>J111</f>
        <v>0</v>
      </c>
      <c r="K102" s="169">
        <f t="shared" ref="K102:S102" si="176">K111</f>
        <v>320000</v>
      </c>
      <c r="L102" s="169">
        <f t="shared" si="176"/>
        <v>320000</v>
      </c>
      <c r="M102" s="169">
        <f t="shared" si="176"/>
        <v>0</v>
      </c>
      <c r="N102" s="169">
        <f t="shared" si="176"/>
        <v>320000</v>
      </c>
      <c r="O102" s="169">
        <f t="shared" si="176"/>
        <v>0</v>
      </c>
      <c r="P102" s="169">
        <f t="shared" si="176"/>
        <v>320000</v>
      </c>
      <c r="Q102" s="169">
        <f t="shared" si="176"/>
        <v>0</v>
      </c>
      <c r="R102" s="169">
        <f t="shared" si="176"/>
        <v>320000</v>
      </c>
      <c r="S102" s="169">
        <f t="shared" si="176"/>
        <v>500000</v>
      </c>
      <c r="T102" s="169">
        <f>T103+T111</f>
        <v>820000</v>
      </c>
      <c r="U102" s="169">
        <f t="shared" ref="U102:X102" si="177">U103+U111</f>
        <v>393750</v>
      </c>
      <c r="V102" s="169">
        <f t="shared" si="177"/>
        <v>1213750</v>
      </c>
      <c r="W102" s="169">
        <f t="shared" si="177"/>
        <v>-196250</v>
      </c>
      <c r="X102" s="169">
        <f t="shared" si="177"/>
        <v>1017500</v>
      </c>
    </row>
    <row r="103" spans="1:24" s="153" customFormat="1" ht="15" customHeight="1" x14ac:dyDescent="0.25">
      <c r="A103" s="340" t="s">
        <v>665</v>
      </c>
      <c r="B103" s="341"/>
      <c r="C103" s="241"/>
      <c r="E103" s="251">
        <v>851</v>
      </c>
      <c r="F103" s="168" t="s">
        <v>320</v>
      </c>
      <c r="G103" s="168" t="s">
        <v>224</v>
      </c>
      <c r="H103" s="168"/>
      <c r="I103" s="151"/>
      <c r="J103" s="169"/>
      <c r="K103" s="169"/>
      <c r="L103" s="154"/>
      <c r="M103" s="169"/>
      <c r="N103" s="169"/>
      <c r="O103" s="169"/>
      <c r="P103" s="169"/>
      <c r="Q103" s="169"/>
      <c r="R103" s="169"/>
      <c r="S103" s="169"/>
      <c r="T103" s="169"/>
      <c r="U103" s="169">
        <f>U104+U108</f>
        <v>393750</v>
      </c>
      <c r="V103" s="169">
        <f>V104+V108</f>
        <v>393750</v>
      </c>
      <c r="W103" s="169">
        <f>W104+W108</f>
        <v>-18750</v>
      </c>
      <c r="X103" s="169">
        <f>X104+X108</f>
        <v>375000</v>
      </c>
    </row>
    <row r="104" spans="1:24" s="145" customFormat="1" ht="23.25" hidden="1" customHeight="1" x14ac:dyDescent="0.25">
      <c r="A104" s="313" t="s">
        <v>666</v>
      </c>
      <c r="B104" s="314"/>
      <c r="C104" s="240"/>
      <c r="E104" s="251">
        <v>851</v>
      </c>
      <c r="F104" s="158" t="s">
        <v>320</v>
      </c>
      <c r="G104" s="158" t="s">
        <v>224</v>
      </c>
      <c r="H104" s="158" t="s">
        <v>667</v>
      </c>
      <c r="I104" s="143"/>
      <c r="J104" s="166"/>
      <c r="K104" s="166"/>
      <c r="L104" s="154"/>
      <c r="M104" s="166"/>
      <c r="N104" s="166"/>
      <c r="O104" s="166"/>
      <c r="P104" s="166"/>
      <c r="Q104" s="166"/>
      <c r="R104" s="166"/>
      <c r="S104" s="166"/>
      <c r="T104" s="166"/>
      <c r="U104" s="166">
        <f t="shared" ref="U104:X105" si="178">U105</f>
        <v>375000</v>
      </c>
      <c r="V104" s="166">
        <f t="shared" si="178"/>
        <v>375000</v>
      </c>
      <c r="W104" s="166">
        <f t="shared" si="178"/>
        <v>0</v>
      </c>
      <c r="X104" s="166">
        <f t="shared" si="178"/>
        <v>375000</v>
      </c>
    </row>
    <row r="105" spans="1:24" s="145" customFormat="1" ht="27" hidden="1" customHeight="1" x14ac:dyDescent="0.25">
      <c r="A105" s="313" t="s">
        <v>668</v>
      </c>
      <c r="B105" s="314"/>
      <c r="C105" s="240"/>
      <c r="E105" s="251">
        <v>851</v>
      </c>
      <c r="F105" s="158" t="s">
        <v>320</v>
      </c>
      <c r="G105" s="158" t="s">
        <v>224</v>
      </c>
      <c r="H105" s="158" t="s">
        <v>669</v>
      </c>
      <c r="I105" s="143"/>
      <c r="J105" s="166"/>
      <c r="K105" s="166"/>
      <c r="L105" s="154"/>
      <c r="M105" s="166"/>
      <c r="N105" s="166"/>
      <c r="O105" s="166"/>
      <c r="P105" s="166"/>
      <c r="Q105" s="166"/>
      <c r="R105" s="166"/>
      <c r="S105" s="166"/>
      <c r="T105" s="166"/>
      <c r="U105" s="166">
        <f t="shared" si="178"/>
        <v>375000</v>
      </c>
      <c r="V105" s="166">
        <f t="shared" si="178"/>
        <v>375000</v>
      </c>
      <c r="W105" s="166">
        <f t="shared" si="178"/>
        <v>0</v>
      </c>
      <c r="X105" s="166">
        <f t="shared" si="178"/>
        <v>375000</v>
      </c>
    </row>
    <row r="106" spans="1:24" s="145" customFormat="1" ht="12.75" hidden="1" customHeight="1" x14ac:dyDescent="0.25">
      <c r="A106" s="244"/>
      <c r="B106" s="240" t="s">
        <v>346</v>
      </c>
      <c r="C106" s="240"/>
      <c r="D106" s="240"/>
      <c r="E106" s="251">
        <v>851</v>
      </c>
      <c r="F106" s="158" t="s">
        <v>320</v>
      </c>
      <c r="G106" s="158" t="s">
        <v>224</v>
      </c>
      <c r="H106" s="158" t="s">
        <v>669</v>
      </c>
      <c r="I106" s="143" t="s">
        <v>347</v>
      </c>
      <c r="J106" s="154">
        <f>J107</f>
        <v>0</v>
      </c>
      <c r="K106" s="154">
        <f t="shared" ref="K106:X106" si="179">K107</f>
        <v>200000</v>
      </c>
      <c r="L106" s="154">
        <f t="shared" ref="L106:L107" si="180">J106+K106</f>
        <v>200000</v>
      </c>
      <c r="M106" s="154">
        <f t="shared" si="179"/>
        <v>0</v>
      </c>
      <c r="N106" s="154">
        <f t="shared" si="179"/>
        <v>200000</v>
      </c>
      <c r="O106" s="154">
        <f t="shared" si="179"/>
        <v>0</v>
      </c>
      <c r="P106" s="154">
        <f t="shared" si="179"/>
        <v>200000</v>
      </c>
      <c r="Q106" s="154">
        <f t="shared" si="179"/>
        <v>0</v>
      </c>
      <c r="R106" s="154">
        <f t="shared" si="179"/>
        <v>200000</v>
      </c>
      <c r="S106" s="154">
        <f t="shared" si="179"/>
        <v>0</v>
      </c>
      <c r="T106" s="154">
        <f t="shared" si="179"/>
        <v>0</v>
      </c>
      <c r="U106" s="154">
        <f t="shared" si="179"/>
        <v>375000</v>
      </c>
      <c r="V106" s="154">
        <f t="shared" si="179"/>
        <v>375000</v>
      </c>
      <c r="W106" s="154">
        <f t="shared" si="179"/>
        <v>0</v>
      </c>
      <c r="X106" s="154">
        <f t="shared" si="179"/>
        <v>375000</v>
      </c>
    </row>
    <row r="107" spans="1:24" s="145" customFormat="1" ht="25.5" hidden="1" customHeight="1" x14ac:dyDescent="0.25">
      <c r="A107" s="244"/>
      <c r="B107" s="240" t="s">
        <v>348</v>
      </c>
      <c r="C107" s="240"/>
      <c r="D107" s="240"/>
      <c r="E107" s="251">
        <v>851</v>
      </c>
      <c r="F107" s="158" t="s">
        <v>320</v>
      </c>
      <c r="G107" s="158" t="s">
        <v>224</v>
      </c>
      <c r="H107" s="158" t="s">
        <v>669</v>
      </c>
      <c r="I107" s="143" t="s">
        <v>349</v>
      </c>
      <c r="J107" s="154"/>
      <c r="K107" s="154">
        <v>200000</v>
      </c>
      <c r="L107" s="154">
        <f t="shared" si="180"/>
        <v>200000</v>
      </c>
      <c r="M107" s="154"/>
      <c r="N107" s="154">
        <f>L107+M107</f>
        <v>200000</v>
      </c>
      <c r="O107" s="154"/>
      <c r="P107" s="154">
        <f>N107+O107</f>
        <v>200000</v>
      </c>
      <c r="Q107" s="154"/>
      <c r="R107" s="154">
        <f>P107+Q107</f>
        <v>200000</v>
      </c>
      <c r="S107" s="154"/>
      <c r="T107" s="154"/>
      <c r="U107" s="154">
        <v>375000</v>
      </c>
      <c r="V107" s="154">
        <f>T107+U107</f>
        <v>375000</v>
      </c>
      <c r="W107" s="154"/>
      <c r="X107" s="154">
        <f>V107+W107</f>
        <v>375000</v>
      </c>
    </row>
    <row r="108" spans="1:24" s="145" customFormat="1" ht="14.25" customHeight="1" x14ac:dyDescent="0.25">
      <c r="A108" s="258"/>
      <c r="B108" s="240" t="str">
        <f>[1]Функц.февр.!B158</f>
        <v>Софинансирование мероприятий в области жилищного строительства</v>
      </c>
      <c r="C108" s="240"/>
      <c r="E108" s="251">
        <v>851</v>
      </c>
      <c r="F108" s="158" t="s">
        <v>320</v>
      </c>
      <c r="G108" s="158" t="s">
        <v>224</v>
      </c>
      <c r="H108" s="158" t="s">
        <v>671</v>
      </c>
      <c r="I108" s="143"/>
      <c r="J108" s="166"/>
      <c r="K108" s="166"/>
      <c r="L108" s="154"/>
      <c r="M108" s="166"/>
      <c r="N108" s="166"/>
      <c r="O108" s="166"/>
      <c r="P108" s="166"/>
      <c r="Q108" s="166"/>
      <c r="R108" s="166"/>
      <c r="S108" s="166"/>
      <c r="T108" s="166"/>
      <c r="U108" s="154">
        <f>U109</f>
        <v>18750</v>
      </c>
      <c r="V108" s="154">
        <f>V109</f>
        <v>18750</v>
      </c>
      <c r="W108" s="154">
        <f>W109</f>
        <v>-18750</v>
      </c>
      <c r="X108" s="154">
        <f>X109</f>
        <v>0</v>
      </c>
    </row>
    <row r="109" spans="1:24" s="145" customFormat="1" ht="12.75" customHeight="1" x14ac:dyDescent="0.25">
      <c r="A109" s="244"/>
      <c r="B109" s="240" t="s">
        <v>346</v>
      </c>
      <c r="C109" s="240"/>
      <c r="D109" s="240"/>
      <c r="E109" s="251">
        <v>851</v>
      </c>
      <c r="F109" s="158" t="s">
        <v>320</v>
      </c>
      <c r="G109" s="158" t="s">
        <v>224</v>
      </c>
      <c r="H109" s="158" t="s">
        <v>671</v>
      </c>
      <c r="I109" s="143" t="s">
        <v>347</v>
      </c>
      <c r="J109" s="154">
        <f>J110</f>
        <v>0</v>
      </c>
      <c r="K109" s="154">
        <f t="shared" ref="K109:X109" si="181">K110</f>
        <v>200000</v>
      </c>
      <c r="L109" s="154">
        <f t="shared" ref="L109:L110" si="182">J109+K109</f>
        <v>200000</v>
      </c>
      <c r="M109" s="154">
        <f t="shared" si="181"/>
        <v>0</v>
      </c>
      <c r="N109" s="154">
        <f t="shared" si="181"/>
        <v>200000</v>
      </c>
      <c r="O109" s="154">
        <f t="shared" si="181"/>
        <v>0</v>
      </c>
      <c r="P109" s="154">
        <f t="shared" si="181"/>
        <v>200000</v>
      </c>
      <c r="Q109" s="154">
        <f t="shared" si="181"/>
        <v>0</v>
      </c>
      <c r="R109" s="154">
        <f t="shared" si="181"/>
        <v>200000</v>
      </c>
      <c r="S109" s="154">
        <f t="shared" si="181"/>
        <v>0</v>
      </c>
      <c r="T109" s="154">
        <f t="shared" si="181"/>
        <v>0</v>
      </c>
      <c r="U109" s="154">
        <f>U110</f>
        <v>18750</v>
      </c>
      <c r="V109" s="154">
        <f t="shared" si="181"/>
        <v>18750</v>
      </c>
      <c r="W109" s="154">
        <f>W110</f>
        <v>-18750</v>
      </c>
      <c r="X109" s="154">
        <f t="shared" si="181"/>
        <v>0</v>
      </c>
    </row>
    <row r="110" spans="1:24" s="145" customFormat="1" ht="25.5" customHeight="1" x14ac:dyDescent="0.25">
      <c r="A110" s="244"/>
      <c r="B110" s="240" t="s">
        <v>348</v>
      </c>
      <c r="C110" s="240"/>
      <c r="D110" s="240"/>
      <c r="E110" s="251">
        <v>851</v>
      </c>
      <c r="F110" s="158" t="s">
        <v>320</v>
      </c>
      <c r="G110" s="158" t="s">
        <v>224</v>
      </c>
      <c r="H110" s="158" t="s">
        <v>671</v>
      </c>
      <c r="I110" s="143" t="s">
        <v>349</v>
      </c>
      <c r="J110" s="154"/>
      <c r="K110" s="154">
        <v>200000</v>
      </c>
      <c r="L110" s="154">
        <f t="shared" si="182"/>
        <v>200000</v>
      </c>
      <c r="M110" s="154"/>
      <c r="N110" s="154">
        <f>L110+M110</f>
        <v>200000</v>
      </c>
      <c r="O110" s="154"/>
      <c r="P110" s="154">
        <f>N110+O110</f>
        <v>200000</v>
      </c>
      <c r="Q110" s="154"/>
      <c r="R110" s="154">
        <f>P110+Q110</f>
        <v>200000</v>
      </c>
      <c r="S110" s="154"/>
      <c r="T110" s="154"/>
      <c r="U110" s="154">
        <v>18750</v>
      </c>
      <c r="V110" s="154">
        <f>T110+U110</f>
        <v>18750</v>
      </c>
      <c r="W110" s="154">
        <f>[1]Функц.февр.!W160</f>
        <v>-18750</v>
      </c>
      <c r="X110" s="154">
        <f>V110+W110</f>
        <v>0</v>
      </c>
    </row>
    <row r="111" spans="1:24" s="153" customFormat="1" ht="12" x14ac:dyDescent="0.25">
      <c r="A111" s="256" t="s">
        <v>339</v>
      </c>
      <c r="B111" s="241"/>
      <c r="C111" s="241"/>
      <c r="E111" s="251">
        <v>851</v>
      </c>
      <c r="F111" s="168" t="s">
        <v>320</v>
      </c>
      <c r="G111" s="168" t="s">
        <v>296</v>
      </c>
      <c r="H111" s="168"/>
      <c r="I111" s="151"/>
      <c r="J111" s="169">
        <f t="shared" ref="J111:Q111" si="183">J120</f>
        <v>0</v>
      </c>
      <c r="K111" s="169">
        <f t="shared" si="183"/>
        <v>320000</v>
      </c>
      <c r="L111" s="169">
        <f t="shared" si="183"/>
        <v>320000</v>
      </c>
      <c r="M111" s="169">
        <f t="shared" si="183"/>
        <v>0</v>
      </c>
      <c r="N111" s="169">
        <f t="shared" si="183"/>
        <v>320000</v>
      </c>
      <c r="O111" s="169">
        <f t="shared" si="183"/>
        <v>0</v>
      </c>
      <c r="P111" s="169">
        <f t="shared" si="183"/>
        <v>320000</v>
      </c>
      <c r="Q111" s="169">
        <f t="shared" si="183"/>
        <v>0</v>
      </c>
      <c r="R111" s="169">
        <f>R112+R120</f>
        <v>320000</v>
      </c>
      <c r="S111" s="169">
        <f t="shared" ref="S111:U111" si="184">S112+S120</f>
        <v>500000</v>
      </c>
      <c r="T111" s="169">
        <f t="shared" si="184"/>
        <v>820000</v>
      </c>
      <c r="U111" s="169">
        <f t="shared" si="184"/>
        <v>0</v>
      </c>
      <c r="V111" s="169">
        <f>V112+V117+V120</f>
        <v>820000</v>
      </c>
      <c r="W111" s="169">
        <f t="shared" ref="W111:X111" si="185">W112+W117+W120</f>
        <v>-177500</v>
      </c>
      <c r="X111" s="169">
        <f t="shared" si="185"/>
        <v>642500</v>
      </c>
    </row>
    <row r="112" spans="1:24" s="145" customFormat="1" ht="17.25" hidden="1" customHeight="1" x14ac:dyDescent="0.25">
      <c r="A112" s="348" t="s">
        <v>623</v>
      </c>
      <c r="B112" s="349"/>
      <c r="C112" s="240"/>
      <c r="E112" s="251">
        <v>851</v>
      </c>
      <c r="F112" s="158" t="s">
        <v>320</v>
      </c>
      <c r="G112" s="158" t="s">
        <v>296</v>
      </c>
      <c r="H112" s="158" t="s">
        <v>624</v>
      </c>
      <c r="I112" s="143"/>
      <c r="J112" s="166"/>
      <c r="K112" s="166"/>
      <c r="L112" s="154"/>
      <c r="M112" s="166"/>
      <c r="N112" s="166"/>
      <c r="O112" s="166"/>
      <c r="P112" s="166"/>
      <c r="Q112" s="166"/>
      <c r="R112" s="166">
        <f>R113</f>
        <v>0</v>
      </c>
      <c r="S112" s="166">
        <f t="shared" ref="S112:X114" si="186">S113</f>
        <v>500000</v>
      </c>
      <c r="T112" s="166">
        <f t="shared" si="186"/>
        <v>500000</v>
      </c>
      <c r="U112" s="166">
        <f t="shared" si="186"/>
        <v>0</v>
      </c>
      <c r="V112" s="166">
        <f t="shared" si="186"/>
        <v>500000</v>
      </c>
      <c r="W112" s="166">
        <f t="shared" si="186"/>
        <v>0</v>
      </c>
      <c r="X112" s="166">
        <f t="shared" si="186"/>
        <v>500000</v>
      </c>
    </row>
    <row r="113" spans="1:24" s="175" customFormat="1" ht="29.25" hidden="1" customHeight="1" x14ac:dyDescent="0.25">
      <c r="A113" s="313" t="s">
        <v>625</v>
      </c>
      <c r="B113" s="314"/>
      <c r="C113" s="240"/>
      <c r="E113" s="251">
        <v>851</v>
      </c>
      <c r="F113" s="158" t="s">
        <v>320</v>
      </c>
      <c r="G113" s="158" t="s">
        <v>296</v>
      </c>
      <c r="H113" s="158" t="s">
        <v>626</v>
      </c>
      <c r="I113" s="158"/>
      <c r="J113" s="221"/>
      <c r="K113" s="221"/>
      <c r="L113" s="174"/>
      <c r="M113" s="221"/>
      <c r="N113" s="221"/>
      <c r="O113" s="221"/>
      <c r="P113" s="221"/>
      <c r="Q113" s="221"/>
      <c r="R113" s="221">
        <f>R114</f>
        <v>0</v>
      </c>
      <c r="S113" s="221">
        <f t="shared" si="186"/>
        <v>500000</v>
      </c>
      <c r="T113" s="221">
        <f t="shared" si="186"/>
        <v>500000</v>
      </c>
      <c r="U113" s="221">
        <f t="shared" si="186"/>
        <v>0</v>
      </c>
      <c r="V113" s="221">
        <f t="shared" si="186"/>
        <v>500000</v>
      </c>
      <c r="W113" s="221">
        <f t="shared" si="186"/>
        <v>0</v>
      </c>
      <c r="X113" s="221">
        <f t="shared" si="186"/>
        <v>500000</v>
      </c>
    </row>
    <row r="114" spans="1:24" s="145" customFormat="1" ht="28.5" hidden="1" customHeight="1" x14ac:dyDescent="0.25">
      <c r="A114" s="156"/>
      <c r="B114" s="245" t="s">
        <v>627</v>
      </c>
      <c r="C114" s="240"/>
      <c r="E114" s="251">
        <v>851</v>
      </c>
      <c r="F114" s="158" t="s">
        <v>320</v>
      </c>
      <c r="G114" s="158" t="s">
        <v>296</v>
      </c>
      <c r="H114" s="158" t="s">
        <v>628</v>
      </c>
      <c r="I114" s="143"/>
      <c r="J114" s="166"/>
      <c r="K114" s="166"/>
      <c r="L114" s="154"/>
      <c r="M114" s="166"/>
      <c r="N114" s="166"/>
      <c r="O114" s="166"/>
      <c r="P114" s="166"/>
      <c r="Q114" s="166"/>
      <c r="R114" s="166">
        <f>R115</f>
        <v>0</v>
      </c>
      <c r="S114" s="166">
        <f t="shared" si="186"/>
        <v>500000</v>
      </c>
      <c r="T114" s="166">
        <f t="shared" si="186"/>
        <v>500000</v>
      </c>
      <c r="U114" s="166">
        <f t="shared" si="186"/>
        <v>0</v>
      </c>
      <c r="V114" s="166">
        <f t="shared" si="186"/>
        <v>500000</v>
      </c>
      <c r="W114" s="166">
        <f t="shared" si="186"/>
        <v>0</v>
      </c>
      <c r="X114" s="166">
        <f t="shared" si="186"/>
        <v>500000</v>
      </c>
    </row>
    <row r="115" spans="1:24" s="145" customFormat="1" ht="12.75" hidden="1" customHeight="1" x14ac:dyDescent="0.25">
      <c r="A115" s="244"/>
      <c r="B115" s="240" t="s">
        <v>346</v>
      </c>
      <c r="C115" s="240"/>
      <c r="D115" s="240"/>
      <c r="E115" s="251">
        <v>851</v>
      </c>
      <c r="F115" s="158" t="s">
        <v>320</v>
      </c>
      <c r="G115" s="158" t="s">
        <v>296</v>
      </c>
      <c r="H115" s="158" t="s">
        <v>628</v>
      </c>
      <c r="I115" s="143" t="s">
        <v>347</v>
      </c>
      <c r="J115" s="154">
        <f>J116</f>
        <v>0</v>
      </c>
      <c r="K115" s="154">
        <f t="shared" ref="K115:X115" si="187">K116</f>
        <v>200000</v>
      </c>
      <c r="L115" s="154">
        <f t="shared" ref="L115:L116" si="188">J115+K115</f>
        <v>200000</v>
      </c>
      <c r="M115" s="154">
        <f t="shared" si="187"/>
        <v>0</v>
      </c>
      <c r="N115" s="154">
        <f t="shared" si="187"/>
        <v>200000</v>
      </c>
      <c r="O115" s="154">
        <f t="shared" si="187"/>
        <v>0</v>
      </c>
      <c r="P115" s="154">
        <f t="shared" si="187"/>
        <v>200000</v>
      </c>
      <c r="Q115" s="154">
        <f t="shared" si="187"/>
        <v>0</v>
      </c>
      <c r="R115" s="154">
        <f t="shared" si="187"/>
        <v>0</v>
      </c>
      <c r="S115" s="154">
        <f t="shared" si="187"/>
        <v>500000</v>
      </c>
      <c r="T115" s="154">
        <f t="shared" si="187"/>
        <v>500000</v>
      </c>
      <c r="U115" s="154">
        <f t="shared" si="187"/>
        <v>0</v>
      </c>
      <c r="V115" s="154">
        <f t="shared" si="187"/>
        <v>500000</v>
      </c>
      <c r="W115" s="154">
        <f t="shared" si="187"/>
        <v>0</v>
      </c>
      <c r="X115" s="154">
        <f t="shared" si="187"/>
        <v>500000</v>
      </c>
    </row>
    <row r="116" spans="1:24" s="145" customFormat="1" ht="34.5" hidden="1" customHeight="1" x14ac:dyDescent="0.25">
      <c r="A116" s="244"/>
      <c r="B116" s="240" t="s">
        <v>348</v>
      </c>
      <c r="C116" s="240"/>
      <c r="D116" s="240"/>
      <c r="E116" s="251">
        <v>851</v>
      </c>
      <c r="F116" s="158" t="s">
        <v>320</v>
      </c>
      <c r="G116" s="158" t="s">
        <v>296</v>
      </c>
      <c r="H116" s="158" t="s">
        <v>628</v>
      </c>
      <c r="I116" s="143" t="s">
        <v>349</v>
      </c>
      <c r="J116" s="154"/>
      <c r="K116" s="154">
        <v>200000</v>
      </c>
      <c r="L116" s="154">
        <f t="shared" si="188"/>
        <v>200000</v>
      </c>
      <c r="M116" s="154"/>
      <c r="N116" s="154">
        <f>L116+M116</f>
        <v>200000</v>
      </c>
      <c r="O116" s="154"/>
      <c r="P116" s="154">
        <f>N116+O116</f>
        <v>200000</v>
      </c>
      <c r="Q116" s="154"/>
      <c r="R116" s="154"/>
      <c r="S116" s="154">
        <v>500000</v>
      </c>
      <c r="T116" s="154">
        <f>R116+S116</f>
        <v>500000</v>
      </c>
      <c r="U116" s="154"/>
      <c r="V116" s="154">
        <f>T116+U116</f>
        <v>500000</v>
      </c>
      <c r="W116" s="154"/>
      <c r="X116" s="154">
        <f>V116+W116</f>
        <v>500000</v>
      </c>
    </row>
    <row r="117" spans="1:24" s="145" customFormat="1" ht="15" customHeight="1" x14ac:dyDescent="0.25">
      <c r="A117" s="313" t="s">
        <v>690</v>
      </c>
      <c r="B117" s="314"/>
      <c r="C117" s="240"/>
      <c r="D117" s="240"/>
      <c r="E117" s="251">
        <v>851</v>
      </c>
      <c r="F117" s="158" t="s">
        <v>320</v>
      </c>
      <c r="G117" s="158" t="s">
        <v>296</v>
      </c>
      <c r="H117" s="158" t="s">
        <v>691</v>
      </c>
      <c r="I117" s="143"/>
      <c r="J117" s="154"/>
      <c r="K117" s="154"/>
      <c r="L117" s="154"/>
      <c r="M117" s="154"/>
      <c r="N117" s="154"/>
      <c r="O117" s="154"/>
      <c r="P117" s="154"/>
      <c r="Q117" s="154"/>
      <c r="R117" s="154"/>
      <c r="S117" s="154"/>
      <c r="T117" s="154"/>
      <c r="U117" s="154"/>
      <c r="V117" s="154"/>
      <c r="W117" s="154">
        <f>W118</f>
        <v>22500</v>
      </c>
      <c r="X117" s="154">
        <f>X118</f>
        <v>22500</v>
      </c>
    </row>
    <row r="118" spans="1:24" s="145" customFormat="1" ht="12" customHeight="1" x14ac:dyDescent="0.25">
      <c r="A118" s="240"/>
      <c r="B118" s="258" t="s">
        <v>236</v>
      </c>
      <c r="C118" s="240"/>
      <c r="D118" s="240"/>
      <c r="E118" s="251">
        <v>851</v>
      </c>
      <c r="F118" s="158" t="s">
        <v>320</v>
      </c>
      <c r="G118" s="158" t="s">
        <v>296</v>
      </c>
      <c r="H118" s="158" t="s">
        <v>691</v>
      </c>
      <c r="I118" s="143" t="s">
        <v>237</v>
      </c>
      <c r="J118" s="154"/>
      <c r="K118" s="154"/>
      <c r="L118" s="154"/>
      <c r="M118" s="154"/>
      <c r="N118" s="154"/>
      <c r="O118" s="154"/>
      <c r="P118" s="154"/>
      <c r="Q118" s="154"/>
      <c r="R118" s="154"/>
      <c r="S118" s="154"/>
      <c r="T118" s="154"/>
      <c r="U118" s="154"/>
      <c r="V118" s="154"/>
      <c r="W118" s="154">
        <f>W119</f>
        <v>22500</v>
      </c>
      <c r="X118" s="154">
        <f>X119</f>
        <v>22500</v>
      </c>
    </row>
    <row r="119" spans="1:24" s="145" customFormat="1" ht="12" customHeight="1" x14ac:dyDescent="0.25">
      <c r="A119" s="240"/>
      <c r="B119" s="240" t="s">
        <v>238</v>
      </c>
      <c r="C119" s="240"/>
      <c r="D119" s="240"/>
      <c r="E119" s="173">
        <v>851</v>
      </c>
      <c r="F119" s="170" t="s">
        <v>320</v>
      </c>
      <c r="G119" s="170" t="s">
        <v>296</v>
      </c>
      <c r="H119" s="170" t="s">
        <v>691</v>
      </c>
      <c r="I119" s="171" t="s">
        <v>239</v>
      </c>
      <c r="J119" s="154"/>
      <c r="K119" s="154"/>
      <c r="L119" s="154"/>
      <c r="M119" s="154"/>
      <c r="N119" s="154"/>
      <c r="O119" s="154"/>
      <c r="P119" s="154"/>
      <c r="Q119" s="154"/>
      <c r="R119" s="154"/>
      <c r="S119" s="154"/>
      <c r="T119" s="154"/>
      <c r="U119" s="154"/>
      <c r="V119" s="172"/>
      <c r="W119" s="172">
        <f>[1]Функц.февр.!W169</f>
        <v>22500</v>
      </c>
      <c r="X119" s="172">
        <f>V119+W119</f>
        <v>22500</v>
      </c>
    </row>
    <row r="120" spans="1:24" s="145" customFormat="1" ht="28.5" customHeight="1" x14ac:dyDescent="0.25">
      <c r="A120" s="313" t="s">
        <v>340</v>
      </c>
      <c r="B120" s="314"/>
      <c r="C120" s="240"/>
      <c r="D120" s="240"/>
      <c r="E120" s="251">
        <v>851</v>
      </c>
      <c r="F120" s="158" t="s">
        <v>320</v>
      </c>
      <c r="G120" s="158" t="s">
        <v>296</v>
      </c>
      <c r="H120" s="158" t="s">
        <v>341</v>
      </c>
      <c r="I120" s="143"/>
      <c r="J120" s="154">
        <f t="shared" ref="J120:X120" si="189">J121+J125</f>
        <v>0</v>
      </c>
      <c r="K120" s="154">
        <f t="shared" si="189"/>
        <v>320000</v>
      </c>
      <c r="L120" s="154">
        <f t="shared" si="189"/>
        <v>320000</v>
      </c>
      <c r="M120" s="154">
        <f t="shared" si="189"/>
        <v>0</v>
      </c>
      <c r="N120" s="154">
        <f t="shared" si="189"/>
        <v>320000</v>
      </c>
      <c r="O120" s="154">
        <f t="shared" si="189"/>
        <v>0</v>
      </c>
      <c r="P120" s="154">
        <f t="shared" si="189"/>
        <v>320000</v>
      </c>
      <c r="Q120" s="154">
        <f t="shared" si="189"/>
        <v>0</v>
      </c>
      <c r="R120" s="154">
        <f t="shared" si="189"/>
        <v>320000</v>
      </c>
      <c r="S120" s="154">
        <f t="shared" si="189"/>
        <v>0</v>
      </c>
      <c r="T120" s="154">
        <f t="shared" si="189"/>
        <v>320000</v>
      </c>
      <c r="U120" s="154">
        <f t="shared" si="189"/>
        <v>0</v>
      </c>
      <c r="V120" s="154">
        <f t="shared" si="189"/>
        <v>320000</v>
      </c>
      <c r="W120" s="154">
        <f t="shared" si="189"/>
        <v>-200000</v>
      </c>
      <c r="X120" s="154">
        <f t="shared" si="189"/>
        <v>120000</v>
      </c>
    </row>
    <row r="121" spans="1:24" s="145" customFormat="1" ht="15" customHeight="1" x14ac:dyDescent="0.25">
      <c r="A121" s="313" t="s">
        <v>342</v>
      </c>
      <c r="B121" s="314"/>
      <c r="C121" s="240"/>
      <c r="D121" s="240"/>
      <c r="E121" s="251">
        <v>851</v>
      </c>
      <c r="F121" s="158" t="s">
        <v>320</v>
      </c>
      <c r="G121" s="158" t="s">
        <v>296</v>
      </c>
      <c r="H121" s="158" t="s">
        <v>343</v>
      </c>
      <c r="I121" s="143"/>
      <c r="J121" s="154">
        <f>J122</f>
        <v>0</v>
      </c>
      <c r="K121" s="154">
        <f t="shared" ref="K121:X123" si="190">K122</f>
        <v>200000</v>
      </c>
      <c r="L121" s="154">
        <f t="shared" si="190"/>
        <v>200000</v>
      </c>
      <c r="M121" s="154">
        <f t="shared" si="190"/>
        <v>0</v>
      </c>
      <c r="N121" s="154">
        <f t="shared" si="190"/>
        <v>200000</v>
      </c>
      <c r="O121" s="154">
        <f t="shared" si="190"/>
        <v>0</v>
      </c>
      <c r="P121" s="154">
        <f t="shared" si="190"/>
        <v>200000</v>
      </c>
      <c r="Q121" s="154">
        <f t="shared" si="190"/>
        <v>0</v>
      </c>
      <c r="R121" s="154">
        <f t="shared" si="190"/>
        <v>200000</v>
      </c>
      <c r="S121" s="154">
        <f t="shared" si="190"/>
        <v>0</v>
      </c>
      <c r="T121" s="154">
        <f t="shared" si="190"/>
        <v>200000</v>
      </c>
      <c r="U121" s="154">
        <f t="shared" si="190"/>
        <v>0</v>
      </c>
      <c r="V121" s="154">
        <f t="shared" si="190"/>
        <v>200000</v>
      </c>
      <c r="W121" s="154">
        <f t="shared" si="190"/>
        <v>-200000</v>
      </c>
      <c r="X121" s="154">
        <f t="shared" si="190"/>
        <v>0</v>
      </c>
    </row>
    <row r="122" spans="1:24" s="145" customFormat="1" ht="28.5" customHeight="1" x14ac:dyDescent="0.25">
      <c r="A122" s="244"/>
      <c r="B122" s="258" t="s">
        <v>344</v>
      </c>
      <c r="C122" s="240"/>
      <c r="D122" s="240"/>
      <c r="E122" s="251">
        <v>851</v>
      </c>
      <c r="F122" s="158" t="s">
        <v>320</v>
      </c>
      <c r="G122" s="158" t="s">
        <v>296</v>
      </c>
      <c r="H122" s="158" t="s">
        <v>345</v>
      </c>
      <c r="I122" s="143"/>
      <c r="J122" s="154">
        <f>J123</f>
        <v>0</v>
      </c>
      <c r="K122" s="154">
        <f t="shared" si="190"/>
        <v>200000</v>
      </c>
      <c r="L122" s="154">
        <f t="shared" si="190"/>
        <v>200000</v>
      </c>
      <c r="M122" s="154">
        <f t="shared" si="190"/>
        <v>0</v>
      </c>
      <c r="N122" s="154">
        <f t="shared" si="190"/>
        <v>200000</v>
      </c>
      <c r="O122" s="154">
        <f t="shared" si="190"/>
        <v>0</v>
      </c>
      <c r="P122" s="154">
        <f t="shared" si="190"/>
        <v>200000</v>
      </c>
      <c r="Q122" s="154">
        <f t="shared" si="190"/>
        <v>0</v>
      </c>
      <c r="R122" s="154">
        <f t="shared" si="190"/>
        <v>200000</v>
      </c>
      <c r="S122" s="154">
        <f t="shared" si="190"/>
        <v>0</v>
      </c>
      <c r="T122" s="154">
        <f t="shared" si="190"/>
        <v>200000</v>
      </c>
      <c r="U122" s="154">
        <f t="shared" si="190"/>
        <v>0</v>
      </c>
      <c r="V122" s="154">
        <f t="shared" si="190"/>
        <v>200000</v>
      </c>
      <c r="W122" s="154">
        <f t="shared" si="190"/>
        <v>-200000</v>
      </c>
      <c r="X122" s="154">
        <f t="shared" si="190"/>
        <v>0</v>
      </c>
    </row>
    <row r="123" spans="1:24" s="145" customFormat="1" ht="13.5" customHeight="1" x14ac:dyDescent="0.25">
      <c r="A123" s="244"/>
      <c r="B123" s="240" t="s">
        <v>346</v>
      </c>
      <c r="C123" s="240"/>
      <c r="D123" s="240"/>
      <c r="E123" s="251">
        <v>851</v>
      </c>
      <c r="F123" s="158" t="s">
        <v>320</v>
      </c>
      <c r="G123" s="158" t="s">
        <v>296</v>
      </c>
      <c r="H123" s="158" t="s">
        <v>345</v>
      </c>
      <c r="I123" s="143" t="s">
        <v>347</v>
      </c>
      <c r="J123" s="154">
        <f>J124</f>
        <v>0</v>
      </c>
      <c r="K123" s="154">
        <f t="shared" si="190"/>
        <v>200000</v>
      </c>
      <c r="L123" s="154">
        <f t="shared" si="190"/>
        <v>200000</v>
      </c>
      <c r="M123" s="154">
        <f t="shared" si="190"/>
        <v>0</v>
      </c>
      <c r="N123" s="154">
        <f t="shared" si="190"/>
        <v>200000</v>
      </c>
      <c r="O123" s="154">
        <f t="shared" si="190"/>
        <v>0</v>
      </c>
      <c r="P123" s="154">
        <f t="shared" si="190"/>
        <v>200000</v>
      </c>
      <c r="Q123" s="154">
        <f t="shared" si="190"/>
        <v>0</v>
      </c>
      <c r="R123" s="154">
        <f t="shared" si="190"/>
        <v>200000</v>
      </c>
      <c r="S123" s="154">
        <f t="shared" si="190"/>
        <v>0</v>
      </c>
      <c r="T123" s="154">
        <f t="shared" si="190"/>
        <v>200000</v>
      </c>
      <c r="U123" s="154">
        <f t="shared" si="190"/>
        <v>0</v>
      </c>
      <c r="V123" s="154">
        <f t="shared" si="190"/>
        <v>200000</v>
      </c>
      <c r="W123" s="154">
        <f t="shared" si="190"/>
        <v>-200000</v>
      </c>
      <c r="X123" s="154">
        <f t="shared" si="190"/>
        <v>0</v>
      </c>
    </row>
    <row r="124" spans="1:24" s="145" customFormat="1" ht="25.5" customHeight="1" x14ac:dyDescent="0.25">
      <c r="A124" s="244"/>
      <c r="B124" s="240" t="s">
        <v>348</v>
      </c>
      <c r="C124" s="240"/>
      <c r="D124" s="240"/>
      <c r="E124" s="251">
        <v>851</v>
      </c>
      <c r="F124" s="158" t="s">
        <v>320</v>
      </c>
      <c r="G124" s="158" t="s">
        <v>296</v>
      </c>
      <c r="H124" s="158" t="s">
        <v>345</v>
      </c>
      <c r="I124" s="143" t="s">
        <v>349</v>
      </c>
      <c r="J124" s="154"/>
      <c r="K124" s="154">
        <v>200000</v>
      </c>
      <c r="L124" s="154">
        <f>J124+K124</f>
        <v>200000</v>
      </c>
      <c r="M124" s="154"/>
      <c r="N124" s="154">
        <f>L124+M124</f>
        <v>200000</v>
      </c>
      <c r="O124" s="154"/>
      <c r="P124" s="154">
        <f>N124+O124</f>
        <v>200000</v>
      </c>
      <c r="Q124" s="154"/>
      <c r="R124" s="154">
        <f>P124+Q124</f>
        <v>200000</v>
      </c>
      <c r="S124" s="154"/>
      <c r="T124" s="154">
        <f>R124+S124</f>
        <v>200000</v>
      </c>
      <c r="U124" s="154"/>
      <c r="V124" s="154">
        <f>T124+U124</f>
        <v>200000</v>
      </c>
      <c r="W124" s="154">
        <f>[1]Функц.февр.!W174</f>
        <v>-200000</v>
      </c>
      <c r="X124" s="154">
        <f>V124+W124</f>
        <v>0</v>
      </c>
    </row>
    <row r="125" spans="1:24" s="145" customFormat="1" ht="12.75" hidden="1" customHeight="1" x14ac:dyDescent="0.25">
      <c r="A125" s="313" t="s">
        <v>350</v>
      </c>
      <c r="B125" s="314"/>
      <c r="C125" s="240"/>
      <c r="D125" s="240"/>
      <c r="E125" s="251">
        <v>851</v>
      </c>
      <c r="F125" s="158" t="s">
        <v>320</v>
      </c>
      <c r="G125" s="158" t="s">
        <v>296</v>
      </c>
      <c r="H125" s="158" t="s">
        <v>351</v>
      </c>
      <c r="I125" s="143"/>
      <c r="J125" s="154">
        <f t="shared" ref="J125:X125" si="191">J127</f>
        <v>0</v>
      </c>
      <c r="K125" s="154">
        <f t="shared" si="191"/>
        <v>120000</v>
      </c>
      <c r="L125" s="154">
        <f t="shared" si="191"/>
        <v>120000</v>
      </c>
      <c r="M125" s="154">
        <f t="shared" si="191"/>
        <v>0</v>
      </c>
      <c r="N125" s="154">
        <f t="shared" si="191"/>
        <v>120000</v>
      </c>
      <c r="O125" s="154">
        <f t="shared" si="191"/>
        <v>0</v>
      </c>
      <c r="P125" s="154">
        <f t="shared" si="191"/>
        <v>120000</v>
      </c>
      <c r="Q125" s="154">
        <f t="shared" si="191"/>
        <v>0</v>
      </c>
      <c r="R125" s="154">
        <f t="shared" si="191"/>
        <v>120000</v>
      </c>
      <c r="S125" s="154">
        <f t="shared" si="191"/>
        <v>0</v>
      </c>
      <c r="T125" s="154">
        <f t="shared" si="191"/>
        <v>120000</v>
      </c>
      <c r="U125" s="154">
        <f t="shared" si="191"/>
        <v>0</v>
      </c>
      <c r="V125" s="154">
        <f t="shared" si="191"/>
        <v>120000</v>
      </c>
      <c r="W125" s="154">
        <f t="shared" si="191"/>
        <v>0</v>
      </c>
      <c r="X125" s="154">
        <f t="shared" si="191"/>
        <v>120000</v>
      </c>
    </row>
    <row r="126" spans="1:24" s="145" customFormat="1" ht="12" hidden="1" x14ac:dyDescent="0.25">
      <c r="A126" s="244"/>
      <c r="B126" s="240" t="s">
        <v>346</v>
      </c>
      <c r="C126" s="240"/>
      <c r="D126" s="240"/>
      <c r="E126" s="251">
        <v>851</v>
      </c>
      <c r="F126" s="158" t="s">
        <v>320</v>
      </c>
      <c r="G126" s="158" t="s">
        <v>296</v>
      </c>
      <c r="H126" s="158" t="s">
        <v>351</v>
      </c>
      <c r="I126" s="143" t="s">
        <v>347</v>
      </c>
      <c r="J126" s="154">
        <f>J127</f>
        <v>0</v>
      </c>
      <c r="K126" s="154">
        <f t="shared" ref="K126:X126" si="192">K127</f>
        <v>120000</v>
      </c>
      <c r="L126" s="154">
        <f t="shared" si="192"/>
        <v>120000</v>
      </c>
      <c r="M126" s="154">
        <f t="shared" si="192"/>
        <v>0</v>
      </c>
      <c r="N126" s="154">
        <f t="shared" si="192"/>
        <v>120000</v>
      </c>
      <c r="O126" s="154">
        <f t="shared" si="192"/>
        <v>0</v>
      </c>
      <c r="P126" s="154">
        <f t="shared" si="192"/>
        <v>120000</v>
      </c>
      <c r="Q126" s="154">
        <f t="shared" si="192"/>
        <v>0</v>
      </c>
      <c r="R126" s="154">
        <f t="shared" si="192"/>
        <v>120000</v>
      </c>
      <c r="S126" s="154">
        <f t="shared" si="192"/>
        <v>0</v>
      </c>
      <c r="T126" s="154">
        <f t="shared" si="192"/>
        <v>120000</v>
      </c>
      <c r="U126" s="154">
        <f t="shared" si="192"/>
        <v>0</v>
      </c>
      <c r="V126" s="154">
        <f t="shared" si="192"/>
        <v>120000</v>
      </c>
      <c r="W126" s="154">
        <f t="shared" si="192"/>
        <v>0</v>
      </c>
      <c r="X126" s="154">
        <f t="shared" si="192"/>
        <v>120000</v>
      </c>
    </row>
    <row r="127" spans="1:24" s="145" customFormat="1" ht="24" hidden="1" x14ac:dyDescent="0.25">
      <c r="A127" s="155"/>
      <c r="B127" s="240" t="s">
        <v>348</v>
      </c>
      <c r="C127" s="240"/>
      <c r="D127" s="240"/>
      <c r="E127" s="251">
        <v>851</v>
      </c>
      <c r="F127" s="158" t="s">
        <v>320</v>
      </c>
      <c r="G127" s="158" t="s">
        <v>296</v>
      </c>
      <c r="H127" s="158" t="s">
        <v>351</v>
      </c>
      <c r="I127" s="143" t="s">
        <v>349</v>
      </c>
      <c r="J127" s="154"/>
      <c r="K127" s="154">
        <v>120000</v>
      </c>
      <c r="L127" s="154">
        <f t="shared" ref="L127" si="193">J127+K127</f>
        <v>120000</v>
      </c>
      <c r="M127" s="154"/>
      <c r="N127" s="154">
        <f t="shared" ref="N127" si="194">L127+M127</f>
        <v>120000</v>
      </c>
      <c r="O127" s="154"/>
      <c r="P127" s="154">
        <f t="shared" ref="P127" si="195">N127+O127</f>
        <v>120000</v>
      </c>
      <c r="Q127" s="154"/>
      <c r="R127" s="154">
        <f t="shared" ref="R127" si="196">P127+Q127</f>
        <v>120000</v>
      </c>
      <c r="S127" s="154"/>
      <c r="T127" s="154">
        <f t="shared" ref="T127" si="197">R127+S127</f>
        <v>120000</v>
      </c>
      <c r="U127" s="154"/>
      <c r="V127" s="154">
        <f t="shared" ref="V127" si="198">T127+U127</f>
        <v>120000</v>
      </c>
      <c r="W127" s="154"/>
      <c r="X127" s="154">
        <f t="shared" ref="X127" si="199">V127+W127</f>
        <v>120000</v>
      </c>
    </row>
    <row r="128" spans="1:24" s="150" customFormat="1" ht="12.75" customHeight="1" x14ac:dyDescent="0.25">
      <c r="A128" s="329" t="s">
        <v>352</v>
      </c>
      <c r="B128" s="329"/>
      <c r="C128" s="242"/>
      <c r="D128" s="242"/>
      <c r="E128" s="251">
        <v>851</v>
      </c>
      <c r="F128" s="148" t="s">
        <v>353</v>
      </c>
      <c r="G128" s="148"/>
      <c r="H128" s="148"/>
      <c r="I128" s="148"/>
      <c r="J128" s="149">
        <f t="shared" ref="J128:X128" si="200">J129+J141</f>
        <v>2892400</v>
      </c>
      <c r="K128" s="149">
        <f t="shared" si="200"/>
        <v>6768861</v>
      </c>
      <c r="L128" s="149">
        <f t="shared" si="200"/>
        <v>9661261</v>
      </c>
      <c r="M128" s="149">
        <f t="shared" si="200"/>
        <v>-887528</v>
      </c>
      <c r="N128" s="149">
        <f t="shared" si="200"/>
        <v>8773733</v>
      </c>
      <c r="O128" s="149">
        <f t="shared" si="200"/>
        <v>0</v>
      </c>
      <c r="P128" s="149">
        <f t="shared" si="200"/>
        <v>8773733</v>
      </c>
      <c r="Q128" s="149">
        <f t="shared" si="200"/>
        <v>9562490</v>
      </c>
      <c r="R128" s="149">
        <f t="shared" si="200"/>
        <v>18336223</v>
      </c>
      <c r="S128" s="149">
        <f t="shared" si="200"/>
        <v>-2256300</v>
      </c>
      <c r="T128" s="149">
        <f t="shared" si="200"/>
        <v>16079923</v>
      </c>
      <c r="U128" s="149">
        <f t="shared" si="200"/>
        <v>41801543</v>
      </c>
      <c r="V128" s="149">
        <f t="shared" si="200"/>
        <v>57881466</v>
      </c>
      <c r="W128" s="149">
        <f t="shared" si="200"/>
        <v>8008</v>
      </c>
      <c r="X128" s="149">
        <f t="shared" si="200"/>
        <v>57889474</v>
      </c>
    </row>
    <row r="129" spans="1:24" s="153" customFormat="1" ht="12.75" hidden="1" customHeight="1" x14ac:dyDescent="0.25">
      <c r="A129" s="333" t="s">
        <v>354</v>
      </c>
      <c r="B129" s="333"/>
      <c r="C129" s="241"/>
      <c r="D129" s="241"/>
      <c r="E129" s="251">
        <v>851</v>
      </c>
      <c r="F129" s="151" t="s">
        <v>353</v>
      </c>
      <c r="G129" s="151" t="s">
        <v>224</v>
      </c>
      <c r="H129" s="151"/>
      <c r="I129" s="151"/>
      <c r="J129" s="152">
        <f t="shared" ref="J129:S129" si="201">J134+J137</f>
        <v>500000</v>
      </c>
      <c r="K129" s="152">
        <f t="shared" si="201"/>
        <v>1000000</v>
      </c>
      <c r="L129" s="152">
        <f t="shared" si="201"/>
        <v>1500000</v>
      </c>
      <c r="M129" s="152">
        <f t="shared" si="201"/>
        <v>0</v>
      </c>
      <c r="N129" s="152">
        <f t="shared" si="201"/>
        <v>1500000</v>
      </c>
      <c r="O129" s="152">
        <f t="shared" si="201"/>
        <v>560366</v>
      </c>
      <c r="P129" s="152">
        <f t="shared" si="201"/>
        <v>2060366</v>
      </c>
      <c r="Q129" s="152">
        <f t="shared" si="201"/>
        <v>10000000</v>
      </c>
      <c r="R129" s="152">
        <f t="shared" si="201"/>
        <v>12060366</v>
      </c>
      <c r="S129" s="152">
        <f t="shared" si="201"/>
        <v>0</v>
      </c>
      <c r="T129" s="152">
        <f>T130+T134+T137</f>
        <v>12060366</v>
      </c>
      <c r="U129" s="152">
        <f t="shared" ref="U129:X129" si="202">U130+U134+U137</f>
        <v>43729108</v>
      </c>
      <c r="V129" s="152">
        <f t="shared" si="202"/>
        <v>55789474</v>
      </c>
      <c r="W129" s="152">
        <f t="shared" si="202"/>
        <v>0</v>
      </c>
      <c r="X129" s="152">
        <f t="shared" si="202"/>
        <v>55789474</v>
      </c>
    </row>
    <row r="130" spans="1:24" s="145" customFormat="1" ht="12.75" hidden="1" customHeight="1" x14ac:dyDescent="0.25">
      <c r="A130" s="313" t="s">
        <v>417</v>
      </c>
      <c r="B130" s="314"/>
      <c r="C130" s="240"/>
      <c r="D130" s="240"/>
      <c r="E130" s="251">
        <v>851</v>
      </c>
      <c r="F130" s="143" t="s">
        <v>353</v>
      </c>
      <c r="G130" s="143" t="s">
        <v>224</v>
      </c>
      <c r="H130" s="143" t="s">
        <v>418</v>
      </c>
      <c r="I130" s="143"/>
      <c r="J130" s="154"/>
      <c r="K130" s="154"/>
      <c r="L130" s="154"/>
      <c r="M130" s="154"/>
      <c r="N130" s="154"/>
      <c r="O130" s="154"/>
      <c r="P130" s="154"/>
      <c r="Q130" s="154"/>
      <c r="R130" s="154"/>
      <c r="S130" s="154"/>
      <c r="T130" s="154">
        <f t="shared" ref="T130:X131" si="203">T131</f>
        <v>0</v>
      </c>
      <c r="U130" s="154">
        <f t="shared" si="203"/>
        <v>42000000</v>
      </c>
      <c r="V130" s="154">
        <f t="shared" si="203"/>
        <v>42000000</v>
      </c>
      <c r="W130" s="154">
        <f t="shared" si="203"/>
        <v>0</v>
      </c>
      <c r="X130" s="154">
        <f t="shared" si="203"/>
        <v>42000000</v>
      </c>
    </row>
    <row r="131" spans="1:24" s="145" customFormat="1" ht="12.75" hidden="1" customHeight="1" x14ac:dyDescent="0.25">
      <c r="A131" s="313" t="s">
        <v>674</v>
      </c>
      <c r="B131" s="314"/>
      <c r="C131" s="240"/>
      <c r="D131" s="240"/>
      <c r="E131" s="251">
        <v>851</v>
      </c>
      <c r="F131" s="143" t="s">
        <v>353</v>
      </c>
      <c r="G131" s="143" t="s">
        <v>224</v>
      </c>
      <c r="H131" s="143" t="s">
        <v>675</v>
      </c>
      <c r="I131" s="143"/>
      <c r="J131" s="154"/>
      <c r="K131" s="154"/>
      <c r="L131" s="154"/>
      <c r="M131" s="154"/>
      <c r="N131" s="154"/>
      <c r="O131" s="154"/>
      <c r="P131" s="154"/>
      <c r="Q131" s="154"/>
      <c r="R131" s="154"/>
      <c r="S131" s="154"/>
      <c r="T131" s="154">
        <f t="shared" si="203"/>
        <v>0</v>
      </c>
      <c r="U131" s="154">
        <f t="shared" si="203"/>
        <v>42000000</v>
      </c>
      <c r="V131" s="154">
        <f t="shared" si="203"/>
        <v>42000000</v>
      </c>
      <c r="W131" s="154">
        <f t="shared" si="203"/>
        <v>0</v>
      </c>
      <c r="X131" s="154">
        <f t="shared" si="203"/>
        <v>42000000</v>
      </c>
    </row>
    <row r="132" spans="1:24" s="145" customFormat="1" ht="12.75" hidden="1" customHeight="1" x14ac:dyDescent="0.25">
      <c r="A132" s="240"/>
      <c r="B132" s="240" t="s">
        <v>346</v>
      </c>
      <c r="C132" s="240"/>
      <c r="D132" s="240"/>
      <c r="E132" s="251">
        <v>851</v>
      </c>
      <c r="F132" s="143" t="s">
        <v>353</v>
      </c>
      <c r="G132" s="143" t="s">
        <v>224</v>
      </c>
      <c r="H132" s="143" t="s">
        <v>675</v>
      </c>
      <c r="I132" s="143" t="s">
        <v>347</v>
      </c>
      <c r="J132" s="154">
        <f>J133</f>
        <v>0</v>
      </c>
      <c r="K132" s="154">
        <f t="shared" ref="K132:X132" si="204">K133</f>
        <v>1000000</v>
      </c>
      <c r="L132" s="154">
        <f t="shared" ref="L132:L133" si="205">J132+K132</f>
        <v>1000000</v>
      </c>
      <c r="M132" s="154">
        <f t="shared" si="204"/>
        <v>0</v>
      </c>
      <c r="N132" s="154">
        <f t="shared" si="204"/>
        <v>1000000</v>
      </c>
      <c r="O132" s="154">
        <f t="shared" si="204"/>
        <v>0</v>
      </c>
      <c r="P132" s="154">
        <f t="shared" si="204"/>
        <v>1000000</v>
      </c>
      <c r="Q132" s="154">
        <f t="shared" si="204"/>
        <v>10000000</v>
      </c>
      <c r="R132" s="154">
        <f t="shared" si="204"/>
        <v>11000000</v>
      </c>
      <c r="S132" s="154">
        <f t="shared" si="204"/>
        <v>0</v>
      </c>
      <c r="T132" s="154">
        <f t="shared" si="204"/>
        <v>0</v>
      </c>
      <c r="U132" s="154">
        <f t="shared" si="204"/>
        <v>42000000</v>
      </c>
      <c r="V132" s="154">
        <f t="shared" si="204"/>
        <v>42000000</v>
      </c>
      <c r="W132" s="154">
        <f t="shared" si="204"/>
        <v>0</v>
      </c>
      <c r="X132" s="154">
        <f t="shared" si="204"/>
        <v>42000000</v>
      </c>
    </row>
    <row r="133" spans="1:24" s="145" customFormat="1" ht="25.5" hidden="1" customHeight="1" x14ac:dyDescent="0.25">
      <c r="A133" s="155"/>
      <c r="B133" s="240" t="s">
        <v>348</v>
      </c>
      <c r="C133" s="240"/>
      <c r="D133" s="240"/>
      <c r="E133" s="251">
        <v>851</v>
      </c>
      <c r="F133" s="143" t="s">
        <v>353</v>
      </c>
      <c r="G133" s="143" t="s">
        <v>224</v>
      </c>
      <c r="H133" s="143" t="s">
        <v>675</v>
      </c>
      <c r="I133" s="143" t="s">
        <v>349</v>
      </c>
      <c r="J133" s="154">
        <v>0</v>
      </c>
      <c r="K133" s="154">
        <v>1000000</v>
      </c>
      <c r="L133" s="154">
        <f t="shared" si="205"/>
        <v>1000000</v>
      </c>
      <c r="M133" s="154"/>
      <c r="N133" s="154">
        <f>L133+M133</f>
        <v>1000000</v>
      </c>
      <c r="O133" s="154"/>
      <c r="P133" s="154">
        <f t="shared" ref="P133" si="206">N133+O133</f>
        <v>1000000</v>
      </c>
      <c r="Q133" s="154">
        <v>10000000</v>
      </c>
      <c r="R133" s="154">
        <f t="shared" ref="R133" si="207">P133+Q133</f>
        <v>11000000</v>
      </c>
      <c r="S133" s="154"/>
      <c r="T133" s="154"/>
      <c r="U133" s="154">
        <v>42000000</v>
      </c>
      <c r="V133" s="154">
        <f t="shared" ref="V133" si="208">T133+U133</f>
        <v>42000000</v>
      </c>
      <c r="W133" s="154"/>
      <c r="X133" s="154">
        <f t="shared" ref="X133" si="209">V133+W133</f>
        <v>42000000</v>
      </c>
    </row>
    <row r="134" spans="1:24" s="145" customFormat="1" ht="12.75" hidden="1" customHeight="1" x14ac:dyDescent="0.25">
      <c r="A134" s="332" t="s">
        <v>378</v>
      </c>
      <c r="B134" s="332"/>
      <c r="C134" s="240"/>
      <c r="D134" s="240"/>
      <c r="E134" s="251">
        <v>851</v>
      </c>
      <c r="F134" s="143" t="s">
        <v>353</v>
      </c>
      <c r="G134" s="143" t="s">
        <v>224</v>
      </c>
      <c r="H134" s="143" t="s">
        <v>379</v>
      </c>
      <c r="I134" s="143"/>
      <c r="J134" s="154">
        <f>J135</f>
        <v>0</v>
      </c>
      <c r="K134" s="154">
        <f t="shared" ref="K134:X135" si="210">K135</f>
        <v>1000000</v>
      </c>
      <c r="L134" s="154">
        <f t="shared" si="210"/>
        <v>1000000</v>
      </c>
      <c r="M134" s="154">
        <f t="shared" si="210"/>
        <v>0</v>
      </c>
      <c r="N134" s="154">
        <f t="shared" si="210"/>
        <v>1000000</v>
      </c>
      <c r="O134" s="154">
        <f t="shared" si="210"/>
        <v>0</v>
      </c>
      <c r="P134" s="154">
        <f t="shared" si="210"/>
        <v>1000000</v>
      </c>
      <c r="Q134" s="154">
        <f t="shared" si="210"/>
        <v>10000000</v>
      </c>
      <c r="R134" s="154">
        <f t="shared" si="210"/>
        <v>11000000</v>
      </c>
      <c r="S134" s="154">
        <f t="shared" si="210"/>
        <v>0</v>
      </c>
      <c r="T134" s="154">
        <f t="shared" si="210"/>
        <v>11000000</v>
      </c>
      <c r="U134" s="154">
        <f t="shared" si="210"/>
        <v>0</v>
      </c>
      <c r="V134" s="154">
        <f t="shared" si="210"/>
        <v>11000000</v>
      </c>
      <c r="W134" s="154">
        <f t="shared" si="210"/>
        <v>0</v>
      </c>
      <c r="X134" s="154">
        <f t="shared" si="210"/>
        <v>11000000</v>
      </c>
    </row>
    <row r="135" spans="1:24" s="145" customFormat="1" ht="12" hidden="1" x14ac:dyDescent="0.25">
      <c r="A135" s="240"/>
      <c r="B135" s="240" t="s">
        <v>346</v>
      </c>
      <c r="C135" s="240"/>
      <c r="D135" s="240"/>
      <c r="E135" s="251">
        <v>851</v>
      </c>
      <c r="F135" s="143" t="s">
        <v>353</v>
      </c>
      <c r="G135" s="143" t="s">
        <v>224</v>
      </c>
      <c r="H135" s="143" t="s">
        <v>379</v>
      </c>
      <c r="I135" s="143" t="s">
        <v>347</v>
      </c>
      <c r="J135" s="154">
        <f>J136</f>
        <v>0</v>
      </c>
      <c r="K135" s="154">
        <f t="shared" si="210"/>
        <v>1000000</v>
      </c>
      <c r="L135" s="154">
        <f t="shared" si="210"/>
        <v>1000000</v>
      </c>
      <c r="M135" s="154">
        <f t="shared" si="210"/>
        <v>0</v>
      </c>
      <c r="N135" s="154">
        <f t="shared" si="210"/>
        <v>1000000</v>
      </c>
      <c r="O135" s="154">
        <f t="shared" si="210"/>
        <v>0</v>
      </c>
      <c r="P135" s="154">
        <f t="shared" si="210"/>
        <v>1000000</v>
      </c>
      <c r="Q135" s="154">
        <f t="shared" si="210"/>
        <v>10000000</v>
      </c>
      <c r="R135" s="154">
        <f t="shared" si="210"/>
        <v>11000000</v>
      </c>
      <c r="S135" s="154">
        <f t="shared" si="210"/>
        <v>0</v>
      </c>
      <c r="T135" s="154">
        <f t="shared" si="210"/>
        <v>11000000</v>
      </c>
      <c r="U135" s="154">
        <f t="shared" si="210"/>
        <v>0</v>
      </c>
      <c r="V135" s="154">
        <f t="shared" si="210"/>
        <v>11000000</v>
      </c>
      <c r="W135" s="154">
        <f t="shared" si="210"/>
        <v>0</v>
      </c>
      <c r="X135" s="154">
        <f t="shared" si="210"/>
        <v>11000000</v>
      </c>
    </row>
    <row r="136" spans="1:24" s="145" customFormat="1" ht="24" hidden="1" x14ac:dyDescent="0.25">
      <c r="A136" s="155"/>
      <c r="B136" s="240" t="s">
        <v>348</v>
      </c>
      <c r="C136" s="240"/>
      <c r="D136" s="240"/>
      <c r="E136" s="251">
        <v>851</v>
      </c>
      <c r="F136" s="143" t="s">
        <v>353</v>
      </c>
      <c r="G136" s="143" t="s">
        <v>224</v>
      </c>
      <c r="H136" s="143" t="s">
        <v>379</v>
      </c>
      <c r="I136" s="143" t="s">
        <v>349</v>
      </c>
      <c r="J136" s="154">
        <v>0</v>
      </c>
      <c r="K136" s="154">
        <v>1000000</v>
      </c>
      <c r="L136" s="154">
        <f t="shared" ref="L136" si="211">J136+K136</f>
        <v>1000000</v>
      </c>
      <c r="M136" s="154"/>
      <c r="N136" s="154">
        <f t="shared" ref="N136" si="212">L136+M136</f>
        <v>1000000</v>
      </c>
      <c r="O136" s="154"/>
      <c r="P136" s="154">
        <f t="shared" ref="P136" si="213">N136+O136</f>
        <v>1000000</v>
      </c>
      <c r="Q136" s="154">
        <v>10000000</v>
      </c>
      <c r="R136" s="154">
        <f t="shared" ref="R136" si="214">P136+Q136</f>
        <v>11000000</v>
      </c>
      <c r="S136" s="154"/>
      <c r="T136" s="154">
        <f t="shared" ref="T136" si="215">R136+S136</f>
        <v>11000000</v>
      </c>
      <c r="U136" s="154"/>
      <c r="V136" s="154">
        <f t="shared" ref="V136" si="216">T136+U136</f>
        <v>11000000</v>
      </c>
      <c r="W136" s="154"/>
      <c r="X136" s="154">
        <f t="shared" ref="X136" si="217">V136+W136</f>
        <v>11000000</v>
      </c>
    </row>
    <row r="137" spans="1:24" s="153" customFormat="1" ht="12.75" hidden="1" customHeight="1" x14ac:dyDescent="0.25">
      <c r="A137" s="332" t="s">
        <v>380</v>
      </c>
      <c r="B137" s="332"/>
      <c r="C137" s="240"/>
      <c r="D137" s="240"/>
      <c r="E137" s="251">
        <v>851</v>
      </c>
      <c r="F137" s="143" t="s">
        <v>353</v>
      </c>
      <c r="G137" s="143" t="s">
        <v>224</v>
      </c>
      <c r="H137" s="143" t="s">
        <v>381</v>
      </c>
      <c r="I137" s="143"/>
      <c r="J137" s="154">
        <f t="shared" ref="J137:X137" si="218">J138</f>
        <v>500000</v>
      </c>
      <c r="K137" s="154">
        <f t="shared" si="218"/>
        <v>0</v>
      </c>
      <c r="L137" s="154">
        <f t="shared" si="218"/>
        <v>500000</v>
      </c>
      <c r="M137" s="154">
        <f t="shared" si="218"/>
        <v>0</v>
      </c>
      <c r="N137" s="154">
        <f t="shared" si="218"/>
        <v>500000</v>
      </c>
      <c r="O137" s="154">
        <f t="shared" si="218"/>
        <v>560366</v>
      </c>
      <c r="P137" s="154">
        <f t="shared" si="218"/>
        <v>1060366</v>
      </c>
      <c r="Q137" s="154">
        <f t="shared" si="218"/>
        <v>0</v>
      </c>
      <c r="R137" s="154">
        <f t="shared" si="218"/>
        <v>1060366</v>
      </c>
      <c r="S137" s="154">
        <f t="shared" si="218"/>
        <v>0</v>
      </c>
      <c r="T137" s="154">
        <f t="shared" si="218"/>
        <v>1060366</v>
      </c>
      <c r="U137" s="154">
        <f t="shared" si="218"/>
        <v>1729108</v>
      </c>
      <c r="V137" s="154">
        <f t="shared" si="218"/>
        <v>2789474</v>
      </c>
      <c r="W137" s="154">
        <f t="shared" si="218"/>
        <v>0</v>
      </c>
      <c r="X137" s="154">
        <f t="shared" si="218"/>
        <v>2789474</v>
      </c>
    </row>
    <row r="138" spans="1:24" s="145" customFormat="1" ht="13.5" hidden="1" customHeight="1" x14ac:dyDescent="0.25">
      <c r="A138" s="240"/>
      <c r="B138" s="240" t="s">
        <v>346</v>
      </c>
      <c r="C138" s="240"/>
      <c r="D138" s="240"/>
      <c r="E138" s="251">
        <v>851</v>
      </c>
      <c r="F138" s="158" t="s">
        <v>353</v>
      </c>
      <c r="G138" s="143" t="s">
        <v>224</v>
      </c>
      <c r="H138" s="158" t="s">
        <v>381</v>
      </c>
      <c r="I138" s="158" t="s">
        <v>347</v>
      </c>
      <c r="J138" s="154">
        <f>J140+J139</f>
        <v>500000</v>
      </c>
      <c r="K138" s="154">
        <f t="shared" ref="K138:X138" si="219">K140+K139</f>
        <v>0</v>
      </c>
      <c r="L138" s="154">
        <f t="shared" si="219"/>
        <v>500000</v>
      </c>
      <c r="M138" s="154">
        <f t="shared" si="219"/>
        <v>0</v>
      </c>
      <c r="N138" s="154">
        <f t="shared" si="219"/>
        <v>500000</v>
      </c>
      <c r="O138" s="154">
        <f t="shared" si="219"/>
        <v>560366</v>
      </c>
      <c r="P138" s="154">
        <f t="shared" si="219"/>
        <v>1060366</v>
      </c>
      <c r="Q138" s="154">
        <f t="shared" si="219"/>
        <v>0</v>
      </c>
      <c r="R138" s="154">
        <f t="shared" si="219"/>
        <v>1060366</v>
      </c>
      <c r="S138" s="154">
        <f t="shared" si="219"/>
        <v>0</v>
      </c>
      <c r="T138" s="154">
        <f t="shared" si="219"/>
        <v>1060366</v>
      </c>
      <c r="U138" s="154">
        <f t="shared" si="219"/>
        <v>1729108</v>
      </c>
      <c r="V138" s="154">
        <f t="shared" si="219"/>
        <v>2789474</v>
      </c>
      <c r="W138" s="154">
        <f t="shared" si="219"/>
        <v>0</v>
      </c>
      <c r="X138" s="154">
        <f t="shared" si="219"/>
        <v>2789474</v>
      </c>
    </row>
    <row r="139" spans="1:24" s="145" customFormat="1" ht="24" hidden="1" x14ac:dyDescent="0.25">
      <c r="A139" s="240"/>
      <c r="B139" s="240" t="s">
        <v>348</v>
      </c>
      <c r="C139" s="240"/>
      <c r="D139" s="240"/>
      <c r="E139" s="251">
        <v>851</v>
      </c>
      <c r="F139" s="158" t="s">
        <v>353</v>
      </c>
      <c r="G139" s="143" t="s">
        <v>224</v>
      </c>
      <c r="H139" s="158" t="s">
        <v>381</v>
      </c>
      <c r="I139" s="158" t="s">
        <v>349</v>
      </c>
      <c r="J139" s="154"/>
      <c r="K139" s="154">
        <v>500000</v>
      </c>
      <c r="L139" s="154">
        <f t="shared" si="152"/>
        <v>500000</v>
      </c>
      <c r="M139" s="154"/>
      <c r="N139" s="154">
        <f t="shared" ref="N139:N140" si="220">L139+M139</f>
        <v>500000</v>
      </c>
      <c r="O139" s="154">
        <v>560366</v>
      </c>
      <c r="P139" s="154">
        <f t="shared" ref="P139:P140" si="221">N139+O139</f>
        <v>1060366</v>
      </c>
      <c r="Q139" s="154"/>
      <c r="R139" s="154">
        <f t="shared" ref="R139:R140" si="222">P139+Q139</f>
        <v>1060366</v>
      </c>
      <c r="S139" s="154"/>
      <c r="T139" s="154">
        <f t="shared" ref="T139:T140" si="223">R139+S139</f>
        <v>1060366</v>
      </c>
      <c r="U139" s="154">
        <v>1729108</v>
      </c>
      <c r="V139" s="154">
        <f t="shared" ref="V139:V140" si="224">T139+U139</f>
        <v>2789474</v>
      </c>
      <c r="W139" s="154"/>
      <c r="X139" s="154">
        <f t="shared" ref="X139:X140" si="225">V139+W139</f>
        <v>2789474</v>
      </c>
    </row>
    <row r="140" spans="1:24" s="145" customFormat="1" ht="24" hidden="1" x14ac:dyDescent="0.25">
      <c r="A140" s="240"/>
      <c r="B140" s="240" t="s">
        <v>382</v>
      </c>
      <c r="C140" s="240"/>
      <c r="D140" s="240"/>
      <c r="E140" s="251">
        <v>851</v>
      </c>
      <c r="F140" s="158" t="s">
        <v>353</v>
      </c>
      <c r="G140" s="143" t="s">
        <v>224</v>
      </c>
      <c r="H140" s="158" t="s">
        <v>381</v>
      </c>
      <c r="I140" s="158" t="s">
        <v>383</v>
      </c>
      <c r="J140" s="154">
        <v>500000</v>
      </c>
      <c r="K140" s="154">
        <v>-500000</v>
      </c>
      <c r="L140" s="154">
        <f t="shared" si="152"/>
        <v>0</v>
      </c>
      <c r="M140" s="154"/>
      <c r="N140" s="154">
        <f t="shared" si="220"/>
        <v>0</v>
      </c>
      <c r="O140" s="154"/>
      <c r="P140" s="154">
        <f t="shared" si="221"/>
        <v>0</v>
      </c>
      <c r="Q140" s="154"/>
      <c r="R140" s="154">
        <f t="shared" si="222"/>
        <v>0</v>
      </c>
      <c r="S140" s="154"/>
      <c r="T140" s="154">
        <f t="shared" si="223"/>
        <v>0</v>
      </c>
      <c r="U140" s="154"/>
      <c r="V140" s="154">
        <f t="shared" si="224"/>
        <v>0</v>
      </c>
      <c r="W140" s="154"/>
      <c r="X140" s="154">
        <f t="shared" si="225"/>
        <v>0</v>
      </c>
    </row>
    <row r="141" spans="1:24" s="153" customFormat="1" ht="12.75" customHeight="1" x14ac:dyDescent="0.25">
      <c r="A141" s="333" t="s">
        <v>388</v>
      </c>
      <c r="B141" s="333"/>
      <c r="C141" s="241"/>
      <c r="D141" s="241"/>
      <c r="E141" s="251">
        <v>851</v>
      </c>
      <c r="F141" s="151" t="s">
        <v>353</v>
      </c>
      <c r="G141" s="151" t="s">
        <v>296</v>
      </c>
      <c r="H141" s="151"/>
      <c r="I141" s="151"/>
      <c r="J141" s="152">
        <f>J142+J146</f>
        <v>2392400</v>
      </c>
      <c r="K141" s="152">
        <f t="shared" ref="K141:X141" si="226">K142+K146</f>
        <v>5768861</v>
      </c>
      <c r="L141" s="152">
        <f t="shared" si="226"/>
        <v>8161261</v>
      </c>
      <c r="M141" s="152">
        <f t="shared" si="226"/>
        <v>-887528</v>
      </c>
      <c r="N141" s="152">
        <f t="shared" si="226"/>
        <v>7273733</v>
      </c>
      <c r="O141" s="152">
        <f t="shared" si="226"/>
        <v>-560366</v>
      </c>
      <c r="P141" s="152">
        <f t="shared" si="226"/>
        <v>6713367</v>
      </c>
      <c r="Q141" s="152">
        <f t="shared" si="226"/>
        <v>-437510</v>
      </c>
      <c r="R141" s="152">
        <f t="shared" si="226"/>
        <v>6275857</v>
      </c>
      <c r="S141" s="152">
        <f t="shared" si="226"/>
        <v>-2256300</v>
      </c>
      <c r="T141" s="152">
        <f t="shared" si="226"/>
        <v>4019557</v>
      </c>
      <c r="U141" s="152">
        <f t="shared" si="226"/>
        <v>-1927565</v>
      </c>
      <c r="V141" s="152">
        <f t="shared" si="226"/>
        <v>2091992</v>
      </c>
      <c r="W141" s="152">
        <f t="shared" si="226"/>
        <v>8008</v>
      </c>
      <c r="X141" s="152">
        <f t="shared" si="226"/>
        <v>2100000</v>
      </c>
    </row>
    <row r="142" spans="1:24" s="145" customFormat="1" ht="12.75" hidden="1" customHeight="1" x14ac:dyDescent="0.25">
      <c r="A142" s="313" t="s">
        <v>417</v>
      </c>
      <c r="B142" s="314"/>
      <c r="C142" s="240"/>
      <c r="D142" s="240"/>
      <c r="E142" s="251">
        <v>851</v>
      </c>
      <c r="F142" s="143" t="s">
        <v>353</v>
      </c>
      <c r="G142" s="158" t="s">
        <v>296</v>
      </c>
      <c r="H142" s="158" t="s">
        <v>418</v>
      </c>
      <c r="I142" s="143"/>
      <c r="J142" s="154">
        <f>J143</f>
        <v>0</v>
      </c>
      <c r="K142" s="154">
        <f t="shared" ref="K142:X142" si="227">K143</f>
        <v>2000000</v>
      </c>
      <c r="L142" s="154">
        <f t="shared" si="227"/>
        <v>2000000</v>
      </c>
      <c r="M142" s="154">
        <f t="shared" si="227"/>
        <v>0</v>
      </c>
      <c r="N142" s="154">
        <f t="shared" si="227"/>
        <v>2000000</v>
      </c>
      <c r="O142" s="154">
        <f t="shared" si="227"/>
        <v>0</v>
      </c>
      <c r="P142" s="154">
        <f t="shared" si="227"/>
        <v>2000000</v>
      </c>
      <c r="Q142" s="154">
        <f t="shared" si="227"/>
        <v>0</v>
      </c>
      <c r="R142" s="154">
        <f t="shared" si="227"/>
        <v>2000000</v>
      </c>
      <c r="S142" s="154">
        <f t="shared" si="227"/>
        <v>0</v>
      </c>
      <c r="T142" s="154">
        <f t="shared" si="227"/>
        <v>2000000</v>
      </c>
      <c r="U142" s="154">
        <f t="shared" si="227"/>
        <v>0</v>
      </c>
      <c r="V142" s="154">
        <f t="shared" si="227"/>
        <v>2000000</v>
      </c>
      <c r="W142" s="154">
        <f t="shared" si="227"/>
        <v>0</v>
      </c>
      <c r="X142" s="154">
        <f t="shared" si="227"/>
        <v>2000000</v>
      </c>
    </row>
    <row r="143" spans="1:24" s="145" customFormat="1" ht="12" hidden="1" x14ac:dyDescent="0.25">
      <c r="A143" s="240"/>
      <c r="B143" s="240" t="s">
        <v>421</v>
      </c>
      <c r="C143" s="240"/>
      <c r="D143" s="240"/>
      <c r="E143" s="251">
        <v>851</v>
      </c>
      <c r="F143" s="143" t="s">
        <v>353</v>
      </c>
      <c r="G143" s="158" t="s">
        <v>296</v>
      </c>
      <c r="H143" s="158" t="s">
        <v>422</v>
      </c>
      <c r="I143" s="143"/>
      <c r="J143" s="154">
        <f t="shared" ref="J143:X143" si="228">J145</f>
        <v>0</v>
      </c>
      <c r="K143" s="154">
        <f t="shared" si="228"/>
        <v>2000000</v>
      </c>
      <c r="L143" s="154">
        <f t="shared" si="228"/>
        <v>2000000</v>
      </c>
      <c r="M143" s="154">
        <f t="shared" si="228"/>
        <v>0</v>
      </c>
      <c r="N143" s="154">
        <f t="shared" si="228"/>
        <v>2000000</v>
      </c>
      <c r="O143" s="154">
        <f t="shared" si="228"/>
        <v>0</v>
      </c>
      <c r="P143" s="154">
        <f t="shared" si="228"/>
        <v>2000000</v>
      </c>
      <c r="Q143" s="154">
        <f t="shared" si="228"/>
        <v>0</v>
      </c>
      <c r="R143" s="154">
        <f t="shared" si="228"/>
        <v>2000000</v>
      </c>
      <c r="S143" s="154">
        <f t="shared" si="228"/>
        <v>0</v>
      </c>
      <c r="T143" s="154">
        <f t="shared" si="228"/>
        <v>2000000</v>
      </c>
      <c r="U143" s="154">
        <f t="shared" si="228"/>
        <v>0</v>
      </c>
      <c r="V143" s="154">
        <f t="shared" si="228"/>
        <v>2000000</v>
      </c>
      <c r="W143" s="154">
        <f t="shared" si="228"/>
        <v>0</v>
      </c>
      <c r="X143" s="154">
        <f t="shared" si="228"/>
        <v>2000000</v>
      </c>
    </row>
    <row r="144" spans="1:24" s="145" customFormat="1" ht="12" hidden="1" x14ac:dyDescent="0.25">
      <c r="A144" s="240"/>
      <c r="B144" s="240" t="s">
        <v>346</v>
      </c>
      <c r="C144" s="240"/>
      <c r="D144" s="240"/>
      <c r="E144" s="251">
        <v>851</v>
      </c>
      <c r="F144" s="143" t="s">
        <v>353</v>
      </c>
      <c r="G144" s="158" t="s">
        <v>296</v>
      </c>
      <c r="H144" s="158" t="s">
        <v>422</v>
      </c>
      <c r="I144" s="143" t="s">
        <v>347</v>
      </c>
      <c r="J144" s="154">
        <f t="shared" ref="J144:X144" si="229">J145</f>
        <v>0</v>
      </c>
      <c r="K144" s="154">
        <f t="shared" si="229"/>
        <v>2000000</v>
      </c>
      <c r="L144" s="154">
        <f t="shared" si="229"/>
        <v>2000000</v>
      </c>
      <c r="M144" s="154">
        <f t="shared" si="229"/>
        <v>0</v>
      </c>
      <c r="N144" s="154">
        <f t="shared" si="229"/>
        <v>2000000</v>
      </c>
      <c r="O144" s="154">
        <f t="shared" si="229"/>
        <v>0</v>
      </c>
      <c r="P144" s="154">
        <f t="shared" si="229"/>
        <v>2000000</v>
      </c>
      <c r="Q144" s="154">
        <f t="shared" si="229"/>
        <v>0</v>
      </c>
      <c r="R144" s="154">
        <f t="shared" si="229"/>
        <v>2000000</v>
      </c>
      <c r="S144" s="154">
        <f t="shared" si="229"/>
        <v>0</v>
      </c>
      <c r="T144" s="154">
        <f t="shared" si="229"/>
        <v>2000000</v>
      </c>
      <c r="U144" s="154">
        <f t="shared" si="229"/>
        <v>0</v>
      </c>
      <c r="V144" s="154">
        <f t="shared" si="229"/>
        <v>2000000</v>
      </c>
      <c r="W144" s="154">
        <f t="shared" si="229"/>
        <v>0</v>
      </c>
      <c r="X144" s="154">
        <f t="shared" si="229"/>
        <v>2000000</v>
      </c>
    </row>
    <row r="145" spans="1:24" s="145" customFormat="1" ht="24" hidden="1" x14ac:dyDescent="0.25">
      <c r="A145" s="240"/>
      <c r="B145" s="240" t="s">
        <v>348</v>
      </c>
      <c r="C145" s="240"/>
      <c r="D145" s="240"/>
      <c r="E145" s="251">
        <v>851</v>
      </c>
      <c r="F145" s="143" t="s">
        <v>353</v>
      </c>
      <c r="G145" s="158" t="s">
        <v>296</v>
      </c>
      <c r="H145" s="158" t="s">
        <v>422</v>
      </c>
      <c r="I145" s="143" t="s">
        <v>349</v>
      </c>
      <c r="J145" s="154">
        <v>0</v>
      </c>
      <c r="K145" s="154">
        <v>2000000</v>
      </c>
      <c r="L145" s="154">
        <f t="shared" ref="L145" si="230">J145+K145</f>
        <v>2000000</v>
      </c>
      <c r="M145" s="154"/>
      <c r="N145" s="154">
        <f t="shared" ref="N145" si="231">L145+M145</f>
        <v>2000000</v>
      </c>
      <c r="O145" s="154"/>
      <c r="P145" s="154">
        <f t="shared" ref="P145" si="232">N145+O145</f>
        <v>2000000</v>
      </c>
      <c r="Q145" s="154"/>
      <c r="R145" s="154">
        <f t="shared" ref="R145" si="233">P145+Q145</f>
        <v>2000000</v>
      </c>
      <c r="S145" s="154"/>
      <c r="T145" s="154">
        <f t="shared" ref="T145" si="234">R145+S145</f>
        <v>2000000</v>
      </c>
      <c r="U145" s="154"/>
      <c r="V145" s="154">
        <f t="shared" ref="V145" si="235">T145+U145</f>
        <v>2000000</v>
      </c>
      <c r="W145" s="154"/>
      <c r="X145" s="154">
        <f t="shared" ref="X145" si="236">V145+W145</f>
        <v>2000000</v>
      </c>
    </row>
    <row r="146" spans="1:24" s="153" customFormat="1" ht="12" customHeight="1" x14ac:dyDescent="0.25">
      <c r="A146" s="332" t="s">
        <v>380</v>
      </c>
      <c r="B146" s="332"/>
      <c r="C146" s="240"/>
      <c r="D146" s="240"/>
      <c r="E146" s="251">
        <v>851</v>
      </c>
      <c r="F146" s="143" t="s">
        <v>353</v>
      </c>
      <c r="G146" s="143" t="s">
        <v>296</v>
      </c>
      <c r="H146" s="143" t="s">
        <v>381</v>
      </c>
      <c r="I146" s="143"/>
      <c r="J146" s="154">
        <f t="shared" ref="J146:X146" si="237">J147</f>
        <v>2392400</v>
      </c>
      <c r="K146" s="154">
        <f t="shared" si="237"/>
        <v>3768861</v>
      </c>
      <c r="L146" s="154">
        <f t="shared" si="237"/>
        <v>6161261</v>
      </c>
      <c r="M146" s="154">
        <f t="shared" si="237"/>
        <v>-887528</v>
      </c>
      <c r="N146" s="154">
        <f t="shared" si="237"/>
        <v>5273733</v>
      </c>
      <c r="O146" s="154">
        <f t="shared" si="237"/>
        <v>-560366</v>
      </c>
      <c r="P146" s="154">
        <f t="shared" si="237"/>
        <v>4713367</v>
      </c>
      <c r="Q146" s="154">
        <f t="shared" si="237"/>
        <v>-437510</v>
      </c>
      <c r="R146" s="154">
        <f t="shared" si="237"/>
        <v>4275857</v>
      </c>
      <c r="S146" s="154">
        <f t="shared" si="237"/>
        <v>-2256300</v>
      </c>
      <c r="T146" s="154">
        <f t="shared" si="237"/>
        <v>2019557</v>
      </c>
      <c r="U146" s="154">
        <f t="shared" si="237"/>
        <v>-1927565</v>
      </c>
      <c r="V146" s="154">
        <f t="shared" si="237"/>
        <v>91992</v>
      </c>
      <c r="W146" s="154">
        <f t="shared" si="237"/>
        <v>8008</v>
      </c>
      <c r="X146" s="154">
        <f t="shared" si="237"/>
        <v>100000</v>
      </c>
    </row>
    <row r="147" spans="1:24" s="145" customFormat="1" ht="13.5" customHeight="1" x14ac:dyDescent="0.25">
      <c r="A147" s="240"/>
      <c r="B147" s="240" t="s">
        <v>346</v>
      </c>
      <c r="C147" s="240"/>
      <c r="D147" s="240"/>
      <c r="E147" s="251">
        <v>851</v>
      </c>
      <c r="F147" s="158" t="s">
        <v>353</v>
      </c>
      <c r="G147" s="143" t="s">
        <v>296</v>
      </c>
      <c r="H147" s="158" t="s">
        <v>381</v>
      </c>
      <c r="I147" s="158" t="s">
        <v>347</v>
      </c>
      <c r="J147" s="154">
        <f>J149+J148</f>
        <v>2392400</v>
      </c>
      <c r="K147" s="154">
        <f t="shared" ref="K147:X147" si="238">K149+K148</f>
        <v>3768861</v>
      </c>
      <c r="L147" s="154">
        <f t="shared" si="238"/>
        <v>6161261</v>
      </c>
      <c r="M147" s="154">
        <f t="shared" si="238"/>
        <v>-887528</v>
      </c>
      <c r="N147" s="154">
        <f t="shared" si="238"/>
        <v>5273733</v>
      </c>
      <c r="O147" s="154">
        <f t="shared" si="238"/>
        <v>-560366</v>
      </c>
      <c r="P147" s="154">
        <f t="shared" si="238"/>
        <v>4713367</v>
      </c>
      <c r="Q147" s="154">
        <f t="shared" si="238"/>
        <v>-437510</v>
      </c>
      <c r="R147" s="154">
        <f t="shared" si="238"/>
        <v>4275857</v>
      </c>
      <c r="S147" s="154">
        <f t="shared" si="238"/>
        <v>-2256300</v>
      </c>
      <c r="T147" s="154">
        <f t="shared" si="238"/>
        <v>2019557</v>
      </c>
      <c r="U147" s="154">
        <f t="shared" si="238"/>
        <v>-1927565</v>
      </c>
      <c r="V147" s="154">
        <f t="shared" si="238"/>
        <v>91992</v>
      </c>
      <c r="W147" s="154">
        <f t="shared" si="238"/>
        <v>8008</v>
      </c>
      <c r="X147" s="154">
        <f t="shared" si="238"/>
        <v>100000</v>
      </c>
    </row>
    <row r="148" spans="1:24" s="145" customFormat="1" ht="24.75" customHeight="1" x14ac:dyDescent="0.25">
      <c r="A148" s="240"/>
      <c r="B148" s="240" t="s">
        <v>348</v>
      </c>
      <c r="C148" s="240"/>
      <c r="D148" s="240"/>
      <c r="E148" s="251">
        <v>851</v>
      </c>
      <c r="F148" s="158" t="s">
        <v>353</v>
      </c>
      <c r="G148" s="143" t="s">
        <v>296</v>
      </c>
      <c r="H148" s="158" t="s">
        <v>381</v>
      </c>
      <c r="I148" s="158" t="s">
        <v>349</v>
      </c>
      <c r="J148" s="154"/>
      <c r="K148" s="154">
        <f>2392400+2518061-550000+133400+1500000+167400</f>
        <v>6161261</v>
      </c>
      <c r="L148" s="154">
        <f t="shared" si="152"/>
        <v>6161261</v>
      </c>
      <c r="M148" s="154">
        <f>-699992-88000-99536</f>
        <v>-887528</v>
      </c>
      <c r="N148" s="154">
        <f t="shared" ref="N148:N149" si="239">L148+M148</f>
        <v>5273733</v>
      </c>
      <c r="O148" s="154">
        <v>-560366</v>
      </c>
      <c r="P148" s="154">
        <f t="shared" ref="P148:P149" si="240">N148+O148</f>
        <v>4713367</v>
      </c>
      <c r="Q148" s="154">
        <v>-437510</v>
      </c>
      <c r="R148" s="154">
        <f t="shared" ref="R148:R149" si="241">P148+Q148</f>
        <v>4275857</v>
      </c>
      <c r="S148" s="154">
        <f>'[2]2.Функц.'!S272</f>
        <v>-2256300</v>
      </c>
      <c r="T148" s="154">
        <f t="shared" ref="T148:T149" si="242">R148+S148</f>
        <v>2019557</v>
      </c>
      <c r="U148" s="154">
        <f>[1]Функц.февр.!U307</f>
        <v>-1927565</v>
      </c>
      <c r="V148" s="154">
        <f t="shared" ref="V148:V149" si="243">T148+U148</f>
        <v>91992</v>
      </c>
      <c r="W148" s="154">
        <f>[1]Функц.февр.!W307</f>
        <v>8008</v>
      </c>
      <c r="X148" s="154">
        <f t="shared" ref="X148:X149" si="244">V148+W148</f>
        <v>100000</v>
      </c>
    </row>
    <row r="149" spans="1:24" s="145" customFormat="1" ht="25.5" hidden="1" customHeight="1" x14ac:dyDescent="0.25">
      <c r="A149" s="240"/>
      <c r="B149" s="240" t="s">
        <v>382</v>
      </c>
      <c r="C149" s="240"/>
      <c r="D149" s="240"/>
      <c r="E149" s="251">
        <v>851</v>
      </c>
      <c r="F149" s="158" t="s">
        <v>353</v>
      </c>
      <c r="G149" s="143" t="s">
        <v>296</v>
      </c>
      <c r="H149" s="158" t="s">
        <v>381</v>
      </c>
      <c r="I149" s="158" t="s">
        <v>383</v>
      </c>
      <c r="J149" s="154">
        <f>3842400-800000-650000</f>
        <v>2392400</v>
      </c>
      <c r="K149" s="154">
        <v>-2392400</v>
      </c>
      <c r="L149" s="154">
        <f t="shared" si="152"/>
        <v>0</v>
      </c>
      <c r="M149" s="154"/>
      <c r="N149" s="154">
        <f t="shared" si="239"/>
        <v>0</v>
      </c>
      <c r="O149" s="154"/>
      <c r="P149" s="154">
        <f t="shared" si="240"/>
        <v>0</v>
      </c>
      <c r="Q149" s="154"/>
      <c r="R149" s="154">
        <f t="shared" si="241"/>
        <v>0</v>
      </c>
      <c r="S149" s="154"/>
      <c r="T149" s="154">
        <f t="shared" si="242"/>
        <v>0</v>
      </c>
      <c r="U149" s="154"/>
      <c r="V149" s="154">
        <f t="shared" si="243"/>
        <v>0</v>
      </c>
      <c r="W149" s="154"/>
      <c r="X149" s="154">
        <f t="shared" si="244"/>
        <v>0</v>
      </c>
    </row>
    <row r="150" spans="1:24" s="145" customFormat="1" ht="12.75" customHeight="1" x14ac:dyDescent="0.25">
      <c r="A150" s="329" t="s">
        <v>460</v>
      </c>
      <c r="B150" s="329"/>
      <c r="C150" s="242"/>
      <c r="D150" s="242"/>
      <c r="E150" s="251">
        <v>851</v>
      </c>
      <c r="F150" s="148" t="s">
        <v>461</v>
      </c>
      <c r="G150" s="148"/>
      <c r="H150" s="148"/>
      <c r="I150" s="148"/>
      <c r="J150" s="149">
        <f>J151+J190</f>
        <v>4800540</v>
      </c>
      <c r="K150" s="149">
        <f t="shared" ref="K150:X150" si="245">K151+K190</f>
        <v>3180</v>
      </c>
      <c r="L150" s="149">
        <f t="shared" si="245"/>
        <v>4803720</v>
      </c>
      <c r="M150" s="149">
        <f t="shared" si="245"/>
        <v>0</v>
      </c>
      <c r="N150" s="149">
        <f t="shared" si="245"/>
        <v>4803720</v>
      </c>
      <c r="O150" s="149">
        <f t="shared" si="245"/>
        <v>0</v>
      </c>
      <c r="P150" s="149">
        <f t="shared" si="245"/>
        <v>4803720</v>
      </c>
      <c r="Q150" s="149">
        <f t="shared" si="245"/>
        <v>0</v>
      </c>
      <c r="R150" s="149">
        <f t="shared" si="245"/>
        <v>4803720</v>
      </c>
      <c r="S150" s="149">
        <f t="shared" si="245"/>
        <v>86000</v>
      </c>
      <c r="T150" s="149">
        <f t="shared" si="245"/>
        <v>4889720</v>
      </c>
      <c r="U150" s="149">
        <f t="shared" si="245"/>
        <v>185550</v>
      </c>
      <c r="V150" s="149">
        <f t="shared" si="245"/>
        <v>5075270</v>
      </c>
      <c r="W150" s="149">
        <f t="shared" si="245"/>
        <v>265012</v>
      </c>
      <c r="X150" s="149">
        <f t="shared" si="245"/>
        <v>5340282</v>
      </c>
    </row>
    <row r="151" spans="1:24" s="145" customFormat="1" ht="12.75" customHeight="1" x14ac:dyDescent="0.25">
      <c r="A151" s="333" t="s">
        <v>462</v>
      </c>
      <c r="B151" s="333"/>
      <c r="C151" s="241"/>
      <c r="D151" s="241"/>
      <c r="E151" s="251">
        <v>851</v>
      </c>
      <c r="F151" s="151" t="s">
        <v>461</v>
      </c>
      <c r="G151" s="151" t="s">
        <v>224</v>
      </c>
      <c r="H151" s="151"/>
      <c r="I151" s="151"/>
      <c r="J151" s="152">
        <f>J152+J160+J170+J177+J184+J187</f>
        <v>4785540</v>
      </c>
      <c r="K151" s="152">
        <f t="shared" ref="K151:X151" si="246">K152+K160+K170+K177+K184+K187</f>
        <v>3180</v>
      </c>
      <c r="L151" s="152">
        <f t="shared" si="246"/>
        <v>4788720</v>
      </c>
      <c r="M151" s="152">
        <f t="shared" si="246"/>
        <v>0</v>
      </c>
      <c r="N151" s="152">
        <f t="shared" si="246"/>
        <v>4788720</v>
      </c>
      <c r="O151" s="152">
        <f t="shared" si="246"/>
        <v>0</v>
      </c>
      <c r="P151" s="152">
        <f t="shared" si="246"/>
        <v>4788720</v>
      </c>
      <c r="Q151" s="152">
        <f t="shared" si="246"/>
        <v>0</v>
      </c>
      <c r="R151" s="152">
        <f t="shared" si="246"/>
        <v>4788720</v>
      </c>
      <c r="S151" s="152">
        <f t="shared" si="246"/>
        <v>86000</v>
      </c>
      <c r="T151" s="152">
        <f t="shared" si="246"/>
        <v>4874720</v>
      </c>
      <c r="U151" s="152">
        <f t="shared" si="246"/>
        <v>185550</v>
      </c>
      <c r="V151" s="152">
        <f t="shared" si="246"/>
        <v>5060270</v>
      </c>
      <c r="W151" s="152">
        <f t="shared" si="246"/>
        <v>265012</v>
      </c>
      <c r="X151" s="152">
        <f t="shared" si="246"/>
        <v>5325282</v>
      </c>
    </row>
    <row r="152" spans="1:24" s="145" customFormat="1" ht="12" customHeight="1" x14ac:dyDescent="0.25">
      <c r="A152" s="332" t="s">
        <v>463</v>
      </c>
      <c r="B152" s="332"/>
      <c r="C152" s="240"/>
      <c r="D152" s="240"/>
      <c r="E152" s="251">
        <v>851</v>
      </c>
      <c r="F152" s="143" t="s">
        <v>461</v>
      </c>
      <c r="G152" s="143" t="s">
        <v>224</v>
      </c>
      <c r="H152" s="143" t="s">
        <v>464</v>
      </c>
      <c r="I152" s="143"/>
      <c r="J152" s="154">
        <f>J153</f>
        <v>1380000</v>
      </c>
      <c r="K152" s="154">
        <f t="shared" ref="K152:X152" si="247">K153</f>
        <v>0</v>
      </c>
      <c r="L152" s="154">
        <f t="shared" si="247"/>
        <v>1380000</v>
      </c>
      <c r="M152" s="154">
        <f t="shared" si="247"/>
        <v>0</v>
      </c>
      <c r="N152" s="154">
        <f t="shared" si="247"/>
        <v>1380000</v>
      </c>
      <c r="O152" s="154">
        <f t="shared" si="247"/>
        <v>0</v>
      </c>
      <c r="P152" s="154">
        <f t="shared" si="247"/>
        <v>1380000</v>
      </c>
      <c r="Q152" s="154">
        <f t="shared" si="247"/>
        <v>0</v>
      </c>
      <c r="R152" s="154">
        <f t="shared" si="247"/>
        <v>1380000</v>
      </c>
      <c r="S152" s="154">
        <f t="shared" si="247"/>
        <v>0</v>
      </c>
      <c r="T152" s="154">
        <f t="shared" si="247"/>
        <v>1380000</v>
      </c>
      <c r="U152" s="154">
        <f t="shared" si="247"/>
        <v>10550</v>
      </c>
      <c r="V152" s="154">
        <f t="shared" si="247"/>
        <v>1390550</v>
      </c>
      <c r="W152" s="154">
        <f t="shared" si="247"/>
        <v>-50000</v>
      </c>
      <c r="X152" s="154">
        <f t="shared" si="247"/>
        <v>1340550</v>
      </c>
    </row>
    <row r="153" spans="1:24" s="145" customFormat="1" ht="12.75" customHeight="1" x14ac:dyDescent="0.25">
      <c r="A153" s="332" t="s">
        <v>357</v>
      </c>
      <c r="B153" s="332"/>
      <c r="C153" s="240"/>
      <c r="D153" s="240"/>
      <c r="E153" s="251">
        <v>851</v>
      </c>
      <c r="F153" s="143" t="s">
        <v>461</v>
      </c>
      <c r="G153" s="143" t="s">
        <v>224</v>
      </c>
      <c r="H153" s="143" t="s">
        <v>465</v>
      </c>
      <c r="I153" s="143"/>
      <c r="J153" s="154">
        <f>J154+J157</f>
        <v>1380000</v>
      </c>
      <c r="K153" s="154">
        <f t="shared" ref="K153:X153" si="248">K154+K157</f>
        <v>0</v>
      </c>
      <c r="L153" s="154">
        <f t="shared" si="248"/>
        <v>1380000</v>
      </c>
      <c r="M153" s="154">
        <f t="shared" si="248"/>
        <v>0</v>
      </c>
      <c r="N153" s="154">
        <f t="shared" si="248"/>
        <v>1380000</v>
      </c>
      <c r="O153" s="154">
        <f t="shared" si="248"/>
        <v>0</v>
      </c>
      <c r="P153" s="154">
        <f t="shared" si="248"/>
        <v>1380000</v>
      </c>
      <c r="Q153" s="154">
        <f t="shared" si="248"/>
        <v>0</v>
      </c>
      <c r="R153" s="154">
        <f t="shared" si="248"/>
        <v>1380000</v>
      </c>
      <c r="S153" s="154">
        <f t="shared" si="248"/>
        <v>0</v>
      </c>
      <c r="T153" s="154">
        <f t="shared" si="248"/>
        <v>1380000</v>
      </c>
      <c r="U153" s="154">
        <f t="shared" si="248"/>
        <v>10550</v>
      </c>
      <c r="V153" s="154">
        <f t="shared" si="248"/>
        <v>1390550</v>
      </c>
      <c r="W153" s="154">
        <f t="shared" si="248"/>
        <v>-50000</v>
      </c>
      <c r="X153" s="154">
        <f t="shared" si="248"/>
        <v>1340550</v>
      </c>
    </row>
    <row r="154" spans="1:24" s="175" customFormat="1" ht="25.5" hidden="1" customHeight="1" x14ac:dyDescent="0.25">
      <c r="A154" s="332" t="s">
        <v>466</v>
      </c>
      <c r="B154" s="332"/>
      <c r="C154" s="240"/>
      <c r="D154" s="240"/>
      <c r="E154" s="251">
        <v>851</v>
      </c>
      <c r="F154" s="158" t="s">
        <v>461</v>
      </c>
      <c r="G154" s="158" t="s">
        <v>224</v>
      </c>
      <c r="H154" s="158" t="s">
        <v>467</v>
      </c>
      <c r="I154" s="158"/>
      <c r="J154" s="174">
        <f t="shared" ref="J154:X155" si="249">J155</f>
        <v>180000</v>
      </c>
      <c r="K154" s="174">
        <f t="shared" si="249"/>
        <v>0</v>
      </c>
      <c r="L154" s="174">
        <f t="shared" si="249"/>
        <v>180000</v>
      </c>
      <c r="M154" s="174">
        <f t="shared" si="249"/>
        <v>0</v>
      </c>
      <c r="N154" s="174">
        <f t="shared" si="249"/>
        <v>180000</v>
      </c>
      <c r="O154" s="174">
        <f t="shared" si="249"/>
        <v>0</v>
      </c>
      <c r="P154" s="174">
        <f t="shared" si="249"/>
        <v>180000</v>
      </c>
      <c r="Q154" s="174">
        <f t="shared" si="249"/>
        <v>0</v>
      </c>
      <c r="R154" s="174">
        <f t="shared" si="249"/>
        <v>180000</v>
      </c>
      <c r="S154" s="174">
        <f t="shared" si="249"/>
        <v>0</v>
      </c>
      <c r="T154" s="174">
        <f t="shared" si="249"/>
        <v>180000</v>
      </c>
      <c r="U154" s="174">
        <f t="shared" si="249"/>
        <v>10550</v>
      </c>
      <c r="V154" s="174">
        <f t="shared" si="249"/>
        <v>190550</v>
      </c>
      <c r="W154" s="174">
        <f t="shared" si="249"/>
        <v>0</v>
      </c>
      <c r="X154" s="174">
        <f t="shared" si="249"/>
        <v>190550</v>
      </c>
    </row>
    <row r="155" spans="1:24" s="145" customFormat="1" ht="12" hidden="1" x14ac:dyDescent="0.25">
      <c r="A155" s="160"/>
      <c r="B155" s="240" t="s">
        <v>240</v>
      </c>
      <c r="C155" s="240"/>
      <c r="D155" s="240"/>
      <c r="E155" s="251">
        <v>851</v>
      </c>
      <c r="F155" s="143" t="s">
        <v>461</v>
      </c>
      <c r="G155" s="143" t="s">
        <v>224</v>
      </c>
      <c r="H155" s="143" t="s">
        <v>467</v>
      </c>
      <c r="I155" s="143" t="s">
        <v>241</v>
      </c>
      <c r="J155" s="154">
        <f t="shared" si="249"/>
        <v>180000</v>
      </c>
      <c r="K155" s="154">
        <f t="shared" si="249"/>
        <v>0</v>
      </c>
      <c r="L155" s="154">
        <f t="shared" si="249"/>
        <v>180000</v>
      </c>
      <c r="M155" s="154">
        <f t="shared" si="249"/>
        <v>0</v>
      </c>
      <c r="N155" s="154">
        <f t="shared" si="249"/>
        <v>180000</v>
      </c>
      <c r="O155" s="154">
        <f t="shared" si="249"/>
        <v>0</v>
      </c>
      <c r="P155" s="154">
        <f t="shared" si="249"/>
        <v>180000</v>
      </c>
      <c r="Q155" s="154">
        <f t="shared" si="249"/>
        <v>0</v>
      </c>
      <c r="R155" s="154">
        <f t="shared" si="249"/>
        <v>180000</v>
      </c>
      <c r="S155" s="154">
        <f t="shared" si="249"/>
        <v>0</v>
      </c>
      <c r="T155" s="154">
        <f t="shared" si="249"/>
        <v>180000</v>
      </c>
      <c r="U155" s="154">
        <f t="shared" si="249"/>
        <v>10550</v>
      </c>
      <c r="V155" s="154">
        <f t="shared" si="249"/>
        <v>190550</v>
      </c>
      <c r="W155" s="154">
        <f t="shared" si="249"/>
        <v>0</v>
      </c>
      <c r="X155" s="154">
        <f t="shared" si="249"/>
        <v>190550</v>
      </c>
    </row>
    <row r="156" spans="1:24" s="145" customFormat="1" ht="12" hidden="1" x14ac:dyDescent="0.25">
      <c r="A156" s="160"/>
      <c r="B156" s="240" t="s">
        <v>459</v>
      </c>
      <c r="C156" s="240"/>
      <c r="D156" s="240"/>
      <c r="E156" s="251">
        <v>851</v>
      </c>
      <c r="F156" s="143" t="s">
        <v>461</v>
      </c>
      <c r="G156" s="143" t="s">
        <v>224</v>
      </c>
      <c r="H156" s="143" t="s">
        <v>467</v>
      </c>
      <c r="I156" s="143" t="s">
        <v>243</v>
      </c>
      <c r="J156" s="154">
        <v>180000</v>
      </c>
      <c r="K156" s="154"/>
      <c r="L156" s="154">
        <f t="shared" si="152"/>
        <v>180000</v>
      </c>
      <c r="M156" s="154"/>
      <c r="N156" s="154">
        <f t="shared" ref="N156" si="250">L156+M156</f>
        <v>180000</v>
      </c>
      <c r="O156" s="154"/>
      <c r="P156" s="154">
        <f t="shared" ref="P156" si="251">N156+O156</f>
        <v>180000</v>
      </c>
      <c r="Q156" s="154"/>
      <c r="R156" s="154">
        <f t="shared" ref="R156" si="252">P156+Q156</f>
        <v>180000</v>
      </c>
      <c r="S156" s="154"/>
      <c r="T156" s="154">
        <f t="shared" ref="T156" si="253">R156+S156</f>
        <v>180000</v>
      </c>
      <c r="U156" s="154">
        <f>[1]Функц.февр.!U370</f>
        <v>10550</v>
      </c>
      <c r="V156" s="154">
        <f t="shared" ref="V156" si="254">T156+U156</f>
        <v>190550</v>
      </c>
      <c r="W156" s="154">
        <f>[1]Функц.февр.!W370</f>
        <v>0</v>
      </c>
      <c r="X156" s="154">
        <f t="shared" ref="X156" si="255">V156+W156</f>
        <v>190550</v>
      </c>
    </row>
    <row r="157" spans="1:24" s="145" customFormat="1" ht="24.75" customHeight="1" x14ac:dyDescent="0.25">
      <c r="A157" s="332" t="s">
        <v>468</v>
      </c>
      <c r="B157" s="332"/>
      <c r="C157" s="240"/>
      <c r="D157" s="240"/>
      <c r="E157" s="251">
        <v>851</v>
      </c>
      <c r="F157" s="158" t="s">
        <v>461</v>
      </c>
      <c r="G157" s="158" t="s">
        <v>224</v>
      </c>
      <c r="H157" s="158" t="s">
        <v>469</v>
      </c>
      <c r="I157" s="158"/>
      <c r="J157" s="174">
        <f t="shared" ref="J157:X158" si="256">J158</f>
        <v>1200000</v>
      </c>
      <c r="K157" s="174">
        <f t="shared" si="256"/>
        <v>0</v>
      </c>
      <c r="L157" s="174">
        <f t="shared" si="256"/>
        <v>1200000</v>
      </c>
      <c r="M157" s="174">
        <f t="shared" si="256"/>
        <v>0</v>
      </c>
      <c r="N157" s="174">
        <f t="shared" si="256"/>
        <v>1200000</v>
      </c>
      <c r="O157" s="174">
        <f t="shared" si="256"/>
        <v>0</v>
      </c>
      <c r="P157" s="174">
        <f t="shared" si="256"/>
        <v>1200000</v>
      </c>
      <c r="Q157" s="174">
        <f t="shared" si="256"/>
        <v>0</v>
      </c>
      <c r="R157" s="174">
        <f t="shared" si="256"/>
        <v>1200000</v>
      </c>
      <c r="S157" s="174">
        <f t="shared" si="256"/>
        <v>0</v>
      </c>
      <c r="T157" s="174">
        <f t="shared" si="256"/>
        <v>1200000</v>
      </c>
      <c r="U157" s="174">
        <f t="shared" si="256"/>
        <v>0</v>
      </c>
      <c r="V157" s="174">
        <f t="shared" si="256"/>
        <v>1200000</v>
      </c>
      <c r="W157" s="174">
        <f t="shared" si="256"/>
        <v>-50000</v>
      </c>
      <c r="X157" s="174">
        <f t="shared" si="256"/>
        <v>1150000</v>
      </c>
    </row>
    <row r="158" spans="1:24" s="145" customFormat="1" ht="13.5" customHeight="1" x14ac:dyDescent="0.25">
      <c r="A158" s="155"/>
      <c r="B158" s="258" t="s">
        <v>236</v>
      </c>
      <c r="C158" s="258"/>
      <c r="D158" s="258"/>
      <c r="E158" s="251">
        <v>851</v>
      </c>
      <c r="F158" s="158" t="s">
        <v>461</v>
      </c>
      <c r="G158" s="158" t="s">
        <v>224</v>
      </c>
      <c r="H158" s="158" t="s">
        <v>469</v>
      </c>
      <c r="I158" s="143" t="s">
        <v>237</v>
      </c>
      <c r="J158" s="154">
        <f t="shared" si="256"/>
        <v>1200000</v>
      </c>
      <c r="K158" s="154">
        <f t="shared" si="256"/>
        <v>0</v>
      </c>
      <c r="L158" s="154">
        <f t="shared" si="256"/>
        <v>1200000</v>
      </c>
      <c r="M158" s="154">
        <f t="shared" si="256"/>
        <v>0</v>
      </c>
      <c r="N158" s="154">
        <f t="shared" si="256"/>
        <v>1200000</v>
      </c>
      <c r="O158" s="154">
        <f t="shared" si="256"/>
        <v>0</v>
      </c>
      <c r="P158" s="154">
        <f t="shared" si="256"/>
        <v>1200000</v>
      </c>
      <c r="Q158" s="154">
        <f t="shared" si="256"/>
        <v>0</v>
      </c>
      <c r="R158" s="154">
        <f t="shared" si="256"/>
        <v>1200000</v>
      </c>
      <c r="S158" s="154">
        <f t="shared" si="256"/>
        <v>0</v>
      </c>
      <c r="T158" s="154">
        <f t="shared" si="256"/>
        <v>1200000</v>
      </c>
      <c r="U158" s="154">
        <f t="shared" si="256"/>
        <v>0</v>
      </c>
      <c r="V158" s="154">
        <f t="shared" si="256"/>
        <v>1200000</v>
      </c>
      <c r="W158" s="154">
        <f t="shared" si="256"/>
        <v>-50000</v>
      </c>
      <c r="X158" s="154">
        <f t="shared" si="256"/>
        <v>1150000</v>
      </c>
    </row>
    <row r="159" spans="1:24" s="145" customFormat="1" ht="13.5" customHeight="1" x14ac:dyDescent="0.25">
      <c r="A159" s="155"/>
      <c r="B159" s="240" t="s">
        <v>238</v>
      </c>
      <c r="C159" s="240"/>
      <c r="D159" s="240"/>
      <c r="E159" s="251">
        <v>851</v>
      </c>
      <c r="F159" s="158" t="s">
        <v>461</v>
      </c>
      <c r="G159" s="158" t="s">
        <v>224</v>
      </c>
      <c r="H159" s="158" t="s">
        <v>469</v>
      </c>
      <c r="I159" s="143" t="s">
        <v>239</v>
      </c>
      <c r="J159" s="154">
        <v>1200000</v>
      </c>
      <c r="K159" s="154"/>
      <c r="L159" s="154">
        <f t="shared" si="152"/>
        <v>1200000</v>
      </c>
      <c r="M159" s="154"/>
      <c r="N159" s="154">
        <f t="shared" ref="N159" si="257">L159+M159</f>
        <v>1200000</v>
      </c>
      <c r="O159" s="154"/>
      <c r="P159" s="154">
        <f t="shared" ref="P159" si="258">N159+O159</f>
        <v>1200000</v>
      </c>
      <c r="Q159" s="154"/>
      <c r="R159" s="154">
        <f t="shared" ref="R159" si="259">P159+Q159</f>
        <v>1200000</v>
      </c>
      <c r="S159" s="154"/>
      <c r="T159" s="154">
        <f t="shared" ref="T159" si="260">R159+S159</f>
        <v>1200000</v>
      </c>
      <c r="U159" s="154"/>
      <c r="V159" s="154">
        <f t="shared" ref="V159" si="261">T159+U159</f>
        <v>1200000</v>
      </c>
      <c r="W159" s="154">
        <f>[1]Функц.февр.!W373</f>
        <v>-50000</v>
      </c>
      <c r="X159" s="154">
        <f t="shared" ref="X159" si="262">V159+W159</f>
        <v>1150000</v>
      </c>
    </row>
    <row r="160" spans="1:24" s="145" customFormat="1" ht="12.75" customHeight="1" x14ac:dyDescent="0.25">
      <c r="A160" s="332" t="s">
        <v>470</v>
      </c>
      <c r="B160" s="332"/>
      <c r="C160" s="240"/>
      <c r="D160" s="240"/>
      <c r="E160" s="251">
        <v>851</v>
      </c>
      <c r="F160" s="143" t="s">
        <v>461</v>
      </c>
      <c r="G160" s="143" t="s">
        <v>224</v>
      </c>
      <c r="H160" s="143" t="s">
        <v>471</v>
      </c>
      <c r="I160" s="143"/>
      <c r="J160" s="154">
        <f>J161</f>
        <v>3154200</v>
      </c>
      <c r="K160" s="154">
        <f t="shared" ref="K160:X160" si="263">K161</f>
        <v>0</v>
      </c>
      <c r="L160" s="154">
        <f t="shared" si="263"/>
        <v>3154200</v>
      </c>
      <c r="M160" s="154">
        <f t="shared" si="263"/>
        <v>0</v>
      </c>
      <c r="N160" s="154">
        <f t="shared" si="263"/>
        <v>3154200</v>
      </c>
      <c r="O160" s="154">
        <f t="shared" si="263"/>
        <v>0</v>
      </c>
      <c r="P160" s="154">
        <f t="shared" si="263"/>
        <v>3154200</v>
      </c>
      <c r="Q160" s="154">
        <f t="shared" si="263"/>
        <v>0</v>
      </c>
      <c r="R160" s="154">
        <f t="shared" si="263"/>
        <v>3154200</v>
      </c>
      <c r="S160" s="154">
        <f t="shared" si="263"/>
        <v>0</v>
      </c>
      <c r="T160" s="154">
        <f t="shared" si="263"/>
        <v>3154200</v>
      </c>
      <c r="U160" s="154">
        <f t="shared" si="263"/>
        <v>175000</v>
      </c>
      <c r="V160" s="154">
        <f t="shared" si="263"/>
        <v>3329200</v>
      </c>
      <c r="W160" s="154">
        <f t="shared" si="263"/>
        <v>154732</v>
      </c>
      <c r="X160" s="154">
        <f t="shared" si="263"/>
        <v>3483932</v>
      </c>
    </row>
    <row r="161" spans="1:24" s="145" customFormat="1" ht="12.75" customHeight="1" x14ac:dyDescent="0.25">
      <c r="A161" s="332" t="s">
        <v>357</v>
      </c>
      <c r="B161" s="332"/>
      <c r="C161" s="240"/>
      <c r="D161" s="240"/>
      <c r="E161" s="251">
        <v>851</v>
      </c>
      <c r="F161" s="143" t="s">
        <v>461</v>
      </c>
      <c r="G161" s="143" t="s">
        <v>224</v>
      </c>
      <c r="H161" s="143" t="s">
        <v>472</v>
      </c>
      <c r="I161" s="143"/>
      <c r="J161" s="154">
        <f>J162+J167</f>
        <v>3154200</v>
      </c>
      <c r="K161" s="154">
        <f t="shared" ref="K161:X161" si="264">K162+K167</f>
        <v>0</v>
      </c>
      <c r="L161" s="154">
        <f t="shared" si="264"/>
        <v>3154200</v>
      </c>
      <c r="M161" s="154">
        <f t="shared" si="264"/>
        <v>0</v>
      </c>
      <c r="N161" s="154">
        <f t="shared" si="264"/>
        <v>3154200</v>
      </c>
      <c r="O161" s="154">
        <f t="shared" si="264"/>
        <v>0</v>
      </c>
      <c r="P161" s="154">
        <f t="shared" si="264"/>
        <v>3154200</v>
      </c>
      <c r="Q161" s="154">
        <f t="shared" si="264"/>
        <v>0</v>
      </c>
      <c r="R161" s="154">
        <f t="shared" si="264"/>
        <v>3154200</v>
      </c>
      <c r="S161" s="154">
        <f t="shared" si="264"/>
        <v>0</v>
      </c>
      <c r="T161" s="154">
        <f t="shared" si="264"/>
        <v>3154200</v>
      </c>
      <c r="U161" s="154">
        <f t="shared" si="264"/>
        <v>175000</v>
      </c>
      <c r="V161" s="154">
        <f t="shared" si="264"/>
        <v>3329200</v>
      </c>
      <c r="W161" s="154">
        <f t="shared" si="264"/>
        <v>154732</v>
      </c>
      <c r="X161" s="154">
        <f t="shared" si="264"/>
        <v>3483932</v>
      </c>
    </row>
    <row r="162" spans="1:24" s="175" customFormat="1" ht="14.25" customHeight="1" x14ac:dyDescent="0.25">
      <c r="A162" s="332" t="s">
        <v>473</v>
      </c>
      <c r="B162" s="332"/>
      <c r="C162" s="240"/>
      <c r="D162" s="240"/>
      <c r="E162" s="251">
        <v>851</v>
      </c>
      <c r="F162" s="143" t="s">
        <v>461</v>
      </c>
      <c r="G162" s="143" t="s">
        <v>224</v>
      </c>
      <c r="H162" s="143" t="s">
        <v>474</v>
      </c>
      <c r="I162" s="143"/>
      <c r="J162" s="154">
        <f>J163+J165</f>
        <v>564200</v>
      </c>
      <c r="K162" s="154">
        <f t="shared" ref="K162:X162" si="265">K163+K165</f>
        <v>0</v>
      </c>
      <c r="L162" s="154">
        <f t="shared" si="265"/>
        <v>564200</v>
      </c>
      <c r="M162" s="154">
        <f t="shared" si="265"/>
        <v>0</v>
      </c>
      <c r="N162" s="154">
        <f t="shared" si="265"/>
        <v>564200</v>
      </c>
      <c r="O162" s="154">
        <f t="shared" si="265"/>
        <v>0</v>
      </c>
      <c r="P162" s="154">
        <f t="shared" si="265"/>
        <v>564200</v>
      </c>
      <c r="Q162" s="154">
        <f t="shared" si="265"/>
        <v>0</v>
      </c>
      <c r="R162" s="154">
        <f t="shared" si="265"/>
        <v>564200</v>
      </c>
      <c r="S162" s="154">
        <f t="shared" si="265"/>
        <v>0</v>
      </c>
      <c r="T162" s="154">
        <f t="shared" si="265"/>
        <v>564200</v>
      </c>
      <c r="U162" s="154">
        <f t="shared" si="265"/>
        <v>50000</v>
      </c>
      <c r="V162" s="154">
        <f t="shared" si="265"/>
        <v>614200</v>
      </c>
      <c r="W162" s="154">
        <f t="shared" si="265"/>
        <v>-9268</v>
      </c>
      <c r="X162" s="154">
        <f t="shared" si="265"/>
        <v>604932</v>
      </c>
    </row>
    <row r="163" spans="1:24" s="145" customFormat="1" ht="24" x14ac:dyDescent="0.25">
      <c r="A163" s="240"/>
      <c r="B163" s="240" t="s">
        <v>361</v>
      </c>
      <c r="C163" s="240"/>
      <c r="D163" s="240"/>
      <c r="E163" s="251">
        <v>851</v>
      </c>
      <c r="F163" s="143" t="s">
        <v>461</v>
      </c>
      <c r="G163" s="143" t="s">
        <v>224</v>
      </c>
      <c r="H163" s="143" t="s">
        <v>474</v>
      </c>
      <c r="I163" s="143" t="s">
        <v>362</v>
      </c>
      <c r="J163" s="154">
        <f>J164</f>
        <v>474200</v>
      </c>
      <c r="K163" s="154">
        <f t="shared" ref="K163:X163" si="266">K164</f>
        <v>90000</v>
      </c>
      <c r="L163" s="154">
        <f t="shared" si="266"/>
        <v>564200</v>
      </c>
      <c r="M163" s="154">
        <f t="shared" si="266"/>
        <v>0</v>
      </c>
      <c r="N163" s="154">
        <f t="shared" si="266"/>
        <v>564200</v>
      </c>
      <c r="O163" s="154">
        <f t="shared" si="266"/>
        <v>0</v>
      </c>
      <c r="P163" s="154">
        <f t="shared" si="266"/>
        <v>564200</v>
      </c>
      <c r="Q163" s="154">
        <f t="shared" si="266"/>
        <v>0</v>
      </c>
      <c r="R163" s="154">
        <f t="shared" si="266"/>
        <v>564200</v>
      </c>
      <c r="S163" s="154">
        <f t="shared" si="266"/>
        <v>0</v>
      </c>
      <c r="T163" s="154">
        <f t="shared" si="266"/>
        <v>564200</v>
      </c>
      <c r="U163" s="154">
        <f t="shared" si="266"/>
        <v>50000</v>
      </c>
      <c r="V163" s="154">
        <f t="shared" si="266"/>
        <v>614200</v>
      </c>
      <c r="W163" s="154">
        <f t="shared" si="266"/>
        <v>-9268</v>
      </c>
      <c r="X163" s="154">
        <f t="shared" si="266"/>
        <v>604932</v>
      </c>
    </row>
    <row r="164" spans="1:24" s="145" customFormat="1" ht="23.25" customHeight="1" x14ac:dyDescent="0.25">
      <c r="A164" s="240"/>
      <c r="B164" s="240" t="s">
        <v>363</v>
      </c>
      <c r="C164" s="240"/>
      <c r="D164" s="240"/>
      <c r="E164" s="251">
        <v>851</v>
      </c>
      <c r="F164" s="143" t="s">
        <v>461</v>
      </c>
      <c r="G164" s="143" t="s">
        <v>224</v>
      </c>
      <c r="H164" s="143" t="s">
        <v>474</v>
      </c>
      <c r="I164" s="143" t="s">
        <v>364</v>
      </c>
      <c r="J164" s="154">
        <v>474200</v>
      </c>
      <c r="K164" s="154">
        <v>90000</v>
      </c>
      <c r="L164" s="154">
        <f t="shared" si="152"/>
        <v>564200</v>
      </c>
      <c r="M164" s="154"/>
      <c r="N164" s="154">
        <f t="shared" ref="N164" si="267">L164+M164</f>
        <v>564200</v>
      </c>
      <c r="O164" s="154"/>
      <c r="P164" s="154">
        <f t="shared" ref="P164" si="268">N164+O164</f>
        <v>564200</v>
      </c>
      <c r="Q164" s="154"/>
      <c r="R164" s="154">
        <f t="shared" ref="R164" si="269">P164+Q164</f>
        <v>564200</v>
      </c>
      <c r="S164" s="154"/>
      <c r="T164" s="154">
        <f t="shared" ref="T164" si="270">R164+S164</f>
        <v>564200</v>
      </c>
      <c r="U164" s="154">
        <f>[1]Функц.февр.!U378</f>
        <v>50000</v>
      </c>
      <c r="V164" s="154">
        <f t="shared" ref="V164" si="271">T164+U164</f>
        <v>614200</v>
      </c>
      <c r="W164" s="154">
        <f>[1]Функц.февр.!W378</f>
        <v>-9268</v>
      </c>
      <c r="X164" s="154">
        <f t="shared" ref="X164" si="272">V164+W164</f>
        <v>604932</v>
      </c>
    </row>
    <row r="165" spans="1:24" s="145" customFormat="1" ht="12" hidden="1" x14ac:dyDescent="0.25">
      <c r="A165" s="160"/>
      <c r="B165" s="240" t="s">
        <v>240</v>
      </c>
      <c r="C165" s="240"/>
      <c r="D165" s="240"/>
      <c r="E165" s="251">
        <v>851</v>
      </c>
      <c r="F165" s="143" t="s">
        <v>461</v>
      </c>
      <c r="G165" s="143" t="s">
        <v>224</v>
      </c>
      <c r="H165" s="143" t="s">
        <v>474</v>
      </c>
      <c r="I165" s="143" t="s">
        <v>241</v>
      </c>
      <c r="J165" s="154">
        <f>J166</f>
        <v>90000</v>
      </c>
      <c r="K165" s="154">
        <f t="shared" ref="K165:X165" si="273">K166</f>
        <v>-90000</v>
      </c>
      <c r="L165" s="154">
        <f t="shared" si="273"/>
        <v>0</v>
      </c>
      <c r="M165" s="154">
        <f t="shared" si="273"/>
        <v>0</v>
      </c>
      <c r="N165" s="154">
        <f t="shared" si="273"/>
        <v>0</v>
      </c>
      <c r="O165" s="154">
        <f t="shared" si="273"/>
        <v>0</v>
      </c>
      <c r="P165" s="154">
        <f t="shared" si="273"/>
        <v>0</v>
      </c>
      <c r="Q165" s="154">
        <f t="shared" si="273"/>
        <v>0</v>
      </c>
      <c r="R165" s="154">
        <f t="shared" si="273"/>
        <v>0</v>
      </c>
      <c r="S165" s="154">
        <f t="shared" si="273"/>
        <v>0</v>
      </c>
      <c r="T165" s="154">
        <f t="shared" si="273"/>
        <v>0</v>
      </c>
      <c r="U165" s="154">
        <f t="shared" si="273"/>
        <v>0</v>
      </c>
      <c r="V165" s="154">
        <f t="shared" si="273"/>
        <v>0</v>
      </c>
      <c r="W165" s="154">
        <f t="shared" si="273"/>
        <v>0</v>
      </c>
      <c r="X165" s="154">
        <f t="shared" si="273"/>
        <v>0</v>
      </c>
    </row>
    <row r="166" spans="1:24" s="145" customFormat="1" ht="12" hidden="1" x14ac:dyDescent="0.25">
      <c r="A166" s="160"/>
      <c r="B166" s="240" t="s">
        <v>459</v>
      </c>
      <c r="C166" s="240"/>
      <c r="D166" s="240"/>
      <c r="E166" s="251">
        <v>851</v>
      </c>
      <c r="F166" s="143" t="s">
        <v>461</v>
      </c>
      <c r="G166" s="143" t="s">
        <v>224</v>
      </c>
      <c r="H166" s="143" t="s">
        <v>474</v>
      </c>
      <c r="I166" s="143" t="s">
        <v>243</v>
      </c>
      <c r="J166" s="154">
        <v>90000</v>
      </c>
      <c r="K166" s="154">
        <v>-90000</v>
      </c>
      <c r="L166" s="154">
        <f t="shared" si="152"/>
        <v>0</v>
      </c>
      <c r="M166" s="154"/>
      <c r="N166" s="154">
        <f t="shared" ref="N166" si="274">L166+M166</f>
        <v>0</v>
      </c>
      <c r="O166" s="154"/>
      <c r="P166" s="154">
        <f t="shared" ref="P166" si="275">N166+O166</f>
        <v>0</v>
      </c>
      <c r="Q166" s="154"/>
      <c r="R166" s="154">
        <f t="shared" ref="R166" si="276">P166+Q166</f>
        <v>0</v>
      </c>
      <c r="S166" s="154"/>
      <c r="T166" s="154">
        <f t="shared" ref="T166" si="277">R166+S166</f>
        <v>0</v>
      </c>
      <c r="U166" s="154"/>
      <c r="V166" s="154">
        <f t="shared" ref="V166" si="278">T166+U166</f>
        <v>0</v>
      </c>
      <c r="W166" s="154"/>
      <c r="X166" s="154">
        <f t="shared" ref="X166" si="279">V166+W166</f>
        <v>0</v>
      </c>
    </row>
    <row r="167" spans="1:24" s="150" customFormat="1" ht="13.5" customHeight="1" x14ac:dyDescent="0.25">
      <c r="A167" s="332" t="s">
        <v>475</v>
      </c>
      <c r="B167" s="332"/>
      <c r="C167" s="240"/>
      <c r="D167" s="240"/>
      <c r="E167" s="251">
        <v>851</v>
      </c>
      <c r="F167" s="143" t="s">
        <v>461</v>
      </c>
      <c r="G167" s="143" t="s">
        <v>224</v>
      </c>
      <c r="H167" s="143" t="s">
        <v>476</v>
      </c>
      <c r="I167" s="143"/>
      <c r="J167" s="154">
        <f t="shared" ref="J167:X168" si="280">J168</f>
        <v>2590000</v>
      </c>
      <c r="K167" s="154">
        <f t="shared" si="280"/>
        <v>0</v>
      </c>
      <c r="L167" s="154">
        <f t="shared" si="280"/>
        <v>2590000</v>
      </c>
      <c r="M167" s="154">
        <f t="shared" si="280"/>
        <v>0</v>
      </c>
      <c r="N167" s="154">
        <f t="shared" si="280"/>
        <v>2590000</v>
      </c>
      <c r="O167" s="154">
        <f t="shared" si="280"/>
        <v>0</v>
      </c>
      <c r="P167" s="154">
        <f t="shared" si="280"/>
        <v>2590000</v>
      </c>
      <c r="Q167" s="154">
        <f t="shared" si="280"/>
        <v>0</v>
      </c>
      <c r="R167" s="154">
        <f t="shared" si="280"/>
        <v>2590000</v>
      </c>
      <c r="S167" s="154">
        <f t="shared" si="280"/>
        <v>0</v>
      </c>
      <c r="T167" s="154">
        <f t="shared" si="280"/>
        <v>2590000</v>
      </c>
      <c r="U167" s="154">
        <f t="shared" si="280"/>
        <v>125000</v>
      </c>
      <c r="V167" s="154">
        <f t="shared" si="280"/>
        <v>2715000</v>
      </c>
      <c r="W167" s="154">
        <f t="shared" si="280"/>
        <v>164000</v>
      </c>
      <c r="X167" s="154">
        <f t="shared" si="280"/>
        <v>2879000</v>
      </c>
    </row>
    <row r="168" spans="1:24" s="145" customFormat="1" ht="24" x14ac:dyDescent="0.25">
      <c r="A168" s="240"/>
      <c r="B168" s="240" t="s">
        <v>361</v>
      </c>
      <c r="C168" s="240"/>
      <c r="D168" s="240"/>
      <c r="E168" s="251">
        <v>851</v>
      </c>
      <c r="F168" s="143" t="s">
        <v>461</v>
      </c>
      <c r="G168" s="143" t="s">
        <v>224</v>
      </c>
      <c r="H168" s="143" t="s">
        <v>476</v>
      </c>
      <c r="I168" s="143" t="s">
        <v>362</v>
      </c>
      <c r="J168" s="154">
        <f t="shared" si="280"/>
        <v>2590000</v>
      </c>
      <c r="K168" s="154">
        <f t="shared" si="280"/>
        <v>0</v>
      </c>
      <c r="L168" s="154">
        <f t="shared" si="280"/>
        <v>2590000</v>
      </c>
      <c r="M168" s="154">
        <f t="shared" si="280"/>
        <v>0</v>
      </c>
      <c r="N168" s="154">
        <f t="shared" si="280"/>
        <v>2590000</v>
      </c>
      <c r="O168" s="154">
        <f t="shared" si="280"/>
        <v>0</v>
      </c>
      <c r="P168" s="154">
        <f t="shared" si="280"/>
        <v>2590000</v>
      </c>
      <c r="Q168" s="154">
        <f t="shared" si="280"/>
        <v>0</v>
      </c>
      <c r="R168" s="154">
        <f t="shared" si="280"/>
        <v>2590000</v>
      </c>
      <c r="S168" s="154">
        <f t="shared" si="280"/>
        <v>0</v>
      </c>
      <c r="T168" s="154">
        <f t="shared" si="280"/>
        <v>2590000</v>
      </c>
      <c r="U168" s="154">
        <f t="shared" si="280"/>
        <v>125000</v>
      </c>
      <c r="V168" s="154">
        <f t="shared" si="280"/>
        <v>2715000</v>
      </c>
      <c r="W168" s="154">
        <f t="shared" si="280"/>
        <v>164000</v>
      </c>
      <c r="X168" s="154">
        <f t="shared" si="280"/>
        <v>2879000</v>
      </c>
    </row>
    <row r="169" spans="1:24" s="145" customFormat="1" ht="24.75" customHeight="1" x14ac:dyDescent="0.25">
      <c r="A169" s="240"/>
      <c r="B169" s="240" t="s">
        <v>363</v>
      </c>
      <c r="C169" s="240"/>
      <c r="D169" s="240"/>
      <c r="E169" s="251">
        <v>851</v>
      </c>
      <c r="F169" s="143" t="s">
        <v>461</v>
      </c>
      <c r="G169" s="143" t="s">
        <v>224</v>
      </c>
      <c r="H169" s="143" t="s">
        <v>476</v>
      </c>
      <c r="I169" s="143" t="s">
        <v>364</v>
      </c>
      <c r="J169" s="154">
        <v>2590000</v>
      </c>
      <c r="K169" s="154"/>
      <c r="L169" s="154">
        <f t="shared" si="152"/>
        <v>2590000</v>
      </c>
      <c r="M169" s="154"/>
      <c r="N169" s="154">
        <f t="shared" ref="N169" si="281">L169+M169</f>
        <v>2590000</v>
      </c>
      <c r="O169" s="154"/>
      <c r="P169" s="154">
        <f t="shared" ref="P169" si="282">N169+O169</f>
        <v>2590000</v>
      </c>
      <c r="Q169" s="154"/>
      <c r="R169" s="154">
        <f t="shared" ref="R169" si="283">P169+Q169</f>
        <v>2590000</v>
      </c>
      <c r="S169" s="154"/>
      <c r="T169" s="154">
        <f t="shared" ref="T169" si="284">R169+S169</f>
        <v>2590000</v>
      </c>
      <c r="U169" s="154">
        <f>[1]Функц.февр.!U383</f>
        <v>125000</v>
      </c>
      <c r="V169" s="154">
        <f t="shared" ref="V169" si="285">T169+U169</f>
        <v>2715000</v>
      </c>
      <c r="W169" s="154">
        <f>[1]Функц.февр.!W383</f>
        <v>164000</v>
      </c>
      <c r="X169" s="154">
        <f t="shared" ref="X169" si="286">V169+W169</f>
        <v>2879000</v>
      </c>
    </row>
    <row r="170" spans="1:24" s="145" customFormat="1" ht="12.75" customHeight="1" x14ac:dyDescent="0.25">
      <c r="A170" s="332" t="s">
        <v>280</v>
      </c>
      <c r="B170" s="332"/>
      <c r="C170" s="240"/>
      <c r="D170" s="240"/>
      <c r="E170" s="251">
        <v>851</v>
      </c>
      <c r="F170" s="158" t="s">
        <v>461</v>
      </c>
      <c r="G170" s="143" t="s">
        <v>224</v>
      </c>
      <c r="H170" s="158" t="s">
        <v>281</v>
      </c>
      <c r="I170" s="158"/>
      <c r="J170" s="174">
        <f t="shared" ref="J170:X171" si="287">J171</f>
        <v>9540</v>
      </c>
      <c r="K170" s="174">
        <f t="shared" si="287"/>
        <v>3180</v>
      </c>
      <c r="L170" s="174">
        <f t="shared" si="287"/>
        <v>12720</v>
      </c>
      <c r="M170" s="174">
        <f t="shared" si="287"/>
        <v>0</v>
      </c>
      <c r="N170" s="174">
        <f t="shared" si="287"/>
        <v>12720</v>
      </c>
      <c r="O170" s="174">
        <f t="shared" si="287"/>
        <v>0</v>
      </c>
      <c r="P170" s="174">
        <f t="shared" si="287"/>
        <v>12720</v>
      </c>
      <c r="Q170" s="174">
        <f t="shared" si="287"/>
        <v>0</v>
      </c>
      <c r="R170" s="174">
        <f t="shared" si="287"/>
        <v>12720</v>
      </c>
      <c r="S170" s="174">
        <f t="shared" si="287"/>
        <v>0</v>
      </c>
      <c r="T170" s="174">
        <f t="shared" si="287"/>
        <v>12720</v>
      </c>
      <c r="U170" s="174">
        <f t="shared" si="287"/>
        <v>0</v>
      </c>
      <c r="V170" s="174">
        <f t="shared" si="287"/>
        <v>12720</v>
      </c>
      <c r="W170" s="174">
        <f t="shared" si="287"/>
        <v>-6360</v>
      </c>
      <c r="X170" s="174">
        <f t="shared" si="287"/>
        <v>6360</v>
      </c>
    </row>
    <row r="171" spans="1:24" s="145" customFormat="1" ht="48.75" customHeight="1" x14ac:dyDescent="0.25">
      <c r="A171" s="332" t="s">
        <v>282</v>
      </c>
      <c r="B171" s="332"/>
      <c r="C171" s="240"/>
      <c r="D171" s="240"/>
      <c r="E171" s="251">
        <v>851</v>
      </c>
      <c r="F171" s="143" t="s">
        <v>461</v>
      </c>
      <c r="G171" s="143" t="s">
        <v>224</v>
      </c>
      <c r="H171" s="143" t="s">
        <v>283</v>
      </c>
      <c r="I171" s="143"/>
      <c r="J171" s="154">
        <f t="shared" si="287"/>
        <v>9540</v>
      </c>
      <c r="K171" s="154">
        <f t="shared" si="287"/>
        <v>3180</v>
      </c>
      <c r="L171" s="154">
        <f t="shared" si="287"/>
        <v>12720</v>
      </c>
      <c r="M171" s="154">
        <f t="shared" si="287"/>
        <v>0</v>
      </c>
      <c r="N171" s="154">
        <f t="shared" si="287"/>
        <v>12720</v>
      </c>
      <c r="O171" s="154">
        <f t="shared" si="287"/>
        <v>0</v>
      </c>
      <c r="P171" s="154">
        <f t="shared" si="287"/>
        <v>12720</v>
      </c>
      <c r="Q171" s="154">
        <f t="shared" si="287"/>
        <v>0</v>
      </c>
      <c r="R171" s="154">
        <f t="shared" si="287"/>
        <v>12720</v>
      </c>
      <c r="S171" s="154">
        <f t="shared" si="287"/>
        <v>0</v>
      </c>
      <c r="T171" s="154">
        <f t="shared" si="287"/>
        <v>12720</v>
      </c>
      <c r="U171" s="154">
        <f t="shared" si="287"/>
        <v>0</v>
      </c>
      <c r="V171" s="154">
        <f t="shared" si="287"/>
        <v>12720</v>
      </c>
      <c r="W171" s="154">
        <f t="shared" si="287"/>
        <v>-6360</v>
      </c>
      <c r="X171" s="154">
        <f t="shared" si="287"/>
        <v>6360</v>
      </c>
    </row>
    <row r="172" spans="1:24" s="145" customFormat="1" ht="36.75" customHeight="1" x14ac:dyDescent="0.25">
      <c r="A172" s="332" t="s">
        <v>477</v>
      </c>
      <c r="B172" s="332"/>
      <c r="C172" s="240"/>
      <c r="D172" s="240"/>
      <c r="E172" s="251">
        <v>851</v>
      </c>
      <c r="F172" s="143" t="s">
        <v>461</v>
      </c>
      <c r="G172" s="143" t="s">
        <v>224</v>
      </c>
      <c r="H172" s="143" t="s">
        <v>478</v>
      </c>
      <c r="I172" s="143"/>
      <c r="J172" s="154">
        <f>J174+J175</f>
        <v>9540</v>
      </c>
      <c r="K172" s="154">
        <f t="shared" ref="K172:X172" si="288">K174+K175</f>
        <v>3180</v>
      </c>
      <c r="L172" s="154">
        <f t="shared" si="288"/>
        <v>12720</v>
      </c>
      <c r="M172" s="154">
        <f t="shared" si="288"/>
        <v>0</v>
      </c>
      <c r="N172" s="154">
        <f t="shared" si="288"/>
        <v>12720</v>
      </c>
      <c r="O172" s="154">
        <f t="shared" si="288"/>
        <v>0</v>
      </c>
      <c r="P172" s="154">
        <f t="shared" si="288"/>
        <v>12720</v>
      </c>
      <c r="Q172" s="154">
        <f t="shared" si="288"/>
        <v>0</v>
      </c>
      <c r="R172" s="154">
        <f t="shared" si="288"/>
        <v>12720</v>
      </c>
      <c r="S172" s="154">
        <f t="shared" si="288"/>
        <v>0</v>
      </c>
      <c r="T172" s="154">
        <f t="shared" si="288"/>
        <v>12720</v>
      </c>
      <c r="U172" s="154">
        <f t="shared" si="288"/>
        <v>0</v>
      </c>
      <c r="V172" s="154">
        <f t="shared" si="288"/>
        <v>12720</v>
      </c>
      <c r="W172" s="154">
        <f t="shared" si="288"/>
        <v>-6360</v>
      </c>
      <c r="X172" s="154">
        <f t="shared" si="288"/>
        <v>6360</v>
      </c>
    </row>
    <row r="173" spans="1:24" s="145" customFormat="1" ht="12" hidden="1" x14ac:dyDescent="0.25">
      <c r="A173" s="155"/>
      <c r="B173" s="258" t="s">
        <v>370</v>
      </c>
      <c r="C173" s="258"/>
      <c r="D173" s="258"/>
      <c r="E173" s="251">
        <v>851</v>
      </c>
      <c r="F173" s="143" t="s">
        <v>461</v>
      </c>
      <c r="G173" s="143" t="s">
        <v>224</v>
      </c>
      <c r="H173" s="143" t="s">
        <v>478</v>
      </c>
      <c r="I173" s="143" t="s">
        <v>371</v>
      </c>
      <c r="J173" s="154">
        <f>J174</f>
        <v>9540</v>
      </c>
      <c r="K173" s="154">
        <f t="shared" ref="K173:X173" si="289">K174</f>
        <v>-9540</v>
      </c>
      <c r="L173" s="154">
        <f t="shared" si="289"/>
        <v>0</v>
      </c>
      <c r="M173" s="154">
        <f t="shared" si="289"/>
        <v>0</v>
      </c>
      <c r="N173" s="154">
        <f t="shared" si="289"/>
        <v>0</v>
      </c>
      <c r="O173" s="154">
        <f t="shared" si="289"/>
        <v>0</v>
      </c>
      <c r="P173" s="154">
        <f t="shared" si="289"/>
        <v>0</v>
      </c>
      <c r="Q173" s="154">
        <f t="shared" si="289"/>
        <v>0</v>
      </c>
      <c r="R173" s="154">
        <f t="shared" si="289"/>
        <v>0</v>
      </c>
      <c r="S173" s="154">
        <f t="shared" si="289"/>
        <v>0</v>
      </c>
      <c r="T173" s="154">
        <f t="shared" si="289"/>
        <v>0</v>
      </c>
      <c r="U173" s="154">
        <f t="shared" si="289"/>
        <v>0</v>
      </c>
      <c r="V173" s="154">
        <f t="shared" si="289"/>
        <v>0</v>
      </c>
      <c r="W173" s="154">
        <f t="shared" si="289"/>
        <v>0</v>
      </c>
      <c r="X173" s="154">
        <f t="shared" si="289"/>
        <v>0</v>
      </c>
    </row>
    <row r="174" spans="1:24" s="145" customFormat="1" ht="12" hidden="1" x14ac:dyDescent="0.25">
      <c r="A174" s="160"/>
      <c r="B174" s="240" t="s">
        <v>376</v>
      </c>
      <c r="C174" s="240"/>
      <c r="D174" s="240"/>
      <c r="E174" s="251">
        <v>851</v>
      </c>
      <c r="F174" s="143" t="s">
        <v>461</v>
      </c>
      <c r="G174" s="143" t="s">
        <v>224</v>
      </c>
      <c r="H174" s="143" t="s">
        <v>478</v>
      </c>
      <c r="I174" s="143" t="s">
        <v>377</v>
      </c>
      <c r="J174" s="154">
        <v>9540</v>
      </c>
      <c r="K174" s="154">
        <v>-9540</v>
      </c>
      <c r="L174" s="154">
        <f t="shared" si="152"/>
        <v>0</v>
      </c>
      <c r="M174" s="154"/>
      <c r="N174" s="154">
        <f t="shared" ref="N174" si="290">L174+M174</f>
        <v>0</v>
      </c>
      <c r="O174" s="154"/>
      <c r="P174" s="154">
        <f t="shared" ref="P174" si="291">N174+O174</f>
        <v>0</v>
      </c>
      <c r="Q174" s="154"/>
      <c r="R174" s="154">
        <f t="shared" ref="R174" si="292">P174+Q174</f>
        <v>0</v>
      </c>
      <c r="S174" s="154"/>
      <c r="T174" s="154">
        <f t="shared" ref="T174" si="293">R174+S174</f>
        <v>0</v>
      </c>
      <c r="U174" s="154"/>
      <c r="V174" s="154">
        <f t="shared" ref="V174" si="294">T174+U174</f>
        <v>0</v>
      </c>
      <c r="W174" s="154"/>
      <c r="X174" s="154">
        <f t="shared" ref="X174" si="295">V174+W174</f>
        <v>0</v>
      </c>
    </row>
    <row r="175" spans="1:24" s="145" customFormat="1" ht="24" x14ac:dyDescent="0.25">
      <c r="A175" s="160"/>
      <c r="B175" s="240" t="s">
        <v>361</v>
      </c>
      <c r="C175" s="240"/>
      <c r="D175" s="240"/>
      <c r="E175" s="251">
        <v>851</v>
      </c>
      <c r="F175" s="143" t="s">
        <v>461</v>
      </c>
      <c r="G175" s="143" t="s">
        <v>224</v>
      </c>
      <c r="H175" s="143" t="s">
        <v>478</v>
      </c>
      <c r="I175" s="143" t="s">
        <v>362</v>
      </c>
      <c r="J175" s="154">
        <f>J176</f>
        <v>0</v>
      </c>
      <c r="K175" s="154">
        <f t="shared" ref="K175:X175" si="296">K176</f>
        <v>12720</v>
      </c>
      <c r="L175" s="154">
        <f t="shared" si="296"/>
        <v>12720</v>
      </c>
      <c r="M175" s="154">
        <f t="shared" si="296"/>
        <v>0</v>
      </c>
      <c r="N175" s="154">
        <f t="shared" si="296"/>
        <v>12720</v>
      </c>
      <c r="O175" s="154">
        <f t="shared" si="296"/>
        <v>0</v>
      </c>
      <c r="P175" s="154">
        <f t="shared" si="296"/>
        <v>12720</v>
      </c>
      <c r="Q175" s="154">
        <f t="shared" si="296"/>
        <v>0</v>
      </c>
      <c r="R175" s="154">
        <f t="shared" si="296"/>
        <v>12720</v>
      </c>
      <c r="S175" s="154">
        <f t="shared" si="296"/>
        <v>0</v>
      </c>
      <c r="T175" s="154">
        <f t="shared" si="296"/>
        <v>12720</v>
      </c>
      <c r="U175" s="154">
        <f t="shared" si="296"/>
        <v>0</v>
      </c>
      <c r="V175" s="154">
        <f t="shared" si="296"/>
        <v>12720</v>
      </c>
      <c r="W175" s="154">
        <f t="shared" si="296"/>
        <v>-6360</v>
      </c>
      <c r="X175" s="154">
        <f t="shared" si="296"/>
        <v>6360</v>
      </c>
    </row>
    <row r="176" spans="1:24" s="145" customFormat="1" ht="24" customHeight="1" x14ac:dyDescent="0.25">
      <c r="A176" s="160"/>
      <c r="B176" s="240" t="s">
        <v>363</v>
      </c>
      <c r="C176" s="240"/>
      <c r="D176" s="240"/>
      <c r="E176" s="251">
        <v>851</v>
      </c>
      <c r="F176" s="143" t="s">
        <v>461</v>
      </c>
      <c r="G176" s="143" t="s">
        <v>224</v>
      </c>
      <c r="H176" s="143" t="s">
        <v>478</v>
      </c>
      <c r="I176" s="143" t="s">
        <v>364</v>
      </c>
      <c r="J176" s="154"/>
      <c r="K176" s="154">
        <f>9540+3180</f>
        <v>12720</v>
      </c>
      <c r="L176" s="154">
        <f t="shared" si="152"/>
        <v>12720</v>
      </c>
      <c r="M176" s="154"/>
      <c r="N176" s="154">
        <f t="shared" ref="N176" si="297">L176+M176</f>
        <v>12720</v>
      </c>
      <c r="O176" s="154"/>
      <c r="P176" s="154">
        <f t="shared" ref="P176" si="298">N176+O176</f>
        <v>12720</v>
      </c>
      <c r="Q176" s="154"/>
      <c r="R176" s="154">
        <f t="shared" ref="R176" si="299">P176+Q176</f>
        <v>12720</v>
      </c>
      <c r="S176" s="154"/>
      <c r="T176" s="154">
        <f t="shared" ref="T176" si="300">R176+S176</f>
        <v>12720</v>
      </c>
      <c r="U176" s="154"/>
      <c r="V176" s="154">
        <f t="shared" ref="V176" si="301">T176+U176</f>
        <v>12720</v>
      </c>
      <c r="W176" s="154">
        <f>[1]Функц.февр.!W390</f>
        <v>-6360</v>
      </c>
      <c r="X176" s="154">
        <f t="shared" ref="X176" si="302">V176+W176</f>
        <v>6360</v>
      </c>
    </row>
    <row r="177" spans="1:24" s="145" customFormat="1" ht="24" customHeight="1" x14ac:dyDescent="0.25">
      <c r="A177" s="332" t="s">
        <v>251</v>
      </c>
      <c r="B177" s="332"/>
      <c r="C177" s="240"/>
      <c r="D177" s="240"/>
      <c r="E177" s="251">
        <v>851</v>
      </c>
      <c r="F177" s="143" t="s">
        <v>461</v>
      </c>
      <c r="G177" s="143" t="s">
        <v>224</v>
      </c>
      <c r="H177" s="143" t="s">
        <v>252</v>
      </c>
      <c r="I177" s="143"/>
      <c r="J177" s="154">
        <f t="shared" ref="J177:X180" si="303">J178</f>
        <v>31800</v>
      </c>
      <c r="K177" s="154">
        <f t="shared" si="303"/>
        <v>0</v>
      </c>
      <c r="L177" s="154">
        <f t="shared" si="303"/>
        <v>31800</v>
      </c>
      <c r="M177" s="154">
        <f t="shared" si="303"/>
        <v>0</v>
      </c>
      <c r="N177" s="154">
        <f t="shared" si="303"/>
        <v>31800</v>
      </c>
      <c r="O177" s="154">
        <f t="shared" si="303"/>
        <v>0</v>
      </c>
      <c r="P177" s="154">
        <f t="shared" si="303"/>
        <v>31800</v>
      </c>
      <c r="Q177" s="154">
        <f t="shared" si="303"/>
        <v>0</v>
      </c>
      <c r="R177" s="154">
        <f t="shared" si="303"/>
        <v>31800</v>
      </c>
      <c r="S177" s="154">
        <f t="shared" si="303"/>
        <v>0</v>
      </c>
      <c r="T177" s="154">
        <f t="shared" si="303"/>
        <v>31800</v>
      </c>
      <c r="U177" s="154">
        <f t="shared" si="303"/>
        <v>0</v>
      </c>
      <c r="V177" s="154">
        <f t="shared" si="303"/>
        <v>31800</v>
      </c>
      <c r="W177" s="154">
        <f t="shared" si="303"/>
        <v>-6360</v>
      </c>
      <c r="X177" s="154">
        <f t="shared" si="303"/>
        <v>25440</v>
      </c>
    </row>
    <row r="178" spans="1:24" s="153" customFormat="1" ht="24" customHeight="1" x14ac:dyDescent="0.25">
      <c r="A178" s="332" t="s">
        <v>479</v>
      </c>
      <c r="B178" s="332"/>
      <c r="C178" s="240"/>
      <c r="D178" s="240"/>
      <c r="E178" s="251">
        <v>851</v>
      </c>
      <c r="F178" s="143" t="s">
        <v>461</v>
      </c>
      <c r="G178" s="143" t="s">
        <v>224</v>
      </c>
      <c r="H178" s="143" t="s">
        <v>480</v>
      </c>
      <c r="I178" s="143"/>
      <c r="J178" s="154">
        <f t="shared" si="303"/>
        <v>31800</v>
      </c>
      <c r="K178" s="154">
        <f t="shared" si="303"/>
        <v>0</v>
      </c>
      <c r="L178" s="154">
        <f t="shared" si="303"/>
        <v>31800</v>
      </c>
      <c r="M178" s="154">
        <f t="shared" si="303"/>
        <v>0</v>
      </c>
      <c r="N178" s="154">
        <f t="shared" si="303"/>
        <v>31800</v>
      </c>
      <c r="O178" s="154">
        <f t="shared" si="303"/>
        <v>0</v>
      </c>
      <c r="P178" s="154">
        <f t="shared" si="303"/>
        <v>31800</v>
      </c>
      <c r="Q178" s="154">
        <f t="shared" si="303"/>
        <v>0</v>
      </c>
      <c r="R178" s="154">
        <f t="shared" si="303"/>
        <v>31800</v>
      </c>
      <c r="S178" s="154">
        <f t="shared" si="303"/>
        <v>0</v>
      </c>
      <c r="T178" s="154">
        <f t="shared" si="303"/>
        <v>31800</v>
      </c>
      <c r="U178" s="154">
        <f t="shared" si="303"/>
        <v>0</v>
      </c>
      <c r="V178" s="154">
        <f t="shared" si="303"/>
        <v>31800</v>
      </c>
      <c r="W178" s="154">
        <f t="shared" si="303"/>
        <v>-6360</v>
      </c>
      <c r="X178" s="154">
        <f t="shared" si="303"/>
        <v>25440</v>
      </c>
    </row>
    <row r="179" spans="1:24" s="145" customFormat="1" ht="36" customHeight="1" x14ac:dyDescent="0.25">
      <c r="A179" s="332" t="s">
        <v>481</v>
      </c>
      <c r="B179" s="332"/>
      <c r="C179" s="240"/>
      <c r="D179" s="240"/>
      <c r="E179" s="251">
        <v>851</v>
      </c>
      <c r="F179" s="143" t="s">
        <v>461</v>
      </c>
      <c r="G179" s="143" t="s">
        <v>224</v>
      </c>
      <c r="H179" s="143" t="s">
        <v>482</v>
      </c>
      <c r="I179" s="143"/>
      <c r="J179" s="154">
        <f>J180+J182</f>
        <v>31800</v>
      </c>
      <c r="K179" s="154">
        <f t="shared" ref="K179:X179" si="304">K180+K182</f>
        <v>0</v>
      </c>
      <c r="L179" s="154">
        <f t="shared" si="304"/>
        <v>31800</v>
      </c>
      <c r="M179" s="154">
        <f t="shared" si="304"/>
        <v>0</v>
      </c>
      <c r="N179" s="154">
        <f t="shared" si="304"/>
        <v>31800</v>
      </c>
      <c r="O179" s="154">
        <f t="shared" si="304"/>
        <v>0</v>
      </c>
      <c r="P179" s="154">
        <f t="shared" si="304"/>
        <v>31800</v>
      </c>
      <c r="Q179" s="154">
        <f t="shared" si="304"/>
        <v>0</v>
      </c>
      <c r="R179" s="154">
        <f t="shared" si="304"/>
        <v>31800</v>
      </c>
      <c r="S179" s="154">
        <f t="shared" si="304"/>
        <v>0</v>
      </c>
      <c r="T179" s="154">
        <f t="shared" si="304"/>
        <v>31800</v>
      </c>
      <c r="U179" s="154">
        <f t="shared" si="304"/>
        <v>0</v>
      </c>
      <c r="V179" s="154">
        <f t="shared" si="304"/>
        <v>31800</v>
      </c>
      <c r="W179" s="154">
        <f t="shared" si="304"/>
        <v>-6360</v>
      </c>
      <c r="X179" s="154">
        <f t="shared" si="304"/>
        <v>25440</v>
      </c>
    </row>
    <row r="180" spans="1:24" s="145" customFormat="1" ht="12" hidden="1" x14ac:dyDescent="0.25">
      <c r="A180" s="155"/>
      <c r="B180" s="258" t="s">
        <v>370</v>
      </c>
      <c r="C180" s="258"/>
      <c r="D180" s="258"/>
      <c r="E180" s="251">
        <v>851</v>
      </c>
      <c r="F180" s="143" t="s">
        <v>461</v>
      </c>
      <c r="G180" s="143" t="s">
        <v>224</v>
      </c>
      <c r="H180" s="143" t="s">
        <v>482</v>
      </c>
      <c r="I180" s="143" t="s">
        <v>371</v>
      </c>
      <c r="J180" s="154">
        <f>J181</f>
        <v>31800</v>
      </c>
      <c r="K180" s="154">
        <f t="shared" si="303"/>
        <v>-31800</v>
      </c>
      <c r="L180" s="154">
        <f t="shared" si="303"/>
        <v>0</v>
      </c>
      <c r="M180" s="154">
        <f t="shared" si="303"/>
        <v>0</v>
      </c>
      <c r="N180" s="154">
        <f t="shared" si="303"/>
        <v>0</v>
      </c>
      <c r="O180" s="154">
        <f t="shared" si="303"/>
        <v>0</v>
      </c>
      <c r="P180" s="154">
        <f t="shared" si="303"/>
        <v>0</v>
      </c>
      <c r="Q180" s="154">
        <f t="shared" si="303"/>
        <v>0</v>
      </c>
      <c r="R180" s="154">
        <f t="shared" si="303"/>
        <v>0</v>
      </c>
      <c r="S180" s="154">
        <f t="shared" si="303"/>
        <v>0</v>
      </c>
      <c r="T180" s="154">
        <f t="shared" si="303"/>
        <v>0</v>
      </c>
      <c r="U180" s="154">
        <f t="shared" si="303"/>
        <v>0</v>
      </c>
      <c r="V180" s="154">
        <f t="shared" si="303"/>
        <v>0</v>
      </c>
      <c r="W180" s="154">
        <f t="shared" si="303"/>
        <v>0</v>
      </c>
      <c r="X180" s="154">
        <f t="shared" si="303"/>
        <v>0</v>
      </c>
    </row>
    <row r="181" spans="1:24" s="145" customFormat="1" ht="12" hidden="1" x14ac:dyDescent="0.25">
      <c r="A181" s="155"/>
      <c r="B181" s="240" t="s">
        <v>376</v>
      </c>
      <c r="C181" s="240"/>
      <c r="D181" s="240"/>
      <c r="E181" s="251">
        <v>851</v>
      </c>
      <c r="F181" s="143" t="s">
        <v>461</v>
      </c>
      <c r="G181" s="143" t="s">
        <v>224</v>
      </c>
      <c r="H181" s="143" t="s">
        <v>482</v>
      </c>
      <c r="I181" s="143" t="s">
        <v>377</v>
      </c>
      <c r="J181" s="154">
        <v>31800</v>
      </c>
      <c r="K181" s="154">
        <v>-31800</v>
      </c>
      <c r="L181" s="154">
        <f t="shared" si="152"/>
        <v>0</v>
      </c>
      <c r="M181" s="154"/>
      <c r="N181" s="154">
        <f t="shared" ref="N181" si="305">L181+M181</f>
        <v>0</v>
      </c>
      <c r="O181" s="154"/>
      <c r="P181" s="154">
        <f t="shared" ref="P181" si="306">N181+O181</f>
        <v>0</v>
      </c>
      <c r="Q181" s="154"/>
      <c r="R181" s="154">
        <f t="shared" ref="R181" si="307">P181+Q181</f>
        <v>0</v>
      </c>
      <c r="S181" s="154"/>
      <c r="T181" s="154">
        <f t="shared" ref="T181" si="308">R181+S181</f>
        <v>0</v>
      </c>
      <c r="U181" s="154"/>
      <c r="V181" s="154">
        <f t="shared" ref="V181" si="309">T181+U181</f>
        <v>0</v>
      </c>
      <c r="W181" s="154"/>
      <c r="X181" s="154">
        <f t="shared" ref="X181" si="310">V181+W181</f>
        <v>0</v>
      </c>
    </row>
    <row r="182" spans="1:24" s="145" customFormat="1" ht="24" x14ac:dyDescent="0.25">
      <c r="A182" s="155"/>
      <c r="B182" s="240" t="s">
        <v>361</v>
      </c>
      <c r="C182" s="240"/>
      <c r="D182" s="240"/>
      <c r="E182" s="251">
        <v>851</v>
      </c>
      <c r="F182" s="143" t="s">
        <v>461</v>
      </c>
      <c r="G182" s="143" t="s">
        <v>224</v>
      </c>
      <c r="H182" s="143" t="s">
        <v>482</v>
      </c>
      <c r="I182" s="143" t="s">
        <v>362</v>
      </c>
      <c r="J182" s="154">
        <f>J183</f>
        <v>0</v>
      </c>
      <c r="K182" s="154">
        <f t="shared" ref="K182:X182" si="311">K183</f>
        <v>31800</v>
      </c>
      <c r="L182" s="154">
        <f t="shared" si="311"/>
        <v>31800</v>
      </c>
      <c r="M182" s="154">
        <f t="shared" si="311"/>
        <v>0</v>
      </c>
      <c r="N182" s="154">
        <f t="shared" si="311"/>
        <v>31800</v>
      </c>
      <c r="O182" s="154">
        <f t="shared" si="311"/>
        <v>0</v>
      </c>
      <c r="P182" s="154">
        <f t="shared" si="311"/>
        <v>31800</v>
      </c>
      <c r="Q182" s="154">
        <f t="shared" si="311"/>
        <v>0</v>
      </c>
      <c r="R182" s="154">
        <f t="shared" si="311"/>
        <v>31800</v>
      </c>
      <c r="S182" s="154">
        <f t="shared" si="311"/>
        <v>0</v>
      </c>
      <c r="T182" s="154">
        <f t="shared" si="311"/>
        <v>31800</v>
      </c>
      <c r="U182" s="154">
        <f t="shared" si="311"/>
        <v>0</v>
      </c>
      <c r="V182" s="154">
        <f t="shared" si="311"/>
        <v>31800</v>
      </c>
      <c r="W182" s="154">
        <f t="shared" si="311"/>
        <v>-6360</v>
      </c>
      <c r="X182" s="154">
        <f t="shared" si="311"/>
        <v>25440</v>
      </c>
    </row>
    <row r="183" spans="1:24" s="145" customFormat="1" ht="25.5" customHeight="1" x14ac:dyDescent="0.25">
      <c r="A183" s="155"/>
      <c r="B183" s="240" t="s">
        <v>363</v>
      </c>
      <c r="C183" s="240"/>
      <c r="D183" s="240"/>
      <c r="E183" s="251">
        <v>851</v>
      </c>
      <c r="F183" s="143" t="s">
        <v>461</v>
      </c>
      <c r="G183" s="143" t="s">
        <v>224</v>
      </c>
      <c r="H183" s="143" t="s">
        <v>482</v>
      </c>
      <c r="I183" s="143" t="s">
        <v>364</v>
      </c>
      <c r="J183" s="154"/>
      <c r="K183" s="154">
        <v>31800</v>
      </c>
      <c r="L183" s="154">
        <f t="shared" si="152"/>
        <v>31800</v>
      </c>
      <c r="M183" s="154"/>
      <c r="N183" s="154">
        <f t="shared" ref="N183" si="312">L183+M183</f>
        <v>31800</v>
      </c>
      <c r="O183" s="154"/>
      <c r="P183" s="154">
        <f t="shared" ref="P183" si="313">N183+O183</f>
        <v>31800</v>
      </c>
      <c r="Q183" s="154"/>
      <c r="R183" s="154">
        <f t="shared" ref="R183" si="314">P183+Q183</f>
        <v>31800</v>
      </c>
      <c r="S183" s="154"/>
      <c r="T183" s="154">
        <f t="shared" ref="T183" si="315">R183+S183</f>
        <v>31800</v>
      </c>
      <c r="U183" s="154"/>
      <c r="V183" s="154">
        <f t="shared" ref="V183" si="316">T183+U183</f>
        <v>31800</v>
      </c>
      <c r="W183" s="154">
        <f>[1]Функц.февр.!W397</f>
        <v>-6360</v>
      </c>
      <c r="X183" s="154">
        <f t="shared" ref="X183" si="317">V183+W183</f>
        <v>25440</v>
      </c>
    </row>
    <row r="184" spans="1:24" s="145" customFormat="1" ht="28.5" hidden="1" customHeight="1" x14ac:dyDescent="0.25">
      <c r="A184" s="332" t="s">
        <v>483</v>
      </c>
      <c r="B184" s="332"/>
      <c r="C184" s="240"/>
      <c r="D184" s="240"/>
      <c r="E184" s="251">
        <v>851</v>
      </c>
      <c r="F184" s="143" t="s">
        <v>461</v>
      </c>
      <c r="G184" s="143" t="s">
        <v>224</v>
      </c>
      <c r="H184" s="143" t="s">
        <v>484</v>
      </c>
      <c r="I184" s="143"/>
      <c r="J184" s="154">
        <f t="shared" ref="J184:X185" si="318">J185</f>
        <v>50000</v>
      </c>
      <c r="K184" s="154">
        <f t="shared" si="318"/>
        <v>0</v>
      </c>
      <c r="L184" s="154">
        <f t="shared" si="318"/>
        <v>50000</v>
      </c>
      <c r="M184" s="154">
        <f t="shared" si="318"/>
        <v>0</v>
      </c>
      <c r="N184" s="154">
        <f t="shared" si="318"/>
        <v>50000</v>
      </c>
      <c r="O184" s="154">
        <f t="shared" si="318"/>
        <v>0</v>
      </c>
      <c r="P184" s="154">
        <f t="shared" si="318"/>
        <v>50000</v>
      </c>
      <c r="Q184" s="154">
        <f t="shared" si="318"/>
        <v>0</v>
      </c>
      <c r="R184" s="154">
        <f t="shared" si="318"/>
        <v>50000</v>
      </c>
      <c r="S184" s="154">
        <f t="shared" si="318"/>
        <v>86000</v>
      </c>
      <c r="T184" s="154">
        <f t="shared" si="318"/>
        <v>136000</v>
      </c>
      <c r="U184" s="154">
        <f t="shared" si="318"/>
        <v>0</v>
      </c>
      <c r="V184" s="154">
        <f t="shared" si="318"/>
        <v>136000</v>
      </c>
      <c r="W184" s="154">
        <f t="shared" si="318"/>
        <v>0</v>
      </c>
      <c r="X184" s="154">
        <f t="shared" si="318"/>
        <v>136000</v>
      </c>
    </row>
    <row r="185" spans="1:24" s="145" customFormat="1" ht="12" hidden="1" customHeight="1" x14ac:dyDescent="0.25">
      <c r="A185" s="155"/>
      <c r="B185" s="258" t="s">
        <v>236</v>
      </c>
      <c r="C185" s="258"/>
      <c r="D185" s="258"/>
      <c r="E185" s="251">
        <v>851</v>
      </c>
      <c r="F185" s="143" t="s">
        <v>461</v>
      </c>
      <c r="G185" s="143" t="s">
        <v>224</v>
      </c>
      <c r="H185" s="143" t="s">
        <v>484</v>
      </c>
      <c r="I185" s="143" t="s">
        <v>237</v>
      </c>
      <c r="J185" s="154">
        <f t="shared" si="318"/>
        <v>50000</v>
      </c>
      <c r="K185" s="154">
        <f t="shared" si="318"/>
        <v>0</v>
      </c>
      <c r="L185" s="154">
        <f t="shared" si="318"/>
        <v>50000</v>
      </c>
      <c r="M185" s="154">
        <f t="shared" si="318"/>
        <v>0</v>
      </c>
      <c r="N185" s="154">
        <f t="shared" si="318"/>
        <v>50000</v>
      </c>
      <c r="O185" s="154">
        <f t="shared" si="318"/>
        <v>0</v>
      </c>
      <c r="P185" s="154">
        <f t="shared" si="318"/>
        <v>50000</v>
      </c>
      <c r="Q185" s="154">
        <f t="shared" si="318"/>
        <v>0</v>
      </c>
      <c r="R185" s="154">
        <f t="shared" si="318"/>
        <v>50000</v>
      </c>
      <c r="S185" s="154">
        <f t="shared" si="318"/>
        <v>86000</v>
      </c>
      <c r="T185" s="154">
        <f t="shared" si="318"/>
        <v>136000</v>
      </c>
      <c r="U185" s="154">
        <f t="shared" si="318"/>
        <v>0</v>
      </c>
      <c r="V185" s="154">
        <f t="shared" si="318"/>
        <v>136000</v>
      </c>
      <c r="W185" s="154">
        <f t="shared" si="318"/>
        <v>0</v>
      </c>
      <c r="X185" s="154">
        <f t="shared" si="318"/>
        <v>136000</v>
      </c>
    </row>
    <row r="186" spans="1:24" s="145" customFormat="1" ht="12" hidden="1" customHeight="1" x14ac:dyDescent="0.25">
      <c r="A186" s="155"/>
      <c r="B186" s="240" t="s">
        <v>238</v>
      </c>
      <c r="C186" s="240"/>
      <c r="D186" s="240"/>
      <c r="E186" s="251">
        <v>851</v>
      </c>
      <c r="F186" s="143" t="s">
        <v>461</v>
      </c>
      <c r="G186" s="143" t="s">
        <v>224</v>
      </c>
      <c r="H186" s="143" t="s">
        <v>484</v>
      </c>
      <c r="I186" s="143" t="s">
        <v>239</v>
      </c>
      <c r="J186" s="154">
        <v>50000</v>
      </c>
      <c r="K186" s="154"/>
      <c r="L186" s="154">
        <f t="shared" si="152"/>
        <v>50000</v>
      </c>
      <c r="M186" s="154"/>
      <c r="N186" s="154">
        <f t="shared" ref="N186" si="319">L186+M186</f>
        <v>50000</v>
      </c>
      <c r="O186" s="154"/>
      <c r="P186" s="154">
        <f t="shared" ref="P186" si="320">N186+O186</f>
        <v>50000</v>
      </c>
      <c r="Q186" s="154"/>
      <c r="R186" s="154">
        <f t="shared" ref="R186" si="321">P186+Q186</f>
        <v>50000</v>
      </c>
      <c r="S186" s="154">
        <v>86000</v>
      </c>
      <c r="T186" s="154">
        <f t="shared" ref="T186" si="322">R186+S186</f>
        <v>136000</v>
      </c>
      <c r="U186" s="154"/>
      <c r="V186" s="154">
        <f t="shared" ref="V186" si="323">T186+U186</f>
        <v>136000</v>
      </c>
      <c r="W186" s="154"/>
      <c r="X186" s="154">
        <f t="shared" ref="X186" si="324">V186+W186</f>
        <v>136000</v>
      </c>
    </row>
    <row r="187" spans="1:24" s="145" customFormat="1" ht="12.75" customHeight="1" x14ac:dyDescent="0.25">
      <c r="A187" s="332" t="s">
        <v>485</v>
      </c>
      <c r="B187" s="332"/>
      <c r="C187" s="240"/>
      <c r="D187" s="240"/>
      <c r="E187" s="251">
        <v>851</v>
      </c>
      <c r="F187" s="143" t="s">
        <v>461</v>
      </c>
      <c r="G187" s="143" t="s">
        <v>224</v>
      </c>
      <c r="H187" s="143" t="s">
        <v>486</v>
      </c>
      <c r="I187" s="143"/>
      <c r="J187" s="154">
        <f t="shared" ref="J187:X188" si="325">J188</f>
        <v>160000</v>
      </c>
      <c r="K187" s="154">
        <f t="shared" si="325"/>
        <v>0</v>
      </c>
      <c r="L187" s="154">
        <f t="shared" si="325"/>
        <v>160000</v>
      </c>
      <c r="M187" s="154">
        <f t="shared" si="325"/>
        <v>0</v>
      </c>
      <c r="N187" s="154">
        <f t="shared" si="325"/>
        <v>160000</v>
      </c>
      <c r="O187" s="154">
        <f t="shared" si="325"/>
        <v>0</v>
      </c>
      <c r="P187" s="154">
        <f t="shared" si="325"/>
        <v>160000</v>
      </c>
      <c r="Q187" s="154">
        <f t="shared" si="325"/>
        <v>0</v>
      </c>
      <c r="R187" s="154">
        <f t="shared" si="325"/>
        <v>160000</v>
      </c>
      <c r="S187" s="154">
        <f t="shared" si="325"/>
        <v>0</v>
      </c>
      <c r="T187" s="154">
        <f t="shared" si="325"/>
        <v>160000</v>
      </c>
      <c r="U187" s="154">
        <f t="shared" si="325"/>
        <v>0</v>
      </c>
      <c r="V187" s="154">
        <f t="shared" si="325"/>
        <v>160000</v>
      </c>
      <c r="W187" s="154">
        <f t="shared" si="325"/>
        <v>173000</v>
      </c>
      <c r="X187" s="154">
        <f t="shared" si="325"/>
        <v>333000</v>
      </c>
    </row>
    <row r="188" spans="1:24" s="145" customFormat="1" ht="12" customHeight="1" x14ac:dyDescent="0.25">
      <c r="A188" s="155"/>
      <c r="B188" s="258" t="s">
        <v>236</v>
      </c>
      <c r="C188" s="258"/>
      <c r="D188" s="258"/>
      <c r="E188" s="251">
        <v>851</v>
      </c>
      <c r="F188" s="143" t="s">
        <v>461</v>
      </c>
      <c r="G188" s="143" t="s">
        <v>224</v>
      </c>
      <c r="H188" s="143" t="s">
        <v>486</v>
      </c>
      <c r="I188" s="143" t="s">
        <v>237</v>
      </c>
      <c r="J188" s="154">
        <f t="shared" si="325"/>
        <v>160000</v>
      </c>
      <c r="K188" s="154">
        <f t="shared" si="325"/>
        <v>0</v>
      </c>
      <c r="L188" s="154">
        <f t="shared" si="325"/>
        <v>160000</v>
      </c>
      <c r="M188" s="154">
        <f t="shared" si="325"/>
        <v>0</v>
      </c>
      <c r="N188" s="154">
        <f t="shared" si="325"/>
        <v>160000</v>
      </c>
      <c r="O188" s="154">
        <f t="shared" si="325"/>
        <v>0</v>
      </c>
      <c r="P188" s="154">
        <f t="shared" si="325"/>
        <v>160000</v>
      </c>
      <c r="Q188" s="154">
        <f t="shared" si="325"/>
        <v>0</v>
      </c>
      <c r="R188" s="154">
        <f t="shared" si="325"/>
        <v>160000</v>
      </c>
      <c r="S188" s="154">
        <f t="shared" si="325"/>
        <v>0</v>
      </c>
      <c r="T188" s="154">
        <f t="shared" si="325"/>
        <v>160000</v>
      </c>
      <c r="U188" s="154">
        <f t="shared" si="325"/>
        <v>0</v>
      </c>
      <c r="V188" s="154">
        <f t="shared" si="325"/>
        <v>160000</v>
      </c>
      <c r="W188" s="154">
        <f t="shared" si="325"/>
        <v>173000</v>
      </c>
      <c r="X188" s="154">
        <f t="shared" si="325"/>
        <v>333000</v>
      </c>
    </row>
    <row r="189" spans="1:24" s="145" customFormat="1" ht="12" customHeight="1" x14ac:dyDescent="0.25">
      <c r="A189" s="155"/>
      <c r="B189" s="240" t="s">
        <v>238</v>
      </c>
      <c r="C189" s="240"/>
      <c r="D189" s="240"/>
      <c r="E189" s="251">
        <v>851</v>
      </c>
      <c r="F189" s="143" t="s">
        <v>461</v>
      </c>
      <c r="G189" s="143" t="s">
        <v>224</v>
      </c>
      <c r="H189" s="143" t="s">
        <v>486</v>
      </c>
      <c r="I189" s="143" t="s">
        <v>239</v>
      </c>
      <c r="J189" s="154">
        <v>160000</v>
      </c>
      <c r="K189" s="154"/>
      <c r="L189" s="154">
        <f t="shared" si="152"/>
        <v>160000</v>
      </c>
      <c r="M189" s="154"/>
      <c r="N189" s="154">
        <f t="shared" ref="N189" si="326">L189+M189</f>
        <v>160000</v>
      </c>
      <c r="O189" s="154"/>
      <c r="P189" s="154">
        <f t="shared" ref="P189" si="327">N189+O189</f>
        <v>160000</v>
      </c>
      <c r="Q189" s="154"/>
      <c r="R189" s="154">
        <f t="shared" ref="R189" si="328">P189+Q189</f>
        <v>160000</v>
      </c>
      <c r="S189" s="154"/>
      <c r="T189" s="154">
        <f t="shared" ref="T189" si="329">R189+S189</f>
        <v>160000</v>
      </c>
      <c r="U189" s="154"/>
      <c r="V189" s="154">
        <f t="shared" ref="V189" si="330">T189+U189</f>
        <v>160000</v>
      </c>
      <c r="W189" s="176">
        <f>[1]Функц.февр.!W406</f>
        <v>173000</v>
      </c>
      <c r="X189" s="154">
        <f t="shared" ref="X189" si="331">V189+W189</f>
        <v>333000</v>
      </c>
    </row>
    <row r="190" spans="1:24" s="145" customFormat="1" ht="12.75" hidden="1" customHeight="1" x14ac:dyDescent="0.25">
      <c r="A190" s="333" t="s">
        <v>487</v>
      </c>
      <c r="B190" s="333"/>
      <c r="C190" s="241"/>
      <c r="D190" s="241"/>
      <c r="E190" s="251">
        <v>851</v>
      </c>
      <c r="F190" s="151" t="s">
        <v>461</v>
      </c>
      <c r="G190" s="151" t="s">
        <v>247</v>
      </c>
      <c r="H190" s="151"/>
      <c r="I190" s="151"/>
      <c r="J190" s="177">
        <f>J191</f>
        <v>15000</v>
      </c>
      <c r="K190" s="177">
        <f t="shared" ref="K190:X190" si="332">K191</f>
        <v>0</v>
      </c>
      <c r="L190" s="177">
        <f t="shared" si="332"/>
        <v>15000</v>
      </c>
      <c r="M190" s="177">
        <f t="shared" si="332"/>
        <v>0</v>
      </c>
      <c r="N190" s="177">
        <f t="shared" si="332"/>
        <v>15000</v>
      </c>
      <c r="O190" s="177">
        <f t="shared" si="332"/>
        <v>0</v>
      </c>
      <c r="P190" s="177">
        <f t="shared" si="332"/>
        <v>15000</v>
      </c>
      <c r="Q190" s="177">
        <f t="shared" si="332"/>
        <v>0</v>
      </c>
      <c r="R190" s="177">
        <f t="shared" si="332"/>
        <v>15000</v>
      </c>
      <c r="S190" s="177">
        <f t="shared" si="332"/>
        <v>0</v>
      </c>
      <c r="T190" s="177">
        <f t="shared" si="332"/>
        <v>15000</v>
      </c>
      <c r="U190" s="177">
        <f t="shared" si="332"/>
        <v>0</v>
      </c>
      <c r="V190" s="177">
        <f t="shared" si="332"/>
        <v>15000</v>
      </c>
      <c r="W190" s="177">
        <f t="shared" si="332"/>
        <v>0</v>
      </c>
      <c r="X190" s="177">
        <f t="shared" si="332"/>
        <v>15000</v>
      </c>
    </row>
    <row r="191" spans="1:24" s="145" customFormat="1" ht="12.75" hidden="1" customHeight="1" x14ac:dyDescent="0.25">
      <c r="A191" s="332" t="s">
        <v>494</v>
      </c>
      <c r="B191" s="332"/>
      <c r="C191" s="240"/>
      <c r="D191" s="240"/>
      <c r="E191" s="251">
        <v>851</v>
      </c>
      <c r="F191" s="143" t="s">
        <v>461</v>
      </c>
      <c r="G191" s="143" t="s">
        <v>247</v>
      </c>
      <c r="H191" s="143" t="s">
        <v>495</v>
      </c>
      <c r="I191" s="143"/>
      <c r="J191" s="154">
        <f t="shared" ref="J191:X192" si="333">J192</f>
        <v>15000</v>
      </c>
      <c r="K191" s="154">
        <f t="shared" si="333"/>
        <v>0</v>
      </c>
      <c r="L191" s="154">
        <f t="shared" si="333"/>
        <v>15000</v>
      </c>
      <c r="M191" s="154">
        <f t="shared" si="333"/>
        <v>0</v>
      </c>
      <c r="N191" s="154">
        <f t="shared" si="333"/>
        <v>15000</v>
      </c>
      <c r="O191" s="154">
        <f t="shared" si="333"/>
        <v>0</v>
      </c>
      <c r="P191" s="154">
        <f t="shared" si="333"/>
        <v>15000</v>
      </c>
      <c r="Q191" s="154">
        <f t="shared" si="333"/>
        <v>0</v>
      </c>
      <c r="R191" s="154">
        <f t="shared" si="333"/>
        <v>15000</v>
      </c>
      <c r="S191" s="154">
        <f t="shared" si="333"/>
        <v>0</v>
      </c>
      <c r="T191" s="154">
        <f t="shared" si="333"/>
        <v>15000</v>
      </c>
      <c r="U191" s="154">
        <f t="shared" si="333"/>
        <v>0</v>
      </c>
      <c r="V191" s="154">
        <f t="shared" si="333"/>
        <v>15000</v>
      </c>
      <c r="W191" s="154">
        <f t="shared" si="333"/>
        <v>0</v>
      </c>
      <c r="X191" s="154">
        <f t="shared" si="333"/>
        <v>15000</v>
      </c>
    </row>
    <row r="192" spans="1:24" s="145" customFormat="1" ht="12.75" hidden="1" customHeight="1" x14ac:dyDescent="0.25">
      <c r="A192" s="155"/>
      <c r="B192" s="258" t="s">
        <v>236</v>
      </c>
      <c r="C192" s="258"/>
      <c r="D192" s="258"/>
      <c r="E192" s="251">
        <v>851</v>
      </c>
      <c r="F192" s="143" t="s">
        <v>461</v>
      </c>
      <c r="G192" s="143" t="s">
        <v>247</v>
      </c>
      <c r="H192" s="143" t="s">
        <v>495</v>
      </c>
      <c r="I192" s="143" t="s">
        <v>237</v>
      </c>
      <c r="J192" s="154">
        <f t="shared" si="333"/>
        <v>15000</v>
      </c>
      <c r="K192" s="154">
        <f t="shared" si="333"/>
        <v>0</v>
      </c>
      <c r="L192" s="154">
        <f t="shared" si="333"/>
        <v>15000</v>
      </c>
      <c r="M192" s="154">
        <f t="shared" si="333"/>
        <v>0</v>
      </c>
      <c r="N192" s="154">
        <f t="shared" si="333"/>
        <v>15000</v>
      </c>
      <c r="O192" s="154">
        <f t="shared" si="333"/>
        <v>0</v>
      </c>
      <c r="P192" s="154">
        <f t="shared" si="333"/>
        <v>15000</v>
      </c>
      <c r="Q192" s="154">
        <f t="shared" si="333"/>
        <v>0</v>
      </c>
      <c r="R192" s="154">
        <f t="shared" si="333"/>
        <v>15000</v>
      </c>
      <c r="S192" s="154">
        <f t="shared" si="333"/>
        <v>0</v>
      </c>
      <c r="T192" s="154">
        <f t="shared" si="333"/>
        <v>15000</v>
      </c>
      <c r="U192" s="154">
        <f t="shared" si="333"/>
        <v>0</v>
      </c>
      <c r="V192" s="154">
        <f t="shared" si="333"/>
        <v>15000</v>
      </c>
      <c r="W192" s="154">
        <f t="shared" si="333"/>
        <v>0</v>
      </c>
      <c r="X192" s="154">
        <f t="shared" si="333"/>
        <v>15000</v>
      </c>
    </row>
    <row r="193" spans="1:24" s="145" customFormat="1" ht="12.75" hidden="1" customHeight="1" x14ac:dyDescent="0.25">
      <c r="A193" s="155"/>
      <c r="B193" s="240" t="s">
        <v>238</v>
      </c>
      <c r="C193" s="240"/>
      <c r="D193" s="240"/>
      <c r="E193" s="251">
        <v>851</v>
      </c>
      <c r="F193" s="143" t="s">
        <v>461</v>
      </c>
      <c r="G193" s="143" t="s">
        <v>247</v>
      </c>
      <c r="H193" s="143" t="s">
        <v>495</v>
      </c>
      <c r="I193" s="143" t="s">
        <v>239</v>
      </c>
      <c r="J193" s="154">
        <v>15000</v>
      </c>
      <c r="K193" s="154"/>
      <c r="L193" s="154">
        <f t="shared" si="152"/>
        <v>15000</v>
      </c>
      <c r="M193" s="154"/>
      <c r="N193" s="154">
        <f t="shared" ref="N193" si="334">L193+M193</f>
        <v>15000</v>
      </c>
      <c r="O193" s="154"/>
      <c r="P193" s="154">
        <f t="shared" ref="P193" si="335">N193+O193</f>
        <v>15000</v>
      </c>
      <c r="Q193" s="154"/>
      <c r="R193" s="154">
        <f t="shared" ref="R193" si="336">P193+Q193</f>
        <v>15000</v>
      </c>
      <c r="S193" s="154"/>
      <c r="T193" s="154">
        <f t="shared" ref="T193" si="337">R193+S193</f>
        <v>15000</v>
      </c>
      <c r="U193" s="154"/>
      <c r="V193" s="154">
        <f t="shared" ref="V193" si="338">T193+U193</f>
        <v>15000</v>
      </c>
      <c r="W193" s="154"/>
      <c r="X193" s="154">
        <f t="shared" ref="X193" si="339">V193+W193</f>
        <v>15000</v>
      </c>
    </row>
    <row r="194" spans="1:24" s="145" customFormat="1" ht="12.75" customHeight="1" x14ac:dyDescent="0.25">
      <c r="A194" s="329" t="s">
        <v>496</v>
      </c>
      <c r="B194" s="329"/>
      <c r="C194" s="242"/>
      <c r="D194" s="242"/>
      <c r="E194" s="251">
        <v>851</v>
      </c>
      <c r="F194" s="148" t="s">
        <v>497</v>
      </c>
      <c r="G194" s="148"/>
      <c r="H194" s="148"/>
      <c r="I194" s="148"/>
      <c r="J194" s="149">
        <f t="shared" ref="J194:X194" si="340">J195+J201+J209+J217</f>
        <v>7009500</v>
      </c>
      <c r="K194" s="149">
        <f t="shared" si="340"/>
        <v>0</v>
      </c>
      <c r="L194" s="149">
        <f t="shared" si="340"/>
        <v>7009500</v>
      </c>
      <c r="M194" s="149">
        <f t="shared" si="340"/>
        <v>4000</v>
      </c>
      <c r="N194" s="149">
        <f t="shared" si="340"/>
        <v>7013500</v>
      </c>
      <c r="O194" s="149">
        <f t="shared" si="340"/>
        <v>0</v>
      </c>
      <c r="P194" s="149">
        <f t="shared" si="340"/>
        <v>7013500</v>
      </c>
      <c r="Q194" s="149">
        <f t="shared" si="340"/>
        <v>0</v>
      </c>
      <c r="R194" s="149">
        <f t="shared" si="340"/>
        <v>7013500</v>
      </c>
      <c r="S194" s="149">
        <f t="shared" si="340"/>
        <v>12000</v>
      </c>
      <c r="T194" s="149">
        <f t="shared" si="340"/>
        <v>7025500</v>
      </c>
      <c r="U194" s="149">
        <f t="shared" si="340"/>
        <v>3454200</v>
      </c>
      <c r="V194" s="149">
        <f t="shared" si="340"/>
        <v>10479700</v>
      </c>
      <c r="W194" s="149">
        <f t="shared" si="340"/>
        <v>-278791</v>
      </c>
      <c r="X194" s="149">
        <f t="shared" si="340"/>
        <v>10200909</v>
      </c>
    </row>
    <row r="195" spans="1:24" s="145" customFormat="1" ht="12.75" customHeight="1" x14ac:dyDescent="0.25">
      <c r="A195" s="333" t="s">
        <v>498</v>
      </c>
      <c r="B195" s="333"/>
      <c r="C195" s="241"/>
      <c r="D195" s="241"/>
      <c r="E195" s="251">
        <v>851</v>
      </c>
      <c r="F195" s="151" t="s">
        <v>497</v>
      </c>
      <c r="G195" s="151" t="s">
        <v>224</v>
      </c>
      <c r="H195" s="151"/>
      <c r="I195" s="151"/>
      <c r="J195" s="152">
        <f t="shared" ref="J195:X199" si="341">J196</f>
        <v>2320300</v>
      </c>
      <c r="K195" s="152">
        <f t="shared" si="341"/>
        <v>0</v>
      </c>
      <c r="L195" s="152">
        <f t="shared" si="341"/>
        <v>2320300</v>
      </c>
      <c r="M195" s="152">
        <f t="shared" si="341"/>
        <v>0</v>
      </c>
      <c r="N195" s="152">
        <f t="shared" si="341"/>
        <v>2320300</v>
      </c>
      <c r="O195" s="152">
        <f t="shared" si="341"/>
        <v>0</v>
      </c>
      <c r="P195" s="152">
        <f t="shared" si="341"/>
        <v>2320300</v>
      </c>
      <c r="Q195" s="152">
        <f t="shared" si="341"/>
        <v>0</v>
      </c>
      <c r="R195" s="152">
        <f t="shared" si="341"/>
        <v>2320300</v>
      </c>
      <c r="S195" s="152">
        <f t="shared" si="341"/>
        <v>0</v>
      </c>
      <c r="T195" s="152">
        <f t="shared" si="341"/>
        <v>2320300</v>
      </c>
      <c r="U195" s="152">
        <f t="shared" si="341"/>
        <v>0</v>
      </c>
      <c r="V195" s="152">
        <f t="shared" si="341"/>
        <v>2320300</v>
      </c>
      <c r="W195" s="152">
        <f t="shared" si="341"/>
        <v>-399241</v>
      </c>
      <c r="X195" s="152">
        <f t="shared" si="341"/>
        <v>1921059</v>
      </c>
    </row>
    <row r="196" spans="1:24" s="145" customFormat="1" ht="12.75" customHeight="1" x14ac:dyDescent="0.25">
      <c r="A196" s="332" t="s">
        <v>499</v>
      </c>
      <c r="B196" s="332"/>
      <c r="C196" s="240"/>
      <c r="D196" s="240"/>
      <c r="E196" s="251">
        <v>851</v>
      </c>
      <c r="F196" s="143" t="s">
        <v>497</v>
      </c>
      <c r="G196" s="143" t="s">
        <v>224</v>
      </c>
      <c r="H196" s="143" t="s">
        <v>500</v>
      </c>
      <c r="I196" s="143"/>
      <c r="J196" s="154">
        <f t="shared" si="341"/>
        <v>2320300</v>
      </c>
      <c r="K196" s="154">
        <f t="shared" si="341"/>
        <v>0</v>
      </c>
      <c r="L196" s="154">
        <f t="shared" si="341"/>
        <v>2320300</v>
      </c>
      <c r="M196" s="154">
        <f t="shared" si="341"/>
        <v>0</v>
      </c>
      <c r="N196" s="154">
        <f t="shared" si="341"/>
        <v>2320300</v>
      </c>
      <c r="O196" s="154">
        <f t="shared" si="341"/>
        <v>0</v>
      </c>
      <c r="P196" s="154">
        <f t="shared" si="341"/>
        <v>2320300</v>
      </c>
      <c r="Q196" s="154">
        <f t="shared" si="341"/>
        <v>0</v>
      </c>
      <c r="R196" s="154">
        <f t="shared" si="341"/>
        <v>2320300</v>
      </c>
      <c r="S196" s="154">
        <f t="shared" si="341"/>
        <v>0</v>
      </c>
      <c r="T196" s="154">
        <f t="shared" si="341"/>
        <v>2320300</v>
      </c>
      <c r="U196" s="154">
        <f t="shared" si="341"/>
        <v>0</v>
      </c>
      <c r="V196" s="154">
        <f t="shared" si="341"/>
        <v>2320300</v>
      </c>
      <c r="W196" s="154">
        <f t="shared" si="341"/>
        <v>-399241</v>
      </c>
      <c r="X196" s="154">
        <f t="shared" si="341"/>
        <v>1921059</v>
      </c>
    </row>
    <row r="197" spans="1:24" s="145" customFormat="1" ht="24" customHeight="1" x14ac:dyDescent="0.25">
      <c r="A197" s="332" t="s">
        <v>501</v>
      </c>
      <c r="B197" s="332"/>
      <c r="C197" s="240"/>
      <c r="D197" s="240"/>
      <c r="E197" s="251">
        <v>851</v>
      </c>
      <c r="F197" s="143" t="s">
        <v>497</v>
      </c>
      <c r="G197" s="143" t="s">
        <v>224</v>
      </c>
      <c r="H197" s="143" t="s">
        <v>502</v>
      </c>
      <c r="I197" s="143"/>
      <c r="J197" s="154">
        <f t="shared" si="341"/>
        <v>2320300</v>
      </c>
      <c r="K197" s="154">
        <f t="shared" si="341"/>
        <v>0</v>
      </c>
      <c r="L197" s="154">
        <f t="shared" si="341"/>
        <v>2320300</v>
      </c>
      <c r="M197" s="154">
        <f t="shared" si="341"/>
        <v>0</v>
      </c>
      <c r="N197" s="154">
        <f t="shared" si="341"/>
        <v>2320300</v>
      </c>
      <c r="O197" s="154">
        <f t="shared" si="341"/>
        <v>0</v>
      </c>
      <c r="P197" s="154">
        <f t="shared" si="341"/>
        <v>2320300</v>
      </c>
      <c r="Q197" s="154">
        <f t="shared" si="341"/>
        <v>0</v>
      </c>
      <c r="R197" s="154">
        <f t="shared" si="341"/>
        <v>2320300</v>
      </c>
      <c r="S197" s="154">
        <f t="shared" si="341"/>
        <v>0</v>
      </c>
      <c r="T197" s="154">
        <f t="shared" si="341"/>
        <v>2320300</v>
      </c>
      <c r="U197" s="154">
        <f t="shared" si="341"/>
        <v>0</v>
      </c>
      <c r="V197" s="154">
        <f t="shared" si="341"/>
        <v>2320300</v>
      </c>
      <c r="W197" s="154">
        <f t="shared" si="341"/>
        <v>-399241</v>
      </c>
      <c r="X197" s="154">
        <f t="shared" si="341"/>
        <v>1921059</v>
      </c>
    </row>
    <row r="198" spans="1:24" s="145" customFormat="1" ht="12.75" customHeight="1" x14ac:dyDescent="0.25">
      <c r="A198" s="332" t="s">
        <v>503</v>
      </c>
      <c r="B198" s="332"/>
      <c r="C198" s="240"/>
      <c r="D198" s="240"/>
      <c r="E198" s="251">
        <v>851</v>
      </c>
      <c r="F198" s="143" t="s">
        <v>497</v>
      </c>
      <c r="G198" s="143" t="s">
        <v>224</v>
      </c>
      <c r="H198" s="143" t="s">
        <v>504</v>
      </c>
      <c r="I198" s="143"/>
      <c r="J198" s="154">
        <f t="shared" si="341"/>
        <v>2320300</v>
      </c>
      <c r="K198" s="154">
        <f t="shared" si="341"/>
        <v>0</v>
      </c>
      <c r="L198" s="154">
        <f t="shared" si="341"/>
        <v>2320300</v>
      </c>
      <c r="M198" s="154">
        <f t="shared" si="341"/>
        <v>0</v>
      </c>
      <c r="N198" s="154">
        <f t="shared" si="341"/>
        <v>2320300</v>
      </c>
      <c r="O198" s="154">
        <f t="shared" si="341"/>
        <v>0</v>
      </c>
      <c r="P198" s="154">
        <f t="shared" si="341"/>
        <v>2320300</v>
      </c>
      <c r="Q198" s="154">
        <f t="shared" si="341"/>
        <v>0</v>
      </c>
      <c r="R198" s="154">
        <f t="shared" si="341"/>
        <v>2320300</v>
      </c>
      <c r="S198" s="154">
        <f t="shared" si="341"/>
        <v>0</v>
      </c>
      <c r="T198" s="154">
        <f t="shared" si="341"/>
        <v>2320300</v>
      </c>
      <c r="U198" s="154">
        <f t="shared" si="341"/>
        <v>0</v>
      </c>
      <c r="V198" s="154">
        <f t="shared" si="341"/>
        <v>2320300</v>
      </c>
      <c r="W198" s="154">
        <f t="shared" si="341"/>
        <v>-399241</v>
      </c>
      <c r="X198" s="154">
        <f t="shared" si="341"/>
        <v>1921059</v>
      </c>
    </row>
    <row r="199" spans="1:24" s="145" customFormat="1" ht="12" x14ac:dyDescent="0.25">
      <c r="A199" s="255"/>
      <c r="B199" s="258" t="s">
        <v>370</v>
      </c>
      <c r="C199" s="258"/>
      <c r="D199" s="258"/>
      <c r="E199" s="251">
        <v>851</v>
      </c>
      <c r="F199" s="143" t="s">
        <v>497</v>
      </c>
      <c r="G199" s="143" t="s">
        <v>224</v>
      </c>
      <c r="H199" s="143" t="s">
        <v>504</v>
      </c>
      <c r="I199" s="143" t="s">
        <v>371</v>
      </c>
      <c r="J199" s="154">
        <f t="shared" si="341"/>
        <v>2320300</v>
      </c>
      <c r="K199" s="154">
        <f t="shared" si="341"/>
        <v>0</v>
      </c>
      <c r="L199" s="154">
        <f t="shared" si="341"/>
        <v>2320300</v>
      </c>
      <c r="M199" s="154">
        <f t="shared" si="341"/>
        <v>0</v>
      </c>
      <c r="N199" s="154">
        <f t="shared" si="341"/>
        <v>2320300</v>
      </c>
      <c r="O199" s="154">
        <f t="shared" si="341"/>
        <v>0</v>
      </c>
      <c r="P199" s="154">
        <f t="shared" si="341"/>
        <v>2320300</v>
      </c>
      <c r="Q199" s="154">
        <f t="shared" si="341"/>
        <v>0</v>
      </c>
      <c r="R199" s="154">
        <f t="shared" si="341"/>
        <v>2320300</v>
      </c>
      <c r="S199" s="154">
        <f t="shared" si="341"/>
        <v>0</v>
      </c>
      <c r="T199" s="154">
        <f t="shared" si="341"/>
        <v>2320300</v>
      </c>
      <c r="U199" s="154">
        <f t="shared" si="341"/>
        <v>0</v>
      </c>
      <c r="V199" s="154">
        <f t="shared" si="341"/>
        <v>2320300</v>
      </c>
      <c r="W199" s="154">
        <f t="shared" si="341"/>
        <v>-399241</v>
      </c>
      <c r="X199" s="154">
        <f t="shared" si="341"/>
        <v>1921059</v>
      </c>
    </row>
    <row r="200" spans="1:24" s="145" customFormat="1" ht="26.25" customHeight="1" x14ac:dyDescent="0.25">
      <c r="A200" s="255"/>
      <c r="B200" s="258" t="s">
        <v>505</v>
      </c>
      <c r="C200" s="258"/>
      <c r="D200" s="258"/>
      <c r="E200" s="251">
        <v>851</v>
      </c>
      <c r="F200" s="143" t="s">
        <v>497</v>
      </c>
      <c r="G200" s="143" t="s">
        <v>224</v>
      </c>
      <c r="H200" s="143" t="s">
        <v>504</v>
      </c>
      <c r="I200" s="143" t="s">
        <v>373</v>
      </c>
      <c r="J200" s="154">
        <v>2320300</v>
      </c>
      <c r="K200" s="154"/>
      <c r="L200" s="154">
        <f t="shared" si="152"/>
        <v>2320300</v>
      </c>
      <c r="M200" s="154"/>
      <c r="N200" s="154">
        <f t="shared" ref="N200" si="342">L200+M200</f>
        <v>2320300</v>
      </c>
      <c r="O200" s="154"/>
      <c r="P200" s="154">
        <f t="shared" ref="P200" si="343">N200+O200</f>
        <v>2320300</v>
      </c>
      <c r="Q200" s="154"/>
      <c r="R200" s="154">
        <f t="shared" ref="R200" si="344">P200+Q200</f>
        <v>2320300</v>
      </c>
      <c r="S200" s="154"/>
      <c r="T200" s="154">
        <f t="shared" ref="T200" si="345">R200+S200</f>
        <v>2320300</v>
      </c>
      <c r="U200" s="154"/>
      <c r="V200" s="154">
        <f t="shared" ref="V200" si="346">T200+U200</f>
        <v>2320300</v>
      </c>
      <c r="W200" s="154">
        <f>[1]Функц.февр.!W429</f>
        <v>-399241</v>
      </c>
      <c r="X200" s="154">
        <f t="shared" ref="X200" si="347">V200+W200</f>
        <v>1921059</v>
      </c>
    </row>
    <row r="201" spans="1:24" s="145" customFormat="1" ht="12.75" customHeight="1" x14ac:dyDescent="0.25">
      <c r="A201" s="335" t="s">
        <v>506</v>
      </c>
      <c r="B201" s="336"/>
      <c r="C201" s="254"/>
      <c r="D201" s="254"/>
      <c r="E201" s="251">
        <v>851</v>
      </c>
      <c r="F201" s="151" t="s">
        <v>497</v>
      </c>
      <c r="G201" s="151" t="s">
        <v>226</v>
      </c>
      <c r="H201" s="151"/>
      <c r="I201" s="151"/>
      <c r="J201" s="152">
        <f>J206</f>
        <v>800000</v>
      </c>
      <c r="K201" s="152">
        <f>K206</f>
        <v>0</v>
      </c>
      <c r="L201" s="152">
        <f>L202+L206</f>
        <v>800000</v>
      </c>
      <c r="M201" s="152">
        <f t="shared" ref="M201:X201" si="348">M202+M206</f>
        <v>4000</v>
      </c>
      <c r="N201" s="152">
        <f t="shared" si="348"/>
        <v>804000</v>
      </c>
      <c r="O201" s="152">
        <f t="shared" si="348"/>
        <v>0</v>
      </c>
      <c r="P201" s="152">
        <f t="shared" si="348"/>
        <v>804000</v>
      </c>
      <c r="Q201" s="152">
        <f t="shared" si="348"/>
        <v>0</v>
      </c>
      <c r="R201" s="152">
        <f t="shared" si="348"/>
        <v>804000</v>
      </c>
      <c r="S201" s="152">
        <f t="shared" si="348"/>
        <v>12000</v>
      </c>
      <c r="T201" s="152">
        <f t="shared" si="348"/>
        <v>816000</v>
      </c>
      <c r="U201" s="152">
        <f t="shared" si="348"/>
        <v>10000</v>
      </c>
      <c r="V201" s="152">
        <f t="shared" si="348"/>
        <v>826000</v>
      </c>
      <c r="W201" s="152">
        <f t="shared" si="348"/>
        <v>-50000</v>
      </c>
      <c r="X201" s="152">
        <f t="shared" si="348"/>
        <v>776000</v>
      </c>
    </row>
    <row r="202" spans="1:24" s="145" customFormat="1" ht="12.75" hidden="1" customHeight="1" x14ac:dyDescent="0.25">
      <c r="A202" s="332" t="s">
        <v>265</v>
      </c>
      <c r="B202" s="332"/>
      <c r="C202" s="240"/>
      <c r="D202" s="155"/>
      <c r="E202" s="251">
        <v>851</v>
      </c>
      <c r="F202" s="143" t="s">
        <v>497</v>
      </c>
      <c r="G202" s="143" t="s">
        <v>226</v>
      </c>
      <c r="H202" s="143" t="s">
        <v>267</v>
      </c>
      <c r="I202" s="143"/>
      <c r="J202" s="152"/>
      <c r="K202" s="152"/>
      <c r="L202" s="154">
        <f>L203</f>
        <v>0</v>
      </c>
      <c r="M202" s="154">
        <f t="shared" ref="M202:X204" si="349">M203</f>
        <v>4000</v>
      </c>
      <c r="N202" s="154">
        <f t="shared" si="349"/>
        <v>4000</v>
      </c>
      <c r="O202" s="154">
        <f t="shared" si="349"/>
        <v>0</v>
      </c>
      <c r="P202" s="154">
        <f t="shared" si="349"/>
        <v>4000</v>
      </c>
      <c r="Q202" s="154">
        <f t="shared" si="349"/>
        <v>0</v>
      </c>
      <c r="R202" s="154">
        <f t="shared" si="349"/>
        <v>4000</v>
      </c>
      <c r="S202" s="154">
        <f t="shared" si="349"/>
        <v>12000</v>
      </c>
      <c r="T202" s="154">
        <f t="shared" si="349"/>
        <v>16000</v>
      </c>
      <c r="U202" s="154">
        <f t="shared" si="349"/>
        <v>10000</v>
      </c>
      <c r="V202" s="154">
        <f t="shared" si="349"/>
        <v>26000</v>
      </c>
      <c r="W202" s="154">
        <f t="shared" si="349"/>
        <v>0</v>
      </c>
      <c r="X202" s="154">
        <f t="shared" si="349"/>
        <v>26000</v>
      </c>
    </row>
    <row r="203" spans="1:24" s="145" customFormat="1" ht="12.75" hidden="1" customHeight="1" x14ac:dyDescent="0.25">
      <c r="A203" s="332" t="s">
        <v>268</v>
      </c>
      <c r="B203" s="332"/>
      <c r="C203" s="240"/>
      <c r="D203" s="155"/>
      <c r="E203" s="251">
        <v>851</v>
      </c>
      <c r="F203" s="143" t="s">
        <v>497</v>
      </c>
      <c r="G203" s="143" t="s">
        <v>226</v>
      </c>
      <c r="H203" s="143" t="s">
        <v>269</v>
      </c>
      <c r="I203" s="143"/>
      <c r="J203" s="152"/>
      <c r="K203" s="152"/>
      <c r="L203" s="154">
        <f>L204</f>
        <v>0</v>
      </c>
      <c r="M203" s="154">
        <f t="shared" si="349"/>
        <v>4000</v>
      </c>
      <c r="N203" s="154">
        <f t="shared" si="349"/>
        <v>4000</v>
      </c>
      <c r="O203" s="154">
        <f t="shared" si="349"/>
        <v>0</v>
      </c>
      <c r="P203" s="154">
        <f t="shared" si="349"/>
        <v>4000</v>
      </c>
      <c r="Q203" s="154">
        <f t="shared" si="349"/>
        <v>0</v>
      </c>
      <c r="R203" s="154">
        <f t="shared" si="349"/>
        <v>4000</v>
      </c>
      <c r="S203" s="154">
        <f t="shared" si="349"/>
        <v>12000</v>
      </c>
      <c r="T203" s="154">
        <f t="shared" si="349"/>
        <v>16000</v>
      </c>
      <c r="U203" s="154">
        <f t="shared" si="349"/>
        <v>10000</v>
      </c>
      <c r="V203" s="154">
        <f t="shared" si="349"/>
        <v>26000</v>
      </c>
      <c r="W203" s="154">
        <f t="shared" si="349"/>
        <v>0</v>
      </c>
      <c r="X203" s="154">
        <f t="shared" si="349"/>
        <v>26000</v>
      </c>
    </row>
    <row r="204" spans="1:24" s="145" customFormat="1" ht="12.75" hidden="1" customHeight="1" x14ac:dyDescent="0.25">
      <c r="A204" s="155"/>
      <c r="B204" s="240" t="s">
        <v>240</v>
      </c>
      <c r="C204" s="240"/>
      <c r="D204" s="155"/>
      <c r="E204" s="251">
        <v>851</v>
      </c>
      <c r="F204" s="143" t="s">
        <v>497</v>
      </c>
      <c r="G204" s="143" t="s">
        <v>226</v>
      </c>
      <c r="H204" s="143" t="s">
        <v>269</v>
      </c>
      <c r="I204" s="143" t="s">
        <v>241</v>
      </c>
      <c r="J204" s="152"/>
      <c r="K204" s="152"/>
      <c r="L204" s="154">
        <f>L205</f>
        <v>0</v>
      </c>
      <c r="M204" s="154">
        <f t="shared" si="349"/>
        <v>4000</v>
      </c>
      <c r="N204" s="154">
        <f t="shared" si="349"/>
        <v>4000</v>
      </c>
      <c r="O204" s="154">
        <f t="shared" si="349"/>
        <v>0</v>
      </c>
      <c r="P204" s="154">
        <f t="shared" si="349"/>
        <v>4000</v>
      </c>
      <c r="Q204" s="154">
        <f t="shared" si="349"/>
        <v>0</v>
      </c>
      <c r="R204" s="154">
        <f t="shared" si="349"/>
        <v>4000</v>
      </c>
      <c r="S204" s="154">
        <f t="shared" si="349"/>
        <v>12000</v>
      </c>
      <c r="T204" s="154">
        <f t="shared" si="349"/>
        <v>16000</v>
      </c>
      <c r="U204" s="154">
        <f t="shared" si="349"/>
        <v>10000</v>
      </c>
      <c r="V204" s="154">
        <f t="shared" si="349"/>
        <v>26000</v>
      </c>
      <c r="W204" s="154">
        <f t="shared" si="349"/>
        <v>0</v>
      </c>
      <c r="X204" s="154">
        <f t="shared" si="349"/>
        <v>26000</v>
      </c>
    </row>
    <row r="205" spans="1:24" s="145" customFormat="1" ht="12.75" hidden="1" customHeight="1" x14ac:dyDescent="0.25">
      <c r="A205" s="155"/>
      <c r="B205" s="258" t="s">
        <v>270</v>
      </c>
      <c r="C205" s="258"/>
      <c r="D205" s="155"/>
      <c r="E205" s="251">
        <v>851</v>
      </c>
      <c r="F205" s="143" t="s">
        <v>497</v>
      </c>
      <c r="G205" s="143" t="s">
        <v>226</v>
      </c>
      <c r="H205" s="143" t="s">
        <v>269</v>
      </c>
      <c r="I205" s="143" t="s">
        <v>271</v>
      </c>
      <c r="J205" s="152"/>
      <c r="K205" s="152"/>
      <c r="L205" s="154"/>
      <c r="M205" s="154">
        <v>4000</v>
      </c>
      <c r="N205" s="154">
        <f>L205+M205</f>
        <v>4000</v>
      </c>
      <c r="O205" s="154"/>
      <c r="P205" s="154">
        <f>N205+O205</f>
        <v>4000</v>
      </c>
      <c r="Q205" s="154"/>
      <c r="R205" s="154">
        <f>P205+Q205</f>
        <v>4000</v>
      </c>
      <c r="S205" s="154">
        <v>12000</v>
      </c>
      <c r="T205" s="154">
        <f>R205+S205</f>
        <v>16000</v>
      </c>
      <c r="U205" s="154">
        <v>10000</v>
      </c>
      <c r="V205" s="154">
        <f>T205+U205</f>
        <v>26000</v>
      </c>
      <c r="W205" s="154"/>
      <c r="X205" s="154">
        <f>V205+W205</f>
        <v>26000</v>
      </c>
    </row>
    <row r="206" spans="1:24" s="145" customFormat="1" ht="25.5" customHeight="1" x14ac:dyDescent="0.25">
      <c r="A206" s="313" t="s">
        <v>515</v>
      </c>
      <c r="B206" s="314"/>
      <c r="C206" s="245"/>
      <c r="D206" s="245"/>
      <c r="E206" s="251">
        <v>851</v>
      </c>
      <c r="F206" s="143" t="s">
        <v>497</v>
      </c>
      <c r="G206" s="143" t="s">
        <v>226</v>
      </c>
      <c r="H206" s="143" t="s">
        <v>516</v>
      </c>
      <c r="I206" s="143"/>
      <c r="J206" s="154">
        <f>J207</f>
        <v>800000</v>
      </c>
      <c r="K206" s="154">
        <f t="shared" ref="K206:X207" si="350">K207</f>
        <v>0</v>
      </c>
      <c r="L206" s="154">
        <f t="shared" si="350"/>
        <v>800000</v>
      </c>
      <c r="M206" s="154">
        <f t="shared" si="350"/>
        <v>0</v>
      </c>
      <c r="N206" s="154">
        <f t="shared" si="350"/>
        <v>800000</v>
      </c>
      <c r="O206" s="154">
        <f t="shared" si="350"/>
        <v>0</v>
      </c>
      <c r="P206" s="154">
        <f t="shared" si="350"/>
        <v>800000</v>
      </c>
      <c r="Q206" s="154">
        <f t="shared" si="350"/>
        <v>0</v>
      </c>
      <c r="R206" s="154">
        <f t="shared" si="350"/>
        <v>800000</v>
      </c>
      <c r="S206" s="154">
        <f t="shared" si="350"/>
        <v>0</v>
      </c>
      <c r="T206" s="154">
        <f t="shared" si="350"/>
        <v>800000</v>
      </c>
      <c r="U206" s="154">
        <f t="shared" si="350"/>
        <v>0</v>
      </c>
      <c r="V206" s="154">
        <f t="shared" si="350"/>
        <v>800000</v>
      </c>
      <c r="W206" s="154">
        <f t="shared" si="350"/>
        <v>-50000</v>
      </c>
      <c r="X206" s="154">
        <f t="shared" si="350"/>
        <v>750000</v>
      </c>
    </row>
    <row r="207" spans="1:24" s="145" customFormat="1" ht="12" x14ac:dyDescent="0.25">
      <c r="A207" s="255"/>
      <c r="B207" s="240" t="s">
        <v>346</v>
      </c>
      <c r="C207" s="240"/>
      <c r="D207" s="240"/>
      <c r="E207" s="251">
        <v>851</v>
      </c>
      <c r="F207" s="143" t="s">
        <v>497</v>
      </c>
      <c r="G207" s="143" t="s">
        <v>226</v>
      </c>
      <c r="H207" s="143" t="s">
        <v>516</v>
      </c>
      <c r="I207" s="143" t="s">
        <v>347</v>
      </c>
      <c r="J207" s="154">
        <f>J208</f>
        <v>800000</v>
      </c>
      <c r="K207" s="154">
        <f t="shared" si="350"/>
        <v>0</v>
      </c>
      <c r="L207" s="154">
        <f t="shared" si="350"/>
        <v>800000</v>
      </c>
      <c r="M207" s="154">
        <f t="shared" si="350"/>
        <v>0</v>
      </c>
      <c r="N207" s="154">
        <f t="shared" si="350"/>
        <v>800000</v>
      </c>
      <c r="O207" s="154">
        <f t="shared" si="350"/>
        <v>0</v>
      </c>
      <c r="P207" s="154">
        <f t="shared" si="350"/>
        <v>800000</v>
      </c>
      <c r="Q207" s="154">
        <f t="shared" si="350"/>
        <v>0</v>
      </c>
      <c r="R207" s="154">
        <f t="shared" si="350"/>
        <v>800000</v>
      </c>
      <c r="S207" s="154">
        <f t="shared" si="350"/>
        <v>0</v>
      </c>
      <c r="T207" s="154">
        <f t="shared" si="350"/>
        <v>800000</v>
      </c>
      <c r="U207" s="154">
        <f t="shared" si="350"/>
        <v>0</v>
      </c>
      <c r="V207" s="154">
        <f t="shared" si="350"/>
        <v>800000</v>
      </c>
      <c r="W207" s="154">
        <f t="shared" si="350"/>
        <v>-50000</v>
      </c>
      <c r="X207" s="154">
        <f t="shared" si="350"/>
        <v>750000</v>
      </c>
    </row>
    <row r="208" spans="1:24" s="145" customFormat="1" ht="24" x14ac:dyDescent="0.25">
      <c r="A208" s="255"/>
      <c r="B208" s="258" t="s">
        <v>517</v>
      </c>
      <c r="C208" s="258"/>
      <c r="D208" s="258"/>
      <c r="E208" s="251">
        <v>851</v>
      </c>
      <c r="F208" s="143" t="s">
        <v>497</v>
      </c>
      <c r="G208" s="143" t="s">
        <v>226</v>
      </c>
      <c r="H208" s="143" t="s">
        <v>516</v>
      </c>
      <c r="I208" s="143" t="s">
        <v>518</v>
      </c>
      <c r="J208" s="154">
        <v>800000</v>
      </c>
      <c r="K208" s="154"/>
      <c r="L208" s="154">
        <f t="shared" ref="L208:L290" si="351">J208+K208</f>
        <v>800000</v>
      </c>
      <c r="M208" s="154"/>
      <c r="N208" s="154">
        <f t="shared" ref="N208" si="352">L208+M208</f>
        <v>800000</v>
      </c>
      <c r="O208" s="154"/>
      <c r="P208" s="154">
        <f t="shared" ref="P208" si="353">N208+O208</f>
        <v>800000</v>
      </c>
      <c r="Q208" s="154"/>
      <c r="R208" s="154">
        <f t="shared" ref="R208" si="354">P208+Q208</f>
        <v>800000</v>
      </c>
      <c r="S208" s="154"/>
      <c r="T208" s="154">
        <f t="shared" ref="T208" si="355">R208+S208</f>
        <v>800000</v>
      </c>
      <c r="U208" s="154"/>
      <c r="V208" s="154">
        <f t="shared" ref="V208" si="356">T208+U208</f>
        <v>800000</v>
      </c>
      <c r="W208" s="154">
        <f>[1]Функц.февр.!W444</f>
        <v>-50000</v>
      </c>
      <c r="X208" s="154">
        <f t="shared" ref="X208" si="357">V208+W208</f>
        <v>750000</v>
      </c>
    </row>
    <row r="209" spans="1:24" s="145" customFormat="1" ht="12.75" customHeight="1" x14ac:dyDescent="0.25">
      <c r="A209" s="333" t="s">
        <v>519</v>
      </c>
      <c r="B209" s="333"/>
      <c r="C209" s="241"/>
      <c r="D209" s="241"/>
      <c r="E209" s="251">
        <v>851</v>
      </c>
      <c r="F209" s="151" t="s">
        <v>497</v>
      </c>
      <c r="G209" s="151" t="s">
        <v>247</v>
      </c>
      <c r="H209" s="151"/>
      <c r="I209" s="151"/>
      <c r="J209" s="152">
        <f>J211</f>
        <v>3544200</v>
      </c>
      <c r="K209" s="152">
        <f t="shared" ref="K209" si="358">K211</f>
        <v>0</v>
      </c>
      <c r="L209" s="152">
        <f>L210</f>
        <v>3544200</v>
      </c>
      <c r="M209" s="152">
        <f t="shared" ref="M209:X209" si="359">M210</f>
        <v>0</v>
      </c>
      <c r="N209" s="152">
        <f t="shared" si="359"/>
        <v>3544200</v>
      </c>
      <c r="O209" s="152">
        <f t="shared" si="359"/>
        <v>0</v>
      </c>
      <c r="P209" s="152">
        <f t="shared" si="359"/>
        <v>3544200</v>
      </c>
      <c r="Q209" s="152">
        <f t="shared" si="359"/>
        <v>0</v>
      </c>
      <c r="R209" s="152">
        <f t="shared" si="359"/>
        <v>3544200</v>
      </c>
      <c r="S209" s="152">
        <f t="shared" si="359"/>
        <v>0</v>
      </c>
      <c r="T209" s="152">
        <f t="shared" si="359"/>
        <v>3544200</v>
      </c>
      <c r="U209" s="152">
        <f t="shared" si="359"/>
        <v>3444200</v>
      </c>
      <c r="V209" s="152">
        <f t="shared" si="359"/>
        <v>6988400</v>
      </c>
      <c r="W209" s="152">
        <f t="shared" si="359"/>
        <v>209650</v>
      </c>
      <c r="X209" s="152">
        <f t="shared" si="359"/>
        <v>7198050</v>
      </c>
    </row>
    <row r="210" spans="1:24" s="145" customFormat="1" ht="12" x14ac:dyDescent="0.25">
      <c r="A210" s="330" t="s">
        <v>507</v>
      </c>
      <c r="B210" s="330"/>
      <c r="C210" s="255"/>
      <c r="D210" s="255"/>
      <c r="E210" s="251">
        <v>851</v>
      </c>
      <c r="F210" s="143" t="s">
        <v>497</v>
      </c>
      <c r="G210" s="143" t="s">
        <v>247</v>
      </c>
      <c r="H210" s="143" t="s">
        <v>508</v>
      </c>
      <c r="I210" s="143"/>
      <c r="J210" s="154">
        <f>J211</f>
        <v>3544200</v>
      </c>
      <c r="K210" s="154">
        <f t="shared" ref="K210" si="360">K211</f>
        <v>0</v>
      </c>
      <c r="L210" s="154">
        <f>L211+L214</f>
        <v>3544200</v>
      </c>
      <c r="M210" s="154">
        <f t="shared" ref="M210:X210" si="361">M211+M214</f>
        <v>0</v>
      </c>
      <c r="N210" s="154">
        <f t="shared" si="361"/>
        <v>3544200</v>
      </c>
      <c r="O210" s="154">
        <f t="shared" si="361"/>
        <v>0</v>
      </c>
      <c r="P210" s="154">
        <f t="shared" si="361"/>
        <v>3544200</v>
      </c>
      <c r="Q210" s="154">
        <f t="shared" si="361"/>
        <v>0</v>
      </c>
      <c r="R210" s="154">
        <f t="shared" si="361"/>
        <v>3544200</v>
      </c>
      <c r="S210" s="154">
        <f t="shared" si="361"/>
        <v>0</v>
      </c>
      <c r="T210" s="154">
        <f t="shared" si="361"/>
        <v>3544200</v>
      </c>
      <c r="U210" s="154">
        <f t="shared" si="361"/>
        <v>3444200</v>
      </c>
      <c r="V210" s="154">
        <f t="shared" si="361"/>
        <v>6988400</v>
      </c>
      <c r="W210" s="154">
        <f t="shared" si="361"/>
        <v>209650</v>
      </c>
      <c r="X210" s="154">
        <f t="shared" si="361"/>
        <v>7198050</v>
      </c>
    </row>
    <row r="211" spans="1:24" s="145" customFormat="1" ht="12.75" hidden="1" customHeight="1" x14ac:dyDescent="0.25">
      <c r="A211" s="313" t="s">
        <v>526</v>
      </c>
      <c r="B211" s="314"/>
      <c r="C211" s="245"/>
      <c r="D211" s="245"/>
      <c r="E211" s="251">
        <v>851</v>
      </c>
      <c r="F211" s="143" t="s">
        <v>497</v>
      </c>
      <c r="G211" s="143" t="s">
        <v>247</v>
      </c>
      <c r="H211" s="143" t="s">
        <v>527</v>
      </c>
      <c r="I211" s="143"/>
      <c r="J211" s="154">
        <f t="shared" ref="J211:X212" si="362">J212</f>
        <v>3544200</v>
      </c>
      <c r="K211" s="154">
        <f t="shared" si="362"/>
        <v>0</v>
      </c>
      <c r="L211" s="154">
        <f t="shared" si="362"/>
        <v>3544200</v>
      </c>
      <c r="M211" s="154">
        <f t="shared" si="362"/>
        <v>-3544200</v>
      </c>
      <c r="N211" s="154">
        <f t="shared" si="362"/>
        <v>0</v>
      </c>
      <c r="O211" s="154">
        <f t="shared" si="362"/>
        <v>0</v>
      </c>
      <c r="P211" s="154">
        <f t="shared" si="362"/>
        <v>0</v>
      </c>
      <c r="Q211" s="154">
        <f t="shared" si="362"/>
        <v>0</v>
      </c>
      <c r="R211" s="154">
        <f t="shared" si="362"/>
        <v>0</v>
      </c>
      <c r="S211" s="154">
        <f t="shared" si="362"/>
        <v>0</v>
      </c>
      <c r="T211" s="154">
        <f t="shared" si="362"/>
        <v>0</v>
      </c>
      <c r="U211" s="154">
        <f t="shared" si="362"/>
        <v>1772100</v>
      </c>
      <c r="V211" s="154">
        <f t="shared" si="362"/>
        <v>1772100</v>
      </c>
      <c r="W211" s="154">
        <f t="shared" si="362"/>
        <v>0</v>
      </c>
      <c r="X211" s="154">
        <f t="shared" si="362"/>
        <v>1772100</v>
      </c>
    </row>
    <row r="212" spans="1:24" s="175" customFormat="1" ht="12.75" hidden="1" customHeight="1" x14ac:dyDescent="0.25">
      <c r="A212" s="313" t="s">
        <v>370</v>
      </c>
      <c r="B212" s="314"/>
      <c r="C212" s="245"/>
      <c r="D212" s="245"/>
      <c r="E212" s="251">
        <v>851</v>
      </c>
      <c r="F212" s="158" t="s">
        <v>497</v>
      </c>
      <c r="G212" s="158" t="s">
        <v>247</v>
      </c>
      <c r="H212" s="158" t="s">
        <v>527</v>
      </c>
      <c r="I212" s="158" t="s">
        <v>371</v>
      </c>
      <c r="J212" s="174">
        <f t="shared" si="362"/>
        <v>3544200</v>
      </c>
      <c r="K212" s="174">
        <f t="shared" si="362"/>
        <v>0</v>
      </c>
      <c r="L212" s="174">
        <f t="shared" si="362"/>
        <v>3544200</v>
      </c>
      <c r="M212" s="174">
        <f t="shared" si="362"/>
        <v>-3544200</v>
      </c>
      <c r="N212" s="174">
        <f t="shared" si="362"/>
        <v>0</v>
      </c>
      <c r="O212" s="174">
        <f t="shared" si="362"/>
        <v>0</v>
      </c>
      <c r="P212" s="174">
        <f t="shared" si="362"/>
        <v>0</v>
      </c>
      <c r="Q212" s="174">
        <f t="shared" si="362"/>
        <v>0</v>
      </c>
      <c r="R212" s="174">
        <f t="shared" si="362"/>
        <v>0</v>
      </c>
      <c r="S212" s="174">
        <f t="shared" si="362"/>
        <v>0</v>
      </c>
      <c r="T212" s="174">
        <f t="shared" si="362"/>
        <v>0</v>
      </c>
      <c r="U212" s="174">
        <f t="shared" si="362"/>
        <v>1772100</v>
      </c>
      <c r="V212" s="174">
        <f t="shared" si="362"/>
        <v>1772100</v>
      </c>
      <c r="W212" s="174">
        <f t="shared" si="362"/>
        <v>0</v>
      </c>
      <c r="X212" s="174">
        <f t="shared" si="362"/>
        <v>1772100</v>
      </c>
    </row>
    <row r="213" spans="1:24" s="145" customFormat="1" ht="12" hidden="1" x14ac:dyDescent="0.25">
      <c r="A213" s="240"/>
      <c r="B213" s="240" t="s">
        <v>528</v>
      </c>
      <c r="C213" s="240"/>
      <c r="D213" s="240"/>
      <c r="E213" s="251">
        <v>851</v>
      </c>
      <c r="F213" s="143" t="s">
        <v>497</v>
      </c>
      <c r="G213" s="143" t="s">
        <v>247</v>
      </c>
      <c r="H213" s="143" t="s">
        <v>527</v>
      </c>
      <c r="I213" s="143" t="s">
        <v>529</v>
      </c>
      <c r="J213" s="154">
        <v>3544200</v>
      </c>
      <c r="K213" s="154"/>
      <c r="L213" s="154">
        <f t="shared" si="351"/>
        <v>3544200</v>
      </c>
      <c r="M213" s="154">
        <v>-3544200</v>
      </c>
      <c r="N213" s="154">
        <f t="shared" ref="N213" si="363">L213+M213</f>
        <v>0</v>
      </c>
      <c r="O213" s="154"/>
      <c r="P213" s="154">
        <f t="shared" ref="P213" si="364">N213+O213</f>
        <v>0</v>
      </c>
      <c r="Q213" s="154"/>
      <c r="R213" s="154">
        <f t="shared" ref="R213" si="365">P213+Q213</f>
        <v>0</v>
      </c>
      <c r="S213" s="154"/>
      <c r="T213" s="154">
        <f t="shared" ref="T213" si="366">R213+S213</f>
        <v>0</v>
      </c>
      <c r="U213" s="154">
        <v>1772100</v>
      </c>
      <c r="V213" s="154">
        <f t="shared" ref="V213" si="367">T213+U213</f>
        <v>1772100</v>
      </c>
      <c r="W213" s="154"/>
      <c r="X213" s="154">
        <f t="shared" ref="X213" si="368">V213+W213</f>
        <v>1772100</v>
      </c>
    </row>
    <row r="214" spans="1:24" s="145" customFormat="1" ht="36.75" customHeight="1" x14ac:dyDescent="0.25">
      <c r="A214" s="313" t="s">
        <v>530</v>
      </c>
      <c r="B214" s="314"/>
      <c r="C214" s="240"/>
      <c r="D214" s="240"/>
      <c r="E214" s="251">
        <v>851</v>
      </c>
      <c r="F214" s="143" t="s">
        <v>497</v>
      </c>
      <c r="G214" s="143" t="s">
        <v>247</v>
      </c>
      <c r="H214" s="143" t="s">
        <v>531</v>
      </c>
      <c r="I214" s="143"/>
      <c r="J214" s="154"/>
      <c r="K214" s="154"/>
      <c r="L214" s="154">
        <f>L215</f>
        <v>0</v>
      </c>
      <c r="M214" s="154">
        <f t="shared" ref="M214:X215" si="369">M215</f>
        <v>3544200</v>
      </c>
      <c r="N214" s="154">
        <f t="shared" si="369"/>
        <v>3544200</v>
      </c>
      <c r="O214" s="154">
        <f t="shared" si="369"/>
        <v>0</v>
      </c>
      <c r="P214" s="154">
        <f t="shared" si="369"/>
        <v>3544200</v>
      </c>
      <c r="Q214" s="154">
        <f t="shared" si="369"/>
        <v>0</v>
      </c>
      <c r="R214" s="154">
        <f t="shared" si="369"/>
        <v>3544200</v>
      </c>
      <c r="S214" s="154">
        <f t="shared" si="369"/>
        <v>0</v>
      </c>
      <c r="T214" s="154">
        <f t="shared" si="369"/>
        <v>3544200</v>
      </c>
      <c r="U214" s="154">
        <f t="shared" si="369"/>
        <v>1672100</v>
      </c>
      <c r="V214" s="154">
        <f t="shared" si="369"/>
        <v>5216300</v>
      </c>
      <c r="W214" s="154">
        <f t="shared" si="369"/>
        <v>209650</v>
      </c>
      <c r="X214" s="154">
        <f t="shared" si="369"/>
        <v>5425950</v>
      </c>
    </row>
    <row r="215" spans="1:24" s="145" customFormat="1" ht="12.75" customHeight="1" x14ac:dyDescent="0.25">
      <c r="A215" s="313" t="s">
        <v>370</v>
      </c>
      <c r="B215" s="314"/>
      <c r="C215" s="240"/>
      <c r="D215" s="240"/>
      <c r="E215" s="251">
        <v>851</v>
      </c>
      <c r="F215" s="143" t="s">
        <v>497</v>
      </c>
      <c r="G215" s="143" t="s">
        <v>247</v>
      </c>
      <c r="H215" s="143" t="s">
        <v>531</v>
      </c>
      <c r="I215" s="143" t="s">
        <v>371</v>
      </c>
      <c r="J215" s="154"/>
      <c r="K215" s="154"/>
      <c r="L215" s="154">
        <f>L216</f>
        <v>0</v>
      </c>
      <c r="M215" s="154">
        <f t="shared" si="369"/>
        <v>3544200</v>
      </c>
      <c r="N215" s="154">
        <f t="shared" si="369"/>
        <v>3544200</v>
      </c>
      <c r="O215" s="154">
        <f t="shared" si="369"/>
        <v>0</v>
      </c>
      <c r="P215" s="154">
        <f t="shared" si="369"/>
        <v>3544200</v>
      </c>
      <c r="Q215" s="154">
        <f t="shared" si="369"/>
        <v>0</v>
      </c>
      <c r="R215" s="154">
        <f t="shared" si="369"/>
        <v>3544200</v>
      </c>
      <c r="S215" s="154">
        <f t="shared" si="369"/>
        <v>0</v>
      </c>
      <c r="T215" s="154">
        <f t="shared" si="369"/>
        <v>3544200</v>
      </c>
      <c r="U215" s="154">
        <f t="shared" si="369"/>
        <v>1672100</v>
      </c>
      <c r="V215" s="154">
        <f t="shared" si="369"/>
        <v>5216300</v>
      </c>
      <c r="W215" s="154">
        <f t="shared" si="369"/>
        <v>209650</v>
      </c>
      <c r="X215" s="154">
        <f t="shared" si="369"/>
        <v>5425950</v>
      </c>
    </row>
    <row r="216" spans="1:24" s="145" customFormat="1" ht="12" x14ac:dyDescent="0.25">
      <c r="A216" s="240"/>
      <c r="B216" s="240" t="s">
        <v>528</v>
      </c>
      <c r="C216" s="240"/>
      <c r="D216" s="240"/>
      <c r="E216" s="251">
        <v>851</v>
      </c>
      <c r="F216" s="143" t="s">
        <v>497</v>
      </c>
      <c r="G216" s="143" t="s">
        <v>247</v>
      </c>
      <c r="H216" s="143" t="s">
        <v>532</v>
      </c>
      <c r="I216" s="143" t="s">
        <v>529</v>
      </c>
      <c r="J216" s="154"/>
      <c r="K216" s="154"/>
      <c r="L216" s="154"/>
      <c r="M216" s="154">
        <v>3544200</v>
      </c>
      <c r="N216" s="154">
        <f>L216+M216</f>
        <v>3544200</v>
      </c>
      <c r="O216" s="154"/>
      <c r="P216" s="154">
        <f>N216+O216</f>
        <v>3544200</v>
      </c>
      <c r="Q216" s="154"/>
      <c r="R216" s="154">
        <f>P216+Q216</f>
        <v>3544200</v>
      </c>
      <c r="S216" s="154"/>
      <c r="T216" s="154">
        <f>R216+S216</f>
        <v>3544200</v>
      </c>
      <c r="U216" s="154">
        <v>1672100</v>
      </c>
      <c r="V216" s="154">
        <f>T216+U216</f>
        <v>5216300</v>
      </c>
      <c r="W216" s="154">
        <f>[1]Функц.февр.!W461</f>
        <v>209650</v>
      </c>
      <c r="X216" s="154">
        <f>V216+W216</f>
        <v>5425950</v>
      </c>
    </row>
    <row r="217" spans="1:24" s="145" customFormat="1" ht="12.75" customHeight="1" x14ac:dyDescent="0.25">
      <c r="A217" s="333" t="s">
        <v>538</v>
      </c>
      <c r="B217" s="333"/>
      <c r="C217" s="241"/>
      <c r="D217" s="241"/>
      <c r="E217" s="251">
        <v>851</v>
      </c>
      <c r="F217" s="151" t="s">
        <v>497</v>
      </c>
      <c r="G217" s="151" t="s">
        <v>260</v>
      </c>
      <c r="H217" s="151"/>
      <c r="I217" s="151"/>
      <c r="J217" s="152">
        <f>J218</f>
        <v>345000</v>
      </c>
      <c r="K217" s="152">
        <f t="shared" ref="K217:X217" si="370">K218</f>
        <v>0</v>
      </c>
      <c r="L217" s="152">
        <f t="shared" si="370"/>
        <v>345000</v>
      </c>
      <c r="M217" s="152">
        <f t="shared" si="370"/>
        <v>0</v>
      </c>
      <c r="N217" s="152">
        <f t="shared" si="370"/>
        <v>345000</v>
      </c>
      <c r="O217" s="152">
        <f t="shared" si="370"/>
        <v>0</v>
      </c>
      <c r="P217" s="152">
        <f t="shared" si="370"/>
        <v>345000</v>
      </c>
      <c r="Q217" s="152">
        <f t="shared" si="370"/>
        <v>0</v>
      </c>
      <c r="R217" s="152">
        <f t="shared" si="370"/>
        <v>345000</v>
      </c>
      <c r="S217" s="152">
        <f t="shared" si="370"/>
        <v>0</v>
      </c>
      <c r="T217" s="152">
        <f t="shared" si="370"/>
        <v>345000</v>
      </c>
      <c r="U217" s="152">
        <f t="shared" si="370"/>
        <v>0</v>
      </c>
      <c r="V217" s="152">
        <f t="shared" si="370"/>
        <v>345000</v>
      </c>
      <c r="W217" s="152">
        <f t="shared" si="370"/>
        <v>-39200</v>
      </c>
      <c r="X217" s="152">
        <f t="shared" si="370"/>
        <v>305800</v>
      </c>
    </row>
    <row r="218" spans="1:24" s="145" customFormat="1" ht="13.5" customHeight="1" x14ac:dyDescent="0.25">
      <c r="A218" s="332" t="s">
        <v>543</v>
      </c>
      <c r="B218" s="332"/>
      <c r="C218" s="240"/>
      <c r="D218" s="240"/>
      <c r="E218" s="251">
        <v>851</v>
      </c>
      <c r="F218" s="143" t="s">
        <v>497</v>
      </c>
      <c r="G218" s="143" t="s">
        <v>260</v>
      </c>
      <c r="H218" s="143" t="s">
        <v>544</v>
      </c>
      <c r="I218" s="143"/>
      <c r="J218" s="154">
        <f>J219+J221</f>
        <v>345000</v>
      </c>
      <c r="K218" s="154">
        <f t="shared" ref="K218:X218" si="371">K219+K221</f>
        <v>0</v>
      </c>
      <c r="L218" s="154">
        <f t="shared" si="371"/>
        <v>345000</v>
      </c>
      <c r="M218" s="154">
        <f t="shared" si="371"/>
        <v>0</v>
      </c>
      <c r="N218" s="154">
        <f t="shared" si="371"/>
        <v>345000</v>
      </c>
      <c r="O218" s="154">
        <f t="shared" si="371"/>
        <v>0</v>
      </c>
      <c r="P218" s="154">
        <f t="shared" si="371"/>
        <v>345000</v>
      </c>
      <c r="Q218" s="154">
        <f t="shared" si="371"/>
        <v>0</v>
      </c>
      <c r="R218" s="154">
        <f t="shared" si="371"/>
        <v>345000</v>
      </c>
      <c r="S218" s="154">
        <f t="shared" si="371"/>
        <v>0</v>
      </c>
      <c r="T218" s="154">
        <f t="shared" si="371"/>
        <v>345000</v>
      </c>
      <c r="U218" s="154">
        <f t="shared" si="371"/>
        <v>0</v>
      </c>
      <c r="V218" s="154">
        <f t="shared" si="371"/>
        <v>345000</v>
      </c>
      <c r="W218" s="154">
        <f t="shared" si="371"/>
        <v>-39200</v>
      </c>
      <c r="X218" s="154">
        <f t="shared" si="371"/>
        <v>305800</v>
      </c>
    </row>
    <row r="219" spans="1:24" s="145" customFormat="1" ht="13.5" customHeight="1" x14ac:dyDescent="0.25">
      <c r="A219" s="155"/>
      <c r="B219" s="258" t="s">
        <v>236</v>
      </c>
      <c r="C219" s="258"/>
      <c r="D219" s="258"/>
      <c r="E219" s="251">
        <v>851</v>
      </c>
      <c r="F219" s="158" t="s">
        <v>497</v>
      </c>
      <c r="G219" s="143" t="s">
        <v>260</v>
      </c>
      <c r="H219" s="143" t="s">
        <v>544</v>
      </c>
      <c r="I219" s="143" t="s">
        <v>237</v>
      </c>
      <c r="J219" s="154">
        <f>J220</f>
        <v>145000</v>
      </c>
      <c r="K219" s="154">
        <f t="shared" ref="K219:X219" si="372">K220</f>
        <v>0</v>
      </c>
      <c r="L219" s="154">
        <f t="shared" si="372"/>
        <v>145000</v>
      </c>
      <c r="M219" s="154">
        <f t="shared" si="372"/>
        <v>0</v>
      </c>
      <c r="N219" s="154">
        <f t="shared" si="372"/>
        <v>145000</v>
      </c>
      <c r="O219" s="154">
        <f t="shared" si="372"/>
        <v>0</v>
      </c>
      <c r="P219" s="154">
        <f t="shared" si="372"/>
        <v>145000</v>
      </c>
      <c r="Q219" s="154">
        <f t="shared" si="372"/>
        <v>0</v>
      </c>
      <c r="R219" s="154">
        <f t="shared" si="372"/>
        <v>145000</v>
      </c>
      <c r="S219" s="154">
        <f t="shared" si="372"/>
        <v>0</v>
      </c>
      <c r="T219" s="154">
        <f t="shared" si="372"/>
        <v>145000</v>
      </c>
      <c r="U219" s="154">
        <f t="shared" si="372"/>
        <v>0</v>
      </c>
      <c r="V219" s="154">
        <f t="shared" si="372"/>
        <v>145000</v>
      </c>
      <c r="W219" s="154">
        <f t="shared" si="372"/>
        <v>-9200</v>
      </c>
      <c r="X219" s="154">
        <f t="shared" si="372"/>
        <v>135800</v>
      </c>
    </row>
    <row r="220" spans="1:24" s="145" customFormat="1" ht="12" x14ac:dyDescent="0.25">
      <c r="A220" s="155"/>
      <c r="B220" s="240" t="s">
        <v>238</v>
      </c>
      <c r="C220" s="240"/>
      <c r="D220" s="240"/>
      <c r="E220" s="251">
        <v>851</v>
      </c>
      <c r="F220" s="158" t="s">
        <v>497</v>
      </c>
      <c r="G220" s="143" t="s">
        <v>260</v>
      </c>
      <c r="H220" s="143" t="s">
        <v>544</v>
      </c>
      <c r="I220" s="143" t="s">
        <v>239</v>
      </c>
      <c r="J220" s="154">
        <v>145000</v>
      </c>
      <c r="K220" s="154"/>
      <c r="L220" s="154">
        <f t="shared" si="351"/>
        <v>145000</v>
      </c>
      <c r="M220" s="154"/>
      <c r="N220" s="154">
        <f t="shared" ref="N220" si="373">L220+M220</f>
        <v>145000</v>
      </c>
      <c r="O220" s="154"/>
      <c r="P220" s="154">
        <f t="shared" ref="P220" si="374">N220+O220</f>
        <v>145000</v>
      </c>
      <c r="Q220" s="154"/>
      <c r="R220" s="154">
        <f t="shared" ref="R220" si="375">P220+Q220</f>
        <v>145000</v>
      </c>
      <c r="S220" s="154"/>
      <c r="T220" s="154">
        <f t="shared" ref="T220" si="376">R220+S220</f>
        <v>145000</v>
      </c>
      <c r="U220" s="154"/>
      <c r="V220" s="154">
        <f t="shared" ref="V220" si="377">T220+U220</f>
        <v>145000</v>
      </c>
      <c r="W220" s="154">
        <f>[1]Функц.февр.!W487</f>
        <v>-9200</v>
      </c>
      <c r="X220" s="154">
        <f t="shared" ref="X220" si="378">V220+W220</f>
        <v>135800</v>
      </c>
    </row>
    <row r="221" spans="1:24" s="145" customFormat="1" ht="12" x14ac:dyDescent="0.25">
      <c r="A221" s="255"/>
      <c r="B221" s="258" t="s">
        <v>370</v>
      </c>
      <c r="C221" s="258"/>
      <c r="D221" s="258"/>
      <c r="E221" s="251">
        <v>851</v>
      </c>
      <c r="F221" s="143" t="s">
        <v>497</v>
      </c>
      <c r="G221" s="143" t="s">
        <v>260</v>
      </c>
      <c r="H221" s="143" t="s">
        <v>544</v>
      </c>
      <c r="I221" s="143" t="s">
        <v>371</v>
      </c>
      <c r="J221" s="154">
        <f>J222</f>
        <v>200000</v>
      </c>
      <c r="K221" s="154">
        <f t="shared" ref="K221:X221" si="379">K222</f>
        <v>0</v>
      </c>
      <c r="L221" s="154">
        <f t="shared" si="379"/>
        <v>200000</v>
      </c>
      <c r="M221" s="154">
        <f t="shared" si="379"/>
        <v>0</v>
      </c>
      <c r="N221" s="154">
        <f t="shared" si="379"/>
        <v>200000</v>
      </c>
      <c r="O221" s="154">
        <f t="shared" si="379"/>
        <v>0</v>
      </c>
      <c r="P221" s="154">
        <f t="shared" si="379"/>
        <v>200000</v>
      </c>
      <c r="Q221" s="154">
        <f t="shared" si="379"/>
        <v>0</v>
      </c>
      <c r="R221" s="154">
        <f t="shared" si="379"/>
        <v>200000</v>
      </c>
      <c r="S221" s="154">
        <f t="shared" si="379"/>
        <v>0</v>
      </c>
      <c r="T221" s="154">
        <f t="shared" si="379"/>
        <v>200000</v>
      </c>
      <c r="U221" s="154">
        <f t="shared" si="379"/>
        <v>0</v>
      </c>
      <c r="V221" s="154">
        <f t="shared" si="379"/>
        <v>200000</v>
      </c>
      <c r="W221" s="154">
        <f t="shared" si="379"/>
        <v>-30000</v>
      </c>
      <c r="X221" s="154">
        <f t="shared" si="379"/>
        <v>170000</v>
      </c>
    </row>
    <row r="222" spans="1:24" s="145" customFormat="1" ht="12" customHeight="1" x14ac:dyDescent="0.25">
      <c r="A222" s="255"/>
      <c r="B222" s="258" t="s">
        <v>376</v>
      </c>
      <c r="C222" s="258"/>
      <c r="D222" s="258"/>
      <c r="E222" s="251">
        <v>851</v>
      </c>
      <c r="F222" s="143" t="s">
        <v>497</v>
      </c>
      <c r="G222" s="143" t="s">
        <v>260</v>
      </c>
      <c r="H222" s="143" t="s">
        <v>544</v>
      </c>
      <c r="I222" s="143" t="s">
        <v>377</v>
      </c>
      <c r="J222" s="154">
        <v>200000</v>
      </c>
      <c r="K222" s="154"/>
      <c r="L222" s="154">
        <f t="shared" si="351"/>
        <v>200000</v>
      </c>
      <c r="M222" s="154"/>
      <c r="N222" s="154">
        <f t="shared" ref="N222" si="380">L222+M222</f>
        <v>200000</v>
      </c>
      <c r="O222" s="154"/>
      <c r="P222" s="154">
        <f t="shared" ref="P222" si="381">N222+O222</f>
        <v>200000</v>
      </c>
      <c r="Q222" s="154"/>
      <c r="R222" s="154">
        <f t="shared" ref="R222" si="382">P222+Q222</f>
        <v>200000</v>
      </c>
      <c r="S222" s="154"/>
      <c r="T222" s="154">
        <f t="shared" ref="T222" si="383">R222+S222</f>
        <v>200000</v>
      </c>
      <c r="U222" s="154"/>
      <c r="V222" s="154">
        <f t="shared" ref="V222" si="384">T222+U222</f>
        <v>200000</v>
      </c>
      <c r="W222" s="154">
        <f>[1]Функц.февр.!W489</f>
        <v>-30000</v>
      </c>
      <c r="X222" s="154">
        <f t="shared" ref="X222" si="385">V222+W222</f>
        <v>170000</v>
      </c>
    </row>
    <row r="223" spans="1:24" s="145" customFormat="1" ht="12.75" customHeight="1" x14ac:dyDescent="0.25">
      <c r="A223" s="329" t="s">
        <v>545</v>
      </c>
      <c r="B223" s="329"/>
      <c r="C223" s="242"/>
      <c r="D223" s="242"/>
      <c r="E223" s="251">
        <v>851</v>
      </c>
      <c r="F223" s="148" t="s">
        <v>266</v>
      </c>
      <c r="G223" s="148"/>
      <c r="H223" s="148"/>
      <c r="I223" s="148"/>
      <c r="J223" s="149">
        <f>J224</f>
        <v>387000</v>
      </c>
      <c r="K223" s="149">
        <f t="shared" ref="K223:X223" si="386">K224</f>
        <v>0</v>
      </c>
      <c r="L223" s="149">
        <f t="shared" si="386"/>
        <v>387000</v>
      </c>
      <c r="M223" s="149">
        <f t="shared" si="386"/>
        <v>0</v>
      </c>
      <c r="N223" s="149">
        <f t="shared" si="386"/>
        <v>387000</v>
      </c>
      <c r="O223" s="149">
        <f t="shared" si="386"/>
        <v>0</v>
      </c>
      <c r="P223" s="149">
        <f t="shared" si="386"/>
        <v>387000</v>
      </c>
      <c r="Q223" s="149">
        <f t="shared" si="386"/>
        <v>0</v>
      </c>
      <c r="R223" s="149">
        <f t="shared" si="386"/>
        <v>387000</v>
      </c>
      <c r="S223" s="149">
        <f t="shared" si="386"/>
        <v>0</v>
      </c>
      <c r="T223" s="149">
        <f t="shared" si="386"/>
        <v>387000</v>
      </c>
      <c r="U223" s="149">
        <f t="shared" si="386"/>
        <v>0</v>
      </c>
      <c r="V223" s="149">
        <f t="shared" si="386"/>
        <v>387000</v>
      </c>
      <c r="W223" s="149">
        <f t="shared" si="386"/>
        <v>74000</v>
      </c>
      <c r="X223" s="149">
        <f t="shared" si="386"/>
        <v>461000</v>
      </c>
    </row>
    <row r="224" spans="1:24" s="145" customFormat="1" ht="12" x14ac:dyDescent="0.25">
      <c r="A224" s="352" t="s">
        <v>546</v>
      </c>
      <c r="B224" s="352"/>
      <c r="C224" s="256"/>
      <c r="D224" s="256"/>
      <c r="E224" s="251">
        <v>851</v>
      </c>
      <c r="F224" s="151" t="s">
        <v>266</v>
      </c>
      <c r="G224" s="151" t="s">
        <v>296</v>
      </c>
      <c r="H224" s="151"/>
      <c r="I224" s="151"/>
      <c r="J224" s="152">
        <f t="shared" ref="J224:X226" si="387">J225</f>
        <v>387000</v>
      </c>
      <c r="K224" s="152">
        <f t="shared" si="387"/>
        <v>0</v>
      </c>
      <c r="L224" s="152">
        <f t="shared" si="387"/>
        <v>387000</v>
      </c>
      <c r="M224" s="152">
        <f t="shared" si="387"/>
        <v>0</v>
      </c>
      <c r="N224" s="152">
        <f t="shared" si="387"/>
        <v>387000</v>
      </c>
      <c r="O224" s="152">
        <f t="shared" si="387"/>
        <v>0</v>
      </c>
      <c r="P224" s="152">
        <f t="shared" si="387"/>
        <v>387000</v>
      </c>
      <c r="Q224" s="152">
        <f t="shared" si="387"/>
        <v>0</v>
      </c>
      <c r="R224" s="152">
        <f t="shared" si="387"/>
        <v>387000</v>
      </c>
      <c r="S224" s="152">
        <f t="shared" si="387"/>
        <v>0</v>
      </c>
      <c r="T224" s="152">
        <f t="shared" si="387"/>
        <v>387000</v>
      </c>
      <c r="U224" s="152">
        <f t="shared" si="387"/>
        <v>0</v>
      </c>
      <c r="V224" s="152">
        <f t="shared" si="387"/>
        <v>387000</v>
      </c>
      <c r="W224" s="152">
        <f t="shared" si="387"/>
        <v>74000</v>
      </c>
      <c r="X224" s="152">
        <f t="shared" si="387"/>
        <v>461000</v>
      </c>
    </row>
    <row r="225" spans="1:24" s="153" customFormat="1" ht="12.75" customHeight="1" x14ac:dyDescent="0.25">
      <c r="A225" s="332" t="s">
        <v>547</v>
      </c>
      <c r="B225" s="332"/>
      <c r="C225" s="240"/>
      <c r="D225" s="240"/>
      <c r="E225" s="251">
        <v>851</v>
      </c>
      <c r="F225" s="143" t="s">
        <v>266</v>
      </c>
      <c r="G225" s="143" t="s">
        <v>296</v>
      </c>
      <c r="H225" s="143" t="s">
        <v>548</v>
      </c>
      <c r="I225" s="143"/>
      <c r="J225" s="154">
        <f t="shared" si="387"/>
        <v>387000</v>
      </c>
      <c r="K225" s="154">
        <f t="shared" si="387"/>
        <v>0</v>
      </c>
      <c r="L225" s="154">
        <f t="shared" si="387"/>
        <v>387000</v>
      </c>
      <c r="M225" s="154">
        <f t="shared" si="387"/>
        <v>0</v>
      </c>
      <c r="N225" s="154">
        <f t="shared" si="387"/>
        <v>387000</v>
      </c>
      <c r="O225" s="154">
        <f t="shared" si="387"/>
        <v>0</v>
      </c>
      <c r="P225" s="154">
        <f t="shared" si="387"/>
        <v>387000</v>
      </c>
      <c r="Q225" s="154">
        <f t="shared" si="387"/>
        <v>0</v>
      </c>
      <c r="R225" s="154">
        <f t="shared" si="387"/>
        <v>387000</v>
      </c>
      <c r="S225" s="154">
        <f t="shared" si="387"/>
        <v>0</v>
      </c>
      <c r="T225" s="154">
        <f t="shared" si="387"/>
        <v>387000</v>
      </c>
      <c r="U225" s="154">
        <f t="shared" si="387"/>
        <v>0</v>
      </c>
      <c r="V225" s="154">
        <f t="shared" si="387"/>
        <v>387000</v>
      </c>
      <c r="W225" s="154">
        <f t="shared" si="387"/>
        <v>74000</v>
      </c>
      <c r="X225" s="154">
        <f t="shared" si="387"/>
        <v>461000</v>
      </c>
    </row>
    <row r="226" spans="1:24" s="178" customFormat="1" ht="12.75" customHeight="1" x14ac:dyDescent="0.25">
      <c r="A226" s="332" t="s">
        <v>549</v>
      </c>
      <c r="B226" s="332"/>
      <c r="C226" s="240"/>
      <c r="D226" s="240"/>
      <c r="E226" s="251">
        <v>851</v>
      </c>
      <c r="F226" s="143" t="s">
        <v>266</v>
      </c>
      <c r="G226" s="143" t="s">
        <v>296</v>
      </c>
      <c r="H226" s="143" t="s">
        <v>550</v>
      </c>
      <c r="I226" s="143"/>
      <c r="J226" s="154">
        <f>J227</f>
        <v>387000</v>
      </c>
      <c r="K226" s="154">
        <f t="shared" si="387"/>
        <v>0</v>
      </c>
      <c r="L226" s="154">
        <f t="shared" si="387"/>
        <v>387000</v>
      </c>
      <c r="M226" s="154">
        <f t="shared" si="387"/>
        <v>0</v>
      </c>
      <c r="N226" s="154">
        <f t="shared" si="387"/>
        <v>387000</v>
      </c>
      <c r="O226" s="154">
        <f t="shared" si="387"/>
        <v>0</v>
      </c>
      <c r="P226" s="154">
        <f t="shared" si="387"/>
        <v>387000</v>
      </c>
      <c r="Q226" s="154">
        <f t="shared" si="387"/>
        <v>0</v>
      </c>
      <c r="R226" s="154">
        <f t="shared" si="387"/>
        <v>387000</v>
      </c>
      <c r="S226" s="154">
        <f t="shared" si="387"/>
        <v>0</v>
      </c>
      <c r="T226" s="154">
        <f t="shared" si="387"/>
        <v>387000</v>
      </c>
      <c r="U226" s="154">
        <f t="shared" si="387"/>
        <v>0</v>
      </c>
      <c r="V226" s="154">
        <f t="shared" si="387"/>
        <v>387000</v>
      </c>
      <c r="W226" s="154">
        <f t="shared" si="387"/>
        <v>74000</v>
      </c>
      <c r="X226" s="154">
        <f t="shared" si="387"/>
        <v>461000</v>
      </c>
    </row>
    <row r="227" spans="1:24" s="145" customFormat="1" ht="12.75" customHeight="1" x14ac:dyDescent="0.25">
      <c r="A227" s="155"/>
      <c r="B227" s="258" t="s">
        <v>236</v>
      </c>
      <c r="C227" s="258"/>
      <c r="D227" s="258"/>
      <c r="E227" s="251">
        <v>851</v>
      </c>
      <c r="F227" s="143" t="s">
        <v>266</v>
      </c>
      <c r="G227" s="143" t="s">
        <v>296</v>
      </c>
      <c r="H227" s="143" t="s">
        <v>550</v>
      </c>
      <c r="I227" s="143" t="s">
        <v>237</v>
      </c>
      <c r="J227" s="154">
        <f t="shared" ref="J227:X227" si="388">J228</f>
        <v>387000</v>
      </c>
      <c r="K227" s="154">
        <f t="shared" si="388"/>
        <v>0</v>
      </c>
      <c r="L227" s="154">
        <f t="shared" si="388"/>
        <v>387000</v>
      </c>
      <c r="M227" s="154">
        <f t="shared" si="388"/>
        <v>0</v>
      </c>
      <c r="N227" s="154">
        <f t="shared" si="388"/>
        <v>387000</v>
      </c>
      <c r="O227" s="154">
        <f t="shared" si="388"/>
        <v>0</v>
      </c>
      <c r="P227" s="154">
        <f t="shared" si="388"/>
        <v>387000</v>
      </c>
      <c r="Q227" s="154">
        <f t="shared" si="388"/>
        <v>0</v>
      </c>
      <c r="R227" s="154">
        <f t="shared" si="388"/>
        <v>387000</v>
      </c>
      <c r="S227" s="154">
        <f t="shared" si="388"/>
        <v>0</v>
      </c>
      <c r="T227" s="154">
        <f t="shared" si="388"/>
        <v>387000</v>
      </c>
      <c r="U227" s="154">
        <f t="shared" si="388"/>
        <v>0</v>
      </c>
      <c r="V227" s="154">
        <f t="shared" si="388"/>
        <v>387000</v>
      </c>
      <c r="W227" s="154">
        <f t="shared" si="388"/>
        <v>74000</v>
      </c>
      <c r="X227" s="154">
        <f t="shared" si="388"/>
        <v>461000</v>
      </c>
    </row>
    <row r="228" spans="1:24" s="145" customFormat="1" ht="12.75" customHeight="1" x14ac:dyDescent="0.25">
      <c r="A228" s="155"/>
      <c r="B228" s="240" t="s">
        <v>238</v>
      </c>
      <c r="C228" s="240"/>
      <c r="D228" s="240"/>
      <c r="E228" s="251">
        <v>851</v>
      </c>
      <c r="F228" s="143" t="s">
        <v>266</v>
      </c>
      <c r="G228" s="143" t="s">
        <v>296</v>
      </c>
      <c r="H228" s="143" t="s">
        <v>550</v>
      </c>
      <c r="I228" s="143" t="s">
        <v>239</v>
      </c>
      <c r="J228" s="154">
        <v>387000</v>
      </c>
      <c r="K228" s="154"/>
      <c r="L228" s="154">
        <f t="shared" si="351"/>
        <v>387000</v>
      </c>
      <c r="M228" s="154"/>
      <c r="N228" s="154">
        <f t="shared" ref="N228" si="389">L228+M228</f>
        <v>387000</v>
      </c>
      <c r="O228" s="154"/>
      <c r="P228" s="154">
        <f t="shared" ref="P228" si="390">N228+O228</f>
        <v>387000</v>
      </c>
      <c r="Q228" s="154"/>
      <c r="R228" s="154">
        <f t="shared" ref="R228" si="391">P228+Q228</f>
        <v>387000</v>
      </c>
      <c r="S228" s="154"/>
      <c r="T228" s="154">
        <f t="shared" ref="T228" si="392">R228+S228</f>
        <v>387000</v>
      </c>
      <c r="U228" s="154"/>
      <c r="V228" s="154">
        <f t="shared" ref="V228" si="393">T228+U228</f>
        <v>387000</v>
      </c>
      <c r="W228" s="154">
        <f>[1]Функц.февр.!W495</f>
        <v>74000</v>
      </c>
      <c r="X228" s="154">
        <f t="shared" ref="X228" si="394">V228+W228</f>
        <v>461000</v>
      </c>
    </row>
    <row r="229" spans="1:24" s="145" customFormat="1" ht="24.75" customHeight="1" x14ac:dyDescent="0.2">
      <c r="A229" s="353" t="s">
        <v>579</v>
      </c>
      <c r="B229" s="354"/>
      <c r="C229" s="179"/>
      <c r="D229" s="179"/>
      <c r="E229" s="179">
        <v>852</v>
      </c>
      <c r="F229" s="158"/>
      <c r="G229" s="158"/>
      <c r="H229" s="158"/>
      <c r="I229" s="143"/>
      <c r="J229" s="180">
        <f t="shared" ref="J229:Q229" si="395">J236+J406</f>
        <v>126872349.22999999</v>
      </c>
      <c r="K229" s="180">
        <f t="shared" si="395"/>
        <v>2392500</v>
      </c>
      <c r="L229" s="180">
        <f t="shared" si="395"/>
        <v>129264849.22999999</v>
      </c>
      <c r="M229" s="180">
        <f t="shared" si="395"/>
        <v>187536</v>
      </c>
      <c r="N229" s="181">
        <f t="shared" si="395"/>
        <v>129452385.22999999</v>
      </c>
      <c r="O229" s="180">
        <f t="shared" si="395"/>
        <v>0</v>
      </c>
      <c r="P229" s="181">
        <f t="shared" si="395"/>
        <v>129452385.22999999</v>
      </c>
      <c r="Q229" s="180">
        <f t="shared" si="395"/>
        <v>1450410</v>
      </c>
      <c r="R229" s="181">
        <f t="shared" ref="R229:X229" si="396">R230+R236+R406</f>
        <v>130902795.22999999</v>
      </c>
      <c r="S229" s="181">
        <f t="shared" si="396"/>
        <v>701083</v>
      </c>
      <c r="T229" s="181">
        <f t="shared" si="396"/>
        <v>131603878.22999999</v>
      </c>
      <c r="U229" s="181">
        <f t="shared" si="396"/>
        <v>9817153</v>
      </c>
      <c r="V229" s="181">
        <f t="shared" si="396"/>
        <v>141421031.22999999</v>
      </c>
      <c r="W229" s="181">
        <f t="shared" si="396"/>
        <v>3702670.85</v>
      </c>
      <c r="X229" s="181">
        <f t="shared" si="396"/>
        <v>145123702.07999998</v>
      </c>
    </row>
    <row r="230" spans="1:24" s="150" customFormat="1" ht="12.75" hidden="1" customHeight="1" x14ac:dyDescent="0.25">
      <c r="A230" s="338" t="s">
        <v>318</v>
      </c>
      <c r="B230" s="339"/>
      <c r="C230" s="242"/>
      <c r="D230" s="242"/>
      <c r="E230" s="251">
        <v>852</v>
      </c>
      <c r="F230" s="148" t="s">
        <v>247</v>
      </c>
      <c r="G230" s="148"/>
      <c r="H230" s="148"/>
      <c r="I230" s="148"/>
      <c r="J230" s="149">
        <f t="shared" ref="J230:Q230" si="397">J231</f>
        <v>0</v>
      </c>
      <c r="K230" s="149">
        <f t="shared" si="397"/>
        <v>0</v>
      </c>
      <c r="L230" s="149">
        <f t="shared" si="397"/>
        <v>0</v>
      </c>
      <c r="M230" s="149">
        <f t="shared" si="397"/>
        <v>0</v>
      </c>
      <c r="N230" s="149">
        <f t="shared" si="397"/>
        <v>0</v>
      </c>
      <c r="O230" s="149">
        <f t="shared" si="397"/>
        <v>0</v>
      </c>
      <c r="P230" s="149">
        <f t="shared" si="397"/>
        <v>0</v>
      </c>
      <c r="Q230" s="149">
        <f t="shared" si="397"/>
        <v>0</v>
      </c>
      <c r="R230" s="149">
        <f>R231</f>
        <v>0</v>
      </c>
      <c r="S230" s="149">
        <f t="shared" ref="S230:X234" si="398">S231</f>
        <v>96083</v>
      </c>
      <c r="T230" s="149">
        <f t="shared" si="398"/>
        <v>96083</v>
      </c>
      <c r="U230" s="149">
        <f t="shared" si="398"/>
        <v>0</v>
      </c>
      <c r="V230" s="149">
        <f t="shared" si="398"/>
        <v>96083</v>
      </c>
      <c r="W230" s="149">
        <f t="shared" si="398"/>
        <v>0</v>
      </c>
      <c r="X230" s="149">
        <f t="shared" si="398"/>
        <v>96083</v>
      </c>
    </row>
    <row r="231" spans="1:24" s="150" customFormat="1" ht="12.75" hidden="1" customHeight="1" x14ac:dyDescent="0.25">
      <c r="A231" s="340" t="s">
        <v>631</v>
      </c>
      <c r="B231" s="341"/>
      <c r="C231" s="242"/>
      <c r="D231" s="242"/>
      <c r="E231" s="251">
        <v>852</v>
      </c>
      <c r="F231" s="151" t="s">
        <v>247</v>
      </c>
      <c r="G231" s="151" t="s">
        <v>224</v>
      </c>
      <c r="H231" s="151"/>
      <c r="I231" s="151"/>
      <c r="J231" s="152"/>
      <c r="K231" s="152"/>
      <c r="L231" s="154"/>
      <c r="M231" s="152"/>
      <c r="N231" s="152"/>
      <c r="O231" s="152"/>
      <c r="P231" s="152"/>
      <c r="Q231" s="152"/>
      <c r="R231" s="152">
        <f>R232</f>
        <v>0</v>
      </c>
      <c r="S231" s="152">
        <f t="shared" si="398"/>
        <v>96083</v>
      </c>
      <c r="T231" s="152">
        <f t="shared" si="398"/>
        <v>96083</v>
      </c>
      <c r="U231" s="152">
        <f t="shared" si="398"/>
        <v>0</v>
      </c>
      <c r="V231" s="152">
        <f t="shared" si="398"/>
        <v>96083</v>
      </c>
      <c r="W231" s="152">
        <f t="shared" si="398"/>
        <v>0</v>
      </c>
      <c r="X231" s="152">
        <f t="shared" si="398"/>
        <v>96083</v>
      </c>
    </row>
    <row r="232" spans="1:24" s="145" customFormat="1" ht="12.75" hidden="1" customHeight="1" x14ac:dyDescent="0.25">
      <c r="A232" s="313" t="s">
        <v>633</v>
      </c>
      <c r="B232" s="314"/>
      <c r="C232" s="240"/>
      <c r="D232" s="240"/>
      <c r="E232" s="251">
        <v>852</v>
      </c>
      <c r="F232" s="143" t="s">
        <v>247</v>
      </c>
      <c r="G232" s="143" t="s">
        <v>224</v>
      </c>
      <c r="H232" s="143" t="s">
        <v>632</v>
      </c>
      <c r="I232" s="143"/>
      <c r="J232" s="154"/>
      <c r="K232" s="154"/>
      <c r="L232" s="154"/>
      <c r="M232" s="154"/>
      <c r="N232" s="154"/>
      <c r="O232" s="154"/>
      <c r="P232" s="154"/>
      <c r="Q232" s="154"/>
      <c r="R232" s="154">
        <f>R233</f>
        <v>0</v>
      </c>
      <c r="S232" s="154">
        <f t="shared" si="398"/>
        <v>96083</v>
      </c>
      <c r="T232" s="154">
        <f t="shared" si="398"/>
        <v>96083</v>
      </c>
      <c r="U232" s="154">
        <f t="shared" si="398"/>
        <v>0</v>
      </c>
      <c r="V232" s="154">
        <f t="shared" si="398"/>
        <v>96083</v>
      </c>
      <c r="W232" s="154">
        <f t="shared" si="398"/>
        <v>0</v>
      </c>
      <c r="X232" s="154">
        <f t="shared" si="398"/>
        <v>96083</v>
      </c>
    </row>
    <row r="233" spans="1:24" s="145" customFormat="1" ht="24" hidden="1" customHeight="1" x14ac:dyDescent="0.25">
      <c r="A233" s="313" t="s">
        <v>634</v>
      </c>
      <c r="B233" s="314"/>
      <c r="C233" s="240"/>
      <c r="D233" s="240"/>
      <c r="E233" s="251">
        <v>852</v>
      </c>
      <c r="F233" s="143" t="s">
        <v>247</v>
      </c>
      <c r="G233" s="143" t="s">
        <v>224</v>
      </c>
      <c r="H233" s="143" t="s">
        <v>635</v>
      </c>
      <c r="I233" s="143"/>
      <c r="J233" s="154"/>
      <c r="K233" s="154"/>
      <c r="L233" s="154"/>
      <c r="M233" s="154"/>
      <c r="N233" s="154"/>
      <c r="O233" s="154"/>
      <c r="P233" s="154"/>
      <c r="Q233" s="154"/>
      <c r="R233" s="154">
        <f>R234</f>
        <v>0</v>
      </c>
      <c r="S233" s="154">
        <f t="shared" si="398"/>
        <v>96083</v>
      </c>
      <c r="T233" s="154">
        <f t="shared" si="398"/>
        <v>96083</v>
      </c>
      <c r="U233" s="154">
        <f t="shared" si="398"/>
        <v>0</v>
      </c>
      <c r="V233" s="154">
        <f t="shared" si="398"/>
        <v>96083</v>
      </c>
      <c r="W233" s="154">
        <f t="shared" si="398"/>
        <v>0</v>
      </c>
      <c r="X233" s="154">
        <f t="shared" si="398"/>
        <v>96083</v>
      </c>
    </row>
    <row r="234" spans="1:24" s="145" customFormat="1" ht="25.5" hidden="1" customHeight="1" x14ac:dyDescent="0.25">
      <c r="A234" s="244"/>
      <c r="B234" s="240" t="s">
        <v>361</v>
      </c>
      <c r="C234" s="240"/>
      <c r="D234" s="240"/>
      <c r="E234" s="251">
        <v>852</v>
      </c>
      <c r="F234" s="143" t="s">
        <v>247</v>
      </c>
      <c r="G234" s="143" t="s">
        <v>224</v>
      </c>
      <c r="H234" s="143" t="s">
        <v>635</v>
      </c>
      <c r="I234" s="143" t="s">
        <v>362</v>
      </c>
      <c r="J234" s="154"/>
      <c r="K234" s="154"/>
      <c r="L234" s="154"/>
      <c r="M234" s="154"/>
      <c r="N234" s="154"/>
      <c r="O234" s="154"/>
      <c r="P234" s="154"/>
      <c r="Q234" s="154"/>
      <c r="R234" s="154">
        <f>R235</f>
        <v>0</v>
      </c>
      <c r="S234" s="154">
        <f t="shared" si="398"/>
        <v>96083</v>
      </c>
      <c r="T234" s="154">
        <f t="shared" si="398"/>
        <v>96083</v>
      </c>
      <c r="U234" s="154">
        <f t="shared" si="398"/>
        <v>0</v>
      </c>
      <c r="V234" s="154">
        <f t="shared" si="398"/>
        <v>96083</v>
      </c>
      <c r="W234" s="154">
        <f t="shared" si="398"/>
        <v>0</v>
      </c>
      <c r="X234" s="154">
        <f t="shared" si="398"/>
        <v>96083</v>
      </c>
    </row>
    <row r="235" spans="1:24" s="145" customFormat="1" ht="12.75" hidden="1" customHeight="1" x14ac:dyDescent="0.25">
      <c r="A235" s="244"/>
      <c r="B235" s="258" t="s">
        <v>384</v>
      </c>
      <c r="C235" s="240"/>
      <c r="D235" s="240"/>
      <c r="E235" s="251">
        <v>852</v>
      </c>
      <c r="F235" s="143" t="s">
        <v>247</v>
      </c>
      <c r="G235" s="143" t="s">
        <v>224</v>
      </c>
      <c r="H235" s="143" t="s">
        <v>635</v>
      </c>
      <c r="I235" s="143" t="s">
        <v>385</v>
      </c>
      <c r="J235" s="154"/>
      <c r="K235" s="154"/>
      <c r="L235" s="154"/>
      <c r="M235" s="154"/>
      <c r="N235" s="154"/>
      <c r="O235" s="154"/>
      <c r="P235" s="154"/>
      <c r="Q235" s="154"/>
      <c r="R235" s="154"/>
      <c r="S235" s="154">
        <v>96083</v>
      </c>
      <c r="T235" s="154">
        <f>R235+S235</f>
        <v>96083</v>
      </c>
      <c r="U235" s="154"/>
      <c r="V235" s="154">
        <f>T235+U235</f>
        <v>96083</v>
      </c>
      <c r="W235" s="154"/>
      <c r="X235" s="154">
        <f>V235+W235</f>
        <v>96083</v>
      </c>
    </row>
    <row r="236" spans="1:24" s="150" customFormat="1" ht="12.75" customHeight="1" x14ac:dyDescent="0.25">
      <c r="A236" s="329" t="s">
        <v>352</v>
      </c>
      <c r="B236" s="329"/>
      <c r="C236" s="242"/>
      <c r="D236" s="242"/>
      <c r="E236" s="251">
        <v>852</v>
      </c>
      <c r="F236" s="148" t="s">
        <v>353</v>
      </c>
      <c r="G236" s="148"/>
      <c r="H236" s="148"/>
      <c r="I236" s="148"/>
      <c r="J236" s="149">
        <f t="shared" ref="J236:X236" si="399">J237+J267+J356+J360</f>
        <v>118268949.22999999</v>
      </c>
      <c r="K236" s="149">
        <f t="shared" si="399"/>
        <v>2239500</v>
      </c>
      <c r="L236" s="149">
        <f t="shared" si="399"/>
        <v>120508449.22999999</v>
      </c>
      <c r="M236" s="149">
        <f t="shared" si="399"/>
        <v>187536</v>
      </c>
      <c r="N236" s="149">
        <f t="shared" si="399"/>
        <v>120695985.22999999</v>
      </c>
      <c r="O236" s="149">
        <f t="shared" si="399"/>
        <v>0</v>
      </c>
      <c r="P236" s="149">
        <f t="shared" si="399"/>
        <v>120695985.22999999</v>
      </c>
      <c r="Q236" s="149">
        <f t="shared" si="399"/>
        <v>1450410</v>
      </c>
      <c r="R236" s="149">
        <f t="shared" si="399"/>
        <v>122146395.22999999</v>
      </c>
      <c r="S236" s="149">
        <f t="shared" si="399"/>
        <v>605000</v>
      </c>
      <c r="T236" s="149">
        <f t="shared" si="399"/>
        <v>122751395.22999999</v>
      </c>
      <c r="U236" s="149">
        <f t="shared" si="399"/>
        <v>9792153</v>
      </c>
      <c r="V236" s="149">
        <f t="shared" si="399"/>
        <v>132543548.22999999</v>
      </c>
      <c r="W236" s="149">
        <f t="shared" si="399"/>
        <v>2511565.85</v>
      </c>
      <c r="X236" s="149">
        <f t="shared" si="399"/>
        <v>135055114.07999998</v>
      </c>
    </row>
    <row r="237" spans="1:24" s="153" customFormat="1" ht="12.75" customHeight="1" x14ac:dyDescent="0.25">
      <c r="A237" s="333" t="s">
        <v>354</v>
      </c>
      <c r="B237" s="333"/>
      <c r="C237" s="241"/>
      <c r="D237" s="241"/>
      <c r="E237" s="251">
        <v>852</v>
      </c>
      <c r="F237" s="151" t="s">
        <v>353</v>
      </c>
      <c r="G237" s="151" t="s">
        <v>224</v>
      </c>
      <c r="H237" s="151"/>
      <c r="I237" s="151"/>
      <c r="J237" s="152">
        <f>J238+J249</f>
        <v>19548220</v>
      </c>
      <c r="K237" s="152">
        <f>K238+K249</f>
        <v>-300000</v>
      </c>
      <c r="L237" s="152">
        <f t="shared" ref="L237:X237" si="400">L238+L249+L261+L264</f>
        <v>19248220</v>
      </c>
      <c r="M237" s="152">
        <f t="shared" si="400"/>
        <v>300000</v>
      </c>
      <c r="N237" s="152">
        <f t="shared" si="400"/>
        <v>19548220</v>
      </c>
      <c r="O237" s="152">
        <f t="shared" si="400"/>
        <v>0</v>
      </c>
      <c r="P237" s="152">
        <f t="shared" si="400"/>
        <v>19548220</v>
      </c>
      <c r="Q237" s="152">
        <f t="shared" si="400"/>
        <v>0</v>
      </c>
      <c r="R237" s="152">
        <f t="shared" si="400"/>
        <v>19548220</v>
      </c>
      <c r="S237" s="152">
        <f t="shared" si="400"/>
        <v>0</v>
      </c>
      <c r="T237" s="152">
        <f t="shared" si="400"/>
        <v>19548220</v>
      </c>
      <c r="U237" s="152">
        <f t="shared" si="400"/>
        <v>848508</v>
      </c>
      <c r="V237" s="152">
        <f t="shared" si="400"/>
        <v>20396728</v>
      </c>
      <c r="W237" s="152">
        <f t="shared" si="400"/>
        <v>1997311.48</v>
      </c>
      <c r="X237" s="152">
        <f t="shared" si="400"/>
        <v>22394039.48</v>
      </c>
    </row>
    <row r="238" spans="1:24" s="145" customFormat="1" ht="12.75" customHeight="1" x14ac:dyDescent="0.25">
      <c r="A238" s="332" t="s">
        <v>355</v>
      </c>
      <c r="B238" s="332"/>
      <c r="C238" s="240"/>
      <c r="D238" s="240"/>
      <c r="E238" s="251">
        <v>852</v>
      </c>
      <c r="F238" s="143" t="s">
        <v>353</v>
      </c>
      <c r="G238" s="143" t="s">
        <v>224</v>
      </c>
      <c r="H238" s="143" t="s">
        <v>356</v>
      </c>
      <c r="I238" s="143"/>
      <c r="J238" s="154">
        <f>J239</f>
        <v>18669300</v>
      </c>
      <c r="K238" s="154">
        <f t="shared" ref="K238:X238" si="401">K239</f>
        <v>0</v>
      </c>
      <c r="L238" s="154">
        <f t="shared" si="401"/>
        <v>18669300</v>
      </c>
      <c r="M238" s="154">
        <f t="shared" si="401"/>
        <v>0</v>
      </c>
      <c r="N238" s="154">
        <f t="shared" si="401"/>
        <v>18669300</v>
      </c>
      <c r="O238" s="154">
        <f t="shared" si="401"/>
        <v>0</v>
      </c>
      <c r="P238" s="154">
        <f t="shared" si="401"/>
        <v>18669300</v>
      </c>
      <c r="Q238" s="154">
        <f t="shared" si="401"/>
        <v>0</v>
      </c>
      <c r="R238" s="154">
        <f t="shared" si="401"/>
        <v>18669300</v>
      </c>
      <c r="S238" s="154">
        <f t="shared" si="401"/>
        <v>0</v>
      </c>
      <c r="T238" s="154">
        <f>T239</f>
        <v>18669300</v>
      </c>
      <c r="U238" s="154">
        <f t="shared" si="401"/>
        <v>850000</v>
      </c>
      <c r="V238" s="154">
        <f t="shared" si="401"/>
        <v>19519300</v>
      </c>
      <c r="W238" s="154">
        <f t="shared" si="401"/>
        <v>1635332</v>
      </c>
      <c r="X238" s="154">
        <f t="shared" si="401"/>
        <v>21154632</v>
      </c>
    </row>
    <row r="239" spans="1:24" s="145" customFormat="1" ht="13.5" customHeight="1" x14ac:dyDescent="0.25">
      <c r="A239" s="332" t="s">
        <v>357</v>
      </c>
      <c r="B239" s="332"/>
      <c r="C239" s="240"/>
      <c r="D239" s="240"/>
      <c r="E239" s="251">
        <v>852</v>
      </c>
      <c r="F239" s="143" t="s">
        <v>353</v>
      </c>
      <c r="G239" s="143" t="s">
        <v>224</v>
      </c>
      <c r="H239" s="143" t="s">
        <v>358</v>
      </c>
      <c r="I239" s="143"/>
      <c r="J239" s="154">
        <f>J240+J243</f>
        <v>18669300</v>
      </c>
      <c r="K239" s="154">
        <f t="shared" ref="K239:S239" si="402">K240+K243</f>
        <v>0</v>
      </c>
      <c r="L239" s="154">
        <f t="shared" si="402"/>
        <v>18669300</v>
      </c>
      <c r="M239" s="154">
        <f t="shared" si="402"/>
        <v>0</v>
      </c>
      <c r="N239" s="154">
        <f t="shared" si="402"/>
        <v>18669300</v>
      </c>
      <c r="O239" s="154">
        <f t="shared" si="402"/>
        <v>0</v>
      </c>
      <c r="P239" s="154">
        <f t="shared" si="402"/>
        <v>18669300</v>
      </c>
      <c r="Q239" s="154">
        <f t="shared" si="402"/>
        <v>0</v>
      </c>
      <c r="R239" s="154">
        <f t="shared" si="402"/>
        <v>18669300</v>
      </c>
      <c r="S239" s="154">
        <f t="shared" si="402"/>
        <v>0</v>
      </c>
      <c r="T239" s="154">
        <f>T240+T243+T246</f>
        <v>18669300</v>
      </c>
      <c r="U239" s="154">
        <f t="shared" ref="U239:X239" si="403">U240+U243+U246</f>
        <v>850000</v>
      </c>
      <c r="V239" s="154">
        <f t="shared" si="403"/>
        <v>19519300</v>
      </c>
      <c r="W239" s="154">
        <f t="shared" si="403"/>
        <v>1635332</v>
      </c>
      <c r="X239" s="154">
        <f t="shared" si="403"/>
        <v>21154632</v>
      </c>
    </row>
    <row r="240" spans="1:24" s="145" customFormat="1" ht="16.5" customHeight="1" x14ac:dyDescent="0.25">
      <c r="A240" s="332" t="s">
        <v>692</v>
      </c>
      <c r="B240" s="332"/>
      <c r="C240" s="240"/>
      <c r="D240" s="240"/>
      <c r="E240" s="251">
        <v>852</v>
      </c>
      <c r="F240" s="143" t="s">
        <v>353</v>
      </c>
      <c r="G240" s="143" t="s">
        <v>224</v>
      </c>
      <c r="H240" s="143" t="s">
        <v>360</v>
      </c>
      <c r="I240" s="143"/>
      <c r="J240" s="154">
        <f t="shared" ref="J240:X241" si="404">J241</f>
        <v>6225700</v>
      </c>
      <c r="K240" s="154">
        <f t="shared" si="404"/>
        <v>0</v>
      </c>
      <c r="L240" s="154">
        <f t="shared" si="404"/>
        <v>6225700</v>
      </c>
      <c r="M240" s="154">
        <f t="shared" si="404"/>
        <v>0</v>
      </c>
      <c r="N240" s="154">
        <f t="shared" si="404"/>
        <v>6225700</v>
      </c>
      <c r="O240" s="154">
        <f t="shared" si="404"/>
        <v>0</v>
      </c>
      <c r="P240" s="154">
        <f t="shared" si="404"/>
        <v>6225700</v>
      </c>
      <c r="Q240" s="154">
        <f t="shared" si="404"/>
        <v>0</v>
      </c>
      <c r="R240" s="154">
        <f t="shared" si="404"/>
        <v>6225700</v>
      </c>
      <c r="S240" s="154">
        <f t="shared" si="404"/>
        <v>0</v>
      </c>
      <c r="T240" s="154">
        <f t="shared" si="404"/>
        <v>6225700</v>
      </c>
      <c r="U240" s="154">
        <f t="shared" si="404"/>
        <v>0</v>
      </c>
      <c r="V240" s="154">
        <f t="shared" si="404"/>
        <v>6225700</v>
      </c>
      <c r="W240" s="154">
        <f t="shared" si="404"/>
        <v>-119453</v>
      </c>
      <c r="X240" s="154">
        <f t="shared" si="404"/>
        <v>6106247</v>
      </c>
    </row>
    <row r="241" spans="1:24" s="145" customFormat="1" ht="24.75" customHeight="1" x14ac:dyDescent="0.25">
      <c r="A241" s="240"/>
      <c r="B241" s="240" t="s">
        <v>361</v>
      </c>
      <c r="C241" s="240"/>
      <c r="D241" s="240"/>
      <c r="E241" s="251">
        <v>852</v>
      </c>
      <c r="F241" s="143" t="s">
        <v>353</v>
      </c>
      <c r="G241" s="143" t="s">
        <v>224</v>
      </c>
      <c r="H241" s="143" t="s">
        <v>360</v>
      </c>
      <c r="I241" s="143" t="s">
        <v>362</v>
      </c>
      <c r="J241" s="154">
        <f t="shared" si="404"/>
        <v>6225700</v>
      </c>
      <c r="K241" s="154">
        <f t="shared" si="404"/>
        <v>0</v>
      </c>
      <c r="L241" s="154">
        <f t="shared" si="404"/>
        <v>6225700</v>
      </c>
      <c r="M241" s="154">
        <f t="shared" si="404"/>
        <v>0</v>
      </c>
      <c r="N241" s="154">
        <f t="shared" si="404"/>
        <v>6225700</v>
      </c>
      <c r="O241" s="154">
        <f t="shared" si="404"/>
        <v>0</v>
      </c>
      <c r="P241" s="154">
        <f t="shared" si="404"/>
        <v>6225700</v>
      </c>
      <c r="Q241" s="154">
        <f t="shared" si="404"/>
        <v>0</v>
      </c>
      <c r="R241" s="154">
        <f t="shared" si="404"/>
        <v>6225700</v>
      </c>
      <c r="S241" s="154">
        <f t="shared" si="404"/>
        <v>0</v>
      </c>
      <c r="T241" s="154">
        <f t="shared" si="404"/>
        <v>6225700</v>
      </c>
      <c r="U241" s="154">
        <f t="shared" si="404"/>
        <v>0</v>
      </c>
      <c r="V241" s="154">
        <f t="shared" si="404"/>
        <v>6225700</v>
      </c>
      <c r="W241" s="154">
        <f t="shared" si="404"/>
        <v>-119453</v>
      </c>
      <c r="X241" s="154">
        <f t="shared" si="404"/>
        <v>6106247</v>
      </c>
    </row>
    <row r="242" spans="1:24" s="145" customFormat="1" ht="24.75" customHeight="1" x14ac:dyDescent="0.25">
      <c r="A242" s="240"/>
      <c r="B242" s="240" t="s">
        <v>363</v>
      </c>
      <c r="C242" s="240"/>
      <c r="D242" s="240"/>
      <c r="E242" s="251">
        <v>852</v>
      </c>
      <c r="F242" s="143" t="s">
        <v>353</v>
      </c>
      <c r="G242" s="143" t="s">
        <v>224</v>
      </c>
      <c r="H242" s="143" t="s">
        <v>360</v>
      </c>
      <c r="I242" s="143" t="s">
        <v>364</v>
      </c>
      <c r="J242" s="154">
        <v>6225700</v>
      </c>
      <c r="K242" s="154"/>
      <c r="L242" s="154">
        <f t="shared" si="351"/>
        <v>6225700</v>
      </c>
      <c r="M242" s="154"/>
      <c r="N242" s="154">
        <f t="shared" ref="N242" si="405">L242+M242</f>
        <v>6225700</v>
      </c>
      <c r="O242" s="154"/>
      <c r="P242" s="154">
        <f t="shared" ref="P242" si="406">N242+O242</f>
        <v>6225700</v>
      </c>
      <c r="Q242" s="154"/>
      <c r="R242" s="154">
        <f t="shared" ref="R242" si="407">P242+Q242</f>
        <v>6225700</v>
      </c>
      <c r="S242" s="154"/>
      <c r="T242" s="154">
        <f t="shared" ref="T242" si="408">R242+S242</f>
        <v>6225700</v>
      </c>
      <c r="U242" s="154"/>
      <c r="V242" s="154">
        <f t="shared" ref="V242" si="409">T242+U242</f>
        <v>6225700</v>
      </c>
      <c r="W242" s="154">
        <f>[1]Функц.февр.!W184</f>
        <v>-119453</v>
      </c>
      <c r="X242" s="154">
        <f t="shared" ref="X242" si="410">V242+W242</f>
        <v>6106247</v>
      </c>
    </row>
    <row r="243" spans="1:24" s="145" customFormat="1" ht="17.25" customHeight="1" x14ac:dyDescent="0.25">
      <c r="A243" s="332" t="s">
        <v>693</v>
      </c>
      <c r="B243" s="332"/>
      <c r="C243" s="240"/>
      <c r="D243" s="240"/>
      <c r="E243" s="251">
        <v>852</v>
      </c>
      <c r="F243" s="143" t="s">
        <v>353</v>
      </c>
      <c r="G243" s="143" t="s">
        <v>224</v>
      </c>
      <c r="H243" s="143" t="s">
        <v>366</v>
      </c>
      <c r="I243" s="143"/>
      <c r="J243" s="154">
        <f>J245</f>
        <v>12443600</v>
      </c>
      <c r="K243" s="154">
        <f t="shared" ref="K243:X243" si="411">K245</f>
        <v>0</v>
      </c>
      <c r="L243" s="154">
        <f t="shared" si="411"/>
        <v>12443600</v>
      </c>
      <c r="M243" s="154">
        <f t="shared" si="411"/>
        <v>0</v>
      </c>
      <c r="N243" s="154">
        <f t="shared" si="411"/>
        <v>12443600</v>
      </c>
      <c r="O243" s="154">
        <f t="shared" si="411"/>
        <v>0</v>
      </c>
      <c r="P243" s="154">
        <f t="shared" si="411"/>
        <v>12443600</v>
      </c>
      <c r="Q243" s="154">
        <f t="shared" si="411"/>
        <v>0</v>
      </c>
      <c r="R243" s="154">
        <f t="shared" si="411"/>
        <v>12443600</v>
      </c>
      <c r="S243" s="154">
        <f t="shared" si="411"/>
        <v>0</v>
      </c>
      <c r="T243" s="154">
        <f t="shared" si="411"/>
        <v>12443600</v>
      </c>
      <c r="U243" s="154">
        <f t="shared" si="411"/>
        <v>0</v>
      </c>
      <c r="V243" s="154">
        <f t="shared" si="411"/>
        <v>12443600</v>
      </c>
      <c r="W243" s="154">
        <f t="shared" si="411"/>
        <v>-467543</v>
      </c>
      <c r="X243" s="154">
        <f t="shared" si="411"/>
        <v>11976057</v>
      </c>
    </row>
    <row r="244" spans="1:24" s="145" customFormat="1" ht="25.5" customHeight="1" x14ac:dyDescent="0.25">
      <c r="A244" s="240"/>
      <c r="B244" s="240" t="s">
        <v>361</v>
      </c>
      <c r="C244" s="240"/>
      <c r="D244" s="240"/>
      <c r="E244" s="251">
        <v>852</v>
      </c>
      <c r="F244" s="143" t="s">
        <v>353</v>
      </c>
      <c r="G244" s="143" t="s">
        <v>224</v>
      </c>
      <c r="H244" s="143" t="s">
        <v>366</v>
      </c>
      <c r="I244" s="143" t="s">
        <v>362</v>
      </c>
      <c r="J244" s="154">
        <f>J245</f>
        <v>12443600</v>
      </c>
      <c r="K244" s="154">
        <f t="shared" ref="K244:X244" si="412">K245</f>
        <v>0</v>
      </c>
      <c r="L244" s="154">
        <f t="shared" si="412"/>
        <v>12443600</v>
      </c>
      <c r="M244" s="154">
        <f t="shared" si="412"/>
        <v>0</v>
      </c>
      <c r="N244" s="154">
        <f t="shared" si="412"/>
        <v>12443600</v>
      </c>
      <c r="O244" s="154">
        <f t="shared" si="412"/>
        <v>0</v>
      </c>
      <c r="P244" s="154">
        <f t="shared" si="412"/>
        <v>12443600</v>
      </c>
      <c r="Q244" s="154">
        <f t="shared" si="412"/>
        <v>0</v>
      </c>
      <c r="R244" s="154">
        <f t="shared" si="412"/>
        <v>12443600</v>
      </c>
      <c r="S244" s="154">
        <f t="shared" si="412"/>
        <v>0</v>
      </c>
      <c r="T244" s="154">
        <f t="shared" si="412"/>
        <v>12443600</v>
      </c>
      <c r="U244" s="154">
        <f t="shared" si="412"/>
        <v>0</v>
      </c>
      <c r="V244" s="154">
        <f t="shared" si="412"/>
        <v>12443600</v>
      </c>
      <c r="W244" s="154">
        <f t="shared" si="412"/>
        <v>-467543</v>
      </c>
      <c r="X244" s="154">
        <f t="shared" si="412"/>
        <v>11976057</v>
      </c>
    </row>
    <row r="245" spans="1:24" s="145" customFormat="1" ht="25.5" customHeight="1" x14ac:dyDescent="0.25">
      <c r="A245" s="240"/>
      <c r="B245" s="240" t="s">
        <v>363</v>
      </c>
      <c r="C245" s="240"/>
      <c r="D245" s="240"/>
      <c r="E245" s="251">
        <v>852</v>
      </c>
      <c r="F245" s="143" t="s">
        <v>353</v>
      </c>
      <c r="G245" s="143" t="s">
        <v>224</v>
      </c>
      <c r="H245" s="143" t="s">
        <v>366</v>
      </c>
      <c r="I245" s="143" t="s">
        <v>364</v>
      </c>
      <c r="J245" s="154">
        <v>12443600</v>
      </c>
      <c r="K245" s="154"/>
      <c r="L245" s="154">
        <f t="shared" si="351"/>
        <v>12443600</v>
      </c>
      <c r="M245" s="154"/>
      <c r="N245" s="154">
        <f t="shared" ref="N245" si="413">L245+M245</f>
        <v>12443600</v>
      </c>
      <c r="O245" s="154"/>
      <c r="P245" s="154">
        <f t="shared" ref="P245" si="414">N245+O245</f>
        <v>12443600</v>
      </c>
      <c r="Q245" s="154"/>
      <c r="R245" s="154">
        <f t="shared" ref="R245" si="415">P245+Q245</f>
        <v>12443600</v>
      </c>
      <c r="S245" s="154"/>
      <c r="T245" s="154">
        <f t="shared" ref="T245" si="416">R245+S245</f>
        <v>12443600</v>
      </c>
      <c r="U245" s="154"/>
      <c r="V245" s="154">
        <f t="shared" ref="V245" si="417">T245+U245</f>
        <v>12443600</v>
      </c>
      <c r="W245" s="154">
        <f>[1]Функц.февр.!W187</f>
        <v>-467543</v>
      </c>
      <c r="X245" s="154">
        <f t="shared" ref="X245" si="418">V245+W245</f>
        <v>11976057</v>
      </c>
    </row>
    <row r="246" spans="1:24" s="145" customFormat="1" ht="25.5" customHeight="1" x14ac:dyDescent="0.25">
      <c r="A246" s="313" t="s">
        <v>672</v>
      </c>
      <c r="B246" s="314"/>
      <c r="C246" s="240"/>
      <c r="D246" s="240"/>
      <c r="E246" s="251">
        <v>852</v>
      </c>
      <c r="F246" s="158" t="s">
        <v>353</v>
      </c>
      <c r="G246" s="158" t="s">
        <v>224</v>
      </c>
      <c r="H246" s="158" t="s">
        <v>673</v>
      </c>
      <c r="I246" s="143"/>
      <c r="J246" s="154"/>
      <c r="K246" s="154"/>
      <c r="L246" s="154"/>
      <c r="M246" s="154"/>
      <c r="N246" s="154"/>
      <c r="O246" s="154"/>
      <c r="P246" s="154"/>
      <c r="Q246" s="154"/>
      <c r="R246" s="154"/>
      <c r="S246" s="154"/>
      <c r="T246" s="154">
        <f>T247</f>
        <v>0</v>
      </c>
      <c r="U246" s="172">
        <f t="shared" ref="U246:X247" si="419">U247</f>
        <v>850000</v>
      </c>
      <c r="V246" s="154">
        <f t="shared" si="419"/>
        <v>850000</v>
      </c>
      <c r="W246" s="154">
        <f t="shared" si="419"/>
        <v>2222328</v>
      </c>
      <c r="X246" s="154">
        <f t="shared" si="419"/>
        <v>3072328</v>
      </c>
    </row>
    <row r="247" spans="1:24" s="145" customFormat="1" ht="25.5" customHeight="1" x14ac:dyDescent="0.25">
      <c r="A247" s="244"/>
      <c r="B247" s="240" t="s">
        <v>361</v>
      </c>
      <c r="C247" s="240"/>
      <c r="D247" s="240"/>
      <c r="E247" s="251">
        <v>852</v>
      </c>
      <c r="F247" s="143" t="s">
        <v>353</v>
      </c>
      <c r="G247" s="158" t="s">
        <v>224</v>
      </c>
      <c r="H247" s="158" t="s">
        <v>673</v>
      </c>
      <c r="I247" s="143" t="s">
        <v>362</v>
      </c>
      <c r="J247" s="154"/>
      <c r="K247" s="154"/>
      <c r="L247" s="154"/>
      <c r="M247" s="154"/>
      <c r="N247" s="154"/>
      <c r="O247" s="154"/>
      <c r="P247" s="154"/>
      <c r="Q247" s="154"/>
      <c r="R247" s="154"/>
      <c r="S247" s="154"/>
      <c r="T247" s="154">
        <f>T248</f>
        <v>0</v>
      </c>
      <c r="U247" s="172">
        <f t="shared" si="419"/>
        <v>850000</v>
      </c>
      <c r="V247" s="154">
        <f t="shared" si="419"/>
        <v>850000</v>
      </c>
      <c r="W247" s="154">
        <f t="shared" si="419"/>
        <v>2222328</v>
      </c>
      <c r="X247" s="154">
        <f t="shared" si="419"/>
        <v>3072328</v>
      </c>
    </row>
    <row r="248" spans="1:24" s="145" customFormat="1" ht="25.5" customHeight="1" x14ac:dyDescent="0.25">
      <c r="A248" s="244"/>
      <c r="B248" s="240" t="s">
        <v>363</v>
      </c>
      <c r="C248" s="240"/>
      <c r="D248" s="240"/>
      <c r="E248" s="251">
        <v>852</v>
      </c>
      <c r="F248" s="143" t="s">
        <v>353</v>
      </c>
      <c r="G248" s="158" t="s">
        <v>224</v>
      </c>
      <c r="H248" s="158" t="s">
        <v>673</v>
      </c>
      <c r="I248" s="143" t="s">
        <v>364</v>
      </c>
      <c r="J248" s="154"/>
      <c r="K248" s="154"/>
      <c r="L248" s="154"/>
      <c r="M248" s="154"/>
      <c r="N248" s="154"/>
      <c r="O248" s="154"/>
      <c r="P248" s="154"/>
      <c r="Q248" s="154"/>
      <c r="R248" s="154"/>
      <c r="S248" s="154"/>
      <c r="T248" s="154"/>
      <c r="U248" s="172">
        <f>[1]Функц.февр.!U190</f>
        <v>850000</v>
      </c>
      <c r="V248" s="154">
        <f t="shared" ref="V248" si="420">T248+U248</f>
        <v>850000</v>
      </c>
      <c r="W248" s="154">
        <f>[1]Функц.февр.!W190</f>
        <v>2222328</v>
      </c>
      <c r="X248" s="154">
        <f t="shared" ref="X248" si="421">V248+W248</f>
        <v>3072328</v>
      </c>
    </row>
    <row r="249" spans="1:24" s="175" customFormat="1" ht="12.75" customHeight="1" x14ac:dyDescent="0.25">
      <c r="A249" s="332" t="s">
        <v>280</v>
      </c>
      <c r="B249" s="332"/>
      <c r="C249" s="240"/>
      <c r="D249" s="240"/>
      <c r="E249" s="251">
        <v>852</v>
      </c>
      <c r="F249" s="158" t="s">
        <v>353</v>
      </c>
      <c r="G249" s="158" t="s">
        <v>224</v>
      </c>
      <c r="H249" s="158" t="s">
        <v>367</v>
      </c>
      <c r="I249" s="158"/>
      <c r="J249" s="174">
        <f>J250</f>
        <v>878920</v>
      </c>
      <c r="K249" s="174">
        <f t="shared" ref="K249:X249" si="422">K250</f>
        <v>-300000</v>
      </c>
      <c r="L249" s="174">
        <f t="shared" si="422"/>
        <v>578920</v>
      </c>
      <c r="M249" s="174">
        <f t="shared" si="422"/>
        <v>0</v>
      </c>
      <c r="N249" s="174">
        <f t="shared" si="422"/>
        <v>578920</v>
      </c>
      <c r="O249" s="174">
        <f t="shared" si="422"/>
        <v>0</v>
      </c>
      <c r="P249" s="174">
        <f t="shared" si="422"/>
        <v>578920</v>
      </c>
      <c r="Q249" s="174">
        <f t="shared" si="422"/>
        <v>0</v>
      </c>
      <c r="R249" s="174">
        <f t="shared" si="422"/>
        <v>578920</v>
      </c>
      <c r="S249" s="174">
        <f t="shared" si="422"/>
        <v>0</v>
      </c>
      <c r="T249" s="174">
        <f t="shared" si="422"/>
        <v>578920</v>
      </c>
      <c r="U249" s="174">
        <f t="shared" si="422"/>
        <v>0</v>
      </c>
      <c r="V249" s="174">
        <f t="shared" si="422"/>
        <v>578920</v>
      </c>
      <c r="W249" s="174">
        <f t="shared" si="422"/>
        <v>174431.48</v>
      </c>
      <c r="X249" s="174">
        <f t="shared" si="422"/>
        <v>753351.48</v>
      </c>
    </row>
    <row r="250" spans="1:24" s="145" customFormat="1" ht="49.5" customHeight="1" x14ac:dyDescent="0.25">
      <c r="A250" s="332" t="s">
        <v>282</v>
      </c>
      <c r="B250" s="332"/>
      <c r="C250" s="240"/>
      <c r="D250" s="240"/>
      <c r="E250" s="251">
        <v>852</v>
      </c>
      <c r="F250" s="143" t="s">
        <v>353</v>
      </c>
      <c r="G250" s="143" t="s">
        <v>224</v>
      </c>
      <c r="H250" s="143" t="s">
        <v>283</v>
      </c>
      <c r="I250" s="143"/>
      <c r="J250" s="154">
        <f>J256+J251</f>
        <v>878920</v>
      </c>
      <c r="K250" s="154">
        <f t="shared" ref="K250:X250" si="423">K256+K251</f>
        <v>-300000</v>
      </c>
      <c r="L250" s="154">
        <f t="shared" si="423"/>
        <v>578920</v>
      </c>
      <c r="M250" s="154">
        <f t="shared" si="423"/>
        <v>0</v>
      </c>
      <c r="N250" s="154">
        <f t="shared" si="423"/>
        <v>578920</v>
      </c>
      <c r="O250" s="154">
        <f t="shared" si="423"/>
        <v>0</v>
      </c>
      <c r="P250" s="154">
        <f t="shared" si="423"/>
        <v>578920</v>
      </c>
      <c r="Q250" s="154">
        <f t="shared" si="423"/>
        <v>0</v>
      </c>
      <c r="R250" s="154">
        <f t="shared" si="423"/>
        <v>578920</v>
      </c>
      <c r="S250" s="154">
        <f t="shared" si="423"/>
        <v>0</v>
      </c>
      <c r="T250" s="154">
        <f t="shared" si="423"/>
        <v>578920</v>
      </c>
      <c r="U250" s="154">
        <f t="shared" si="423"/>
        <v>0</v>
      </c>
      <c r="V250" s="154">
        <f t="shared" si="423"/>
        <v>578920</v>
      </c>
      <c r="W250" s="154">
        <f t="shared" si="423"/>
        <v>174431.48</v>
      </c>
      <c r="X250" s="154">
        <f t="shared" si="423"/>
        <v>753351.48</v>
      </c>
    </row>
    <row r="251" spans="1:24" s="145" customFormat="1" ht="62.25" customHeight="1" x14ac:dyDescent="0.25">
      <c r="A251" s="332" t="s">
        <v>368</v>
      </c>
      <c r="B251" s="332"/>
      <c r="C251" s="240"/>
      <c r="D251" s="240"/>
      <c r="E251" s="251">
        <v>852</v>
      </c>
      <c r="F251" s="143" t="s">
        <v>353</v>
      </c>
      <c r="G251" s="143" t="s">
        <v>224</v>
      </c>
      <c r="H251" s="143" t="s">
        <v>369</v>
      </c>
      <c r="I251" s="143"/>
      <c r="J251" s="154">
        <f>J252+J254</f>
        <v>863000</v>
      </c>
      <c r="K251" s="154">
        <f t="shared" ref="K251:X251" si="424">K252+K254</f>
        <v>-300000</v>
      </c>
      <c r="L251" s="154">
        <f t="shared" si="424"/>
        <v>563000</v>
      </c>
      <c r="M251" s="154">
        <f t="shared" si="424"/>
        <v>0</v>
      </c>
      <c r="N251" s="154">
        <f t="shared" si="424"/>
        <v>563000</v>
      </c>
      <c r="O251" s="154">
        <f t="shared" si="424"/>
        <v>0</v>
      </c>
      <c r="P251" s="154">
        <f t="shared" si="424"/>
        <v>563000</v>
      </c>
      <c r="Q251" s="154">
        <f t="shared" si="424"/>
        <v>0</v>
      </c>
      <c r="R251" s="154">
        <f t="shared" si="424"/>
        <v>563000</v>
      </c>
      <c r="S251" s="154">
        <f t="shared" si="424"/>
        <v>0</v>
      </c>
      <c r="T251" s="154">
        <f t="shared" si="424"/>
        <v>563000</v>
      </c>
      <c r="U251" s="154">
        <f t="shared" si="424"/>
        <v>0</v>
      </c>
      <c r="V251" s="154">
        <f t="shared" si="424"/>
        <v>563000</v>
      </c>
      <c r="W251" s="154">
        <f t="shared" si="424"/>
        <v>174431.48</v>
      </c>
      <c r="X251" s="154">
        <f t="shared" si="424"/>
        <v>737431.48</v>
      </c>
    </row>
    <row r="252" spans="1:24" s="145" customFormat="1" ht="12" hidden="1" x14ac:dyDescent="0.25">
      <c r="A252" s="240"/>
      <c r="B252" s="240" t="s">
        <v>370</v>
      </c>
      <c r="C252" s="240"/>
      <c r="D252" s="240"/>
      <c r="E252" s="251">
        <v>852</v>
      </c>
      <c r="F252" s="143" t="s">
        <v>353</v>
      </c>
      <c r="G252" s="143" t="s">
        <v>224</v>
      </c>
      <c r="H252" s="143" t="s">
        <v>369</v>
      </c>
      <c r="I252" s="143" t="s">
        <v>371</v>
      </c>
      <c r="J252" s="154">
        <f t="shared" ref="J252:X252" si="425">J253</f>
        <v>863000</v>
      </c>
      <c r="K252" s="154">
        <f t="shared" si="425"/>
        <v>-863000</v>
      </c>
      <c r="L252" s="154">
        <f t="shared" si="425"/>
        <v>0</v>
      </c>
      <c r="M252" s="154">
        <f t="shared" si="425"/>
        <v>0</v>
      </c>
      <c r="N252" s="154">
        <f t="shared" si="425"/>
        <v>0</v>
      </c>
      <c r="O252" s="154">
        <f t="shared" si="425"/>
        <v>0</v>
      </c>
      <c r="P252" s="154">
        <f t="shared" si="425"/>
        <v>0</v>
      </c>
      <c r="Q252" s="154">
        <f t="shared" si="425"/>
        <v>0</v>
      </c>
      <c r="R252" s="154">
        <f t="shared" si="425"/>
        <v>0</v>
      </c>
      <c r="S252" s="154">
        <f t="shared" si="425"/>
        <v>0</v>
      </c>
      <c r="T252" s="154">
        <f t="shared" si="425"/>
        <v>0</v>
      </c>
      <c r="U252" s="154">
        <f t="shared" si="425"/>
        <v>0</v>
      </c>
      <c r="V252" s="154">
        <f t="shared" si="425"/>
        <v>0</v>
      </c>
      <c r="W252" s="154">
        <f t="shared" si="425"/>
        <v>0</v>
      </c>
      <c r="X252" s="154">
        <f t="shared" si="425"/>
        <v>0</v>
      </c>
    </row>
    <row r="253" spans="1:24" s="145" customFormat="1" ht="24" hidden="1" x14ac:dyDescent="0.25">
      <c r="A253" s="155"/>
      <c r="B253" s="240" t="s">
        <v>372</v>
      </c>
      <c r="C253" s="240"/>
      <c r="D253" s="240"/>
      <c r="E253" s="251">
        <v>852</v>
      </c>
      <c r="F253" s="143" t="s">
        <v>353</v>
      </c>
      <c r="G253" s="143" t="s">
        <v>224</v>
      </c>
      <c r="H253" s="143" t="s">
        <v>369</v>
      </c>
      <c r="I253" s="143" t="s">
        <v>373</v>
      </c>
      <c r="J253" s="154">
        <v>863000</v>
      </c>
      <c r="K253" s="154">
        <v>-863000</v>
      </c>
      <c r="L253" s="154">
        <f t="shared" si="351"/>
        <v>0</v>
      </c>
      <c r="M253" s="154"/>
      <c r="N253" s="154">
        <f t="shared" ref="N253" si="426">L253+M253</f>
        <v>0</v>
      </c>
      <c r="O253" s="154"/>
      <c r="P253" s="154">
        <f t="shared" ref="P253" si="427">N253+O253</f>
        <v>0</v>
      </c>
      <c r="Q253" s="154"/>
      <c r="R253" s="154">
        <f t="shared" ref="R253" si="428">P253+Q253</f>
        <v>0</v>
      </c>
      <c r="S253" s="154"/>
      <c r="T253" s="154">
        <f t="shared" ref="T253" si="429">R253+S253</f>
        <v>0</v>
      </c>
      <c r="U253" s="154"/>
      <c r="V253" s="154">
        <f t="shared" ref="V253" si="430">T253+U253</f>
        <v>0</v>
      </c>
      <c r="W253" s="154"/>
      <c r="X253" s="154">
        <f t="shared" ref="X253" si="431">V253+W253</f>
        <v>0</v>
      </c>
    </row>
    <row r="254" spans="1:24" s="145" customFormat="1" ht="24" x14ac:dyDescent="0.25">
      <c r="A254" s="155"/>
      <c r="B254" s="240" t="s">
        <v>361</v>
      </c>
      <c r="C254" s="240"/>
      <c r="D254" s="240"/>
      <c r="E254" s="251">
        <v>852</v>
      </c>
      <c r="F254" s="143" t="s">
        <v>353</v>
      </c>
      <c r="G254" s="143" t="s">
        <v>224</v>
      </c>
      <c r="H254" s="143" t="s">
        <v>369</v>
      </c>
      <c r="I254" s="143" t="s">
        <v>362</v>
      </c>
      <c r="J254" s="154">
        <f>J255</f>
        <v>0</v>
      </c>
      <c r="K254" s="154">
        <f t="shared" ref="K254:X254" si="432">K255</f>
        <v>563000</v>
      </c>
      <c r="L254" s="154">
        <f t="shared" si="432"/>
        <v>563000</v>
      </c>
      <c r="M254" s="154">
        <f t="shared" si="432"/>
        <v>0</v>
      </c>
      <c r="N254" s="154">
        <f t="shared" si="432"/>
        <v>563000</v>
      </c>
      <c r="O254" s="154">
        <f t="shared" si="432"/>
        <v>0</v>
      </c>
      <c r="P254" s="154">
        <f t="shared" si="432"/>
        <v>563000</v>
      </c>
      <c r="Q254" s="154">
        <f t="shared" si="432"/>
        <v>0</v>
      </c>
      <c r="R254" s="154">
        <f t="shared" si="432"/>
        <v>563000</v>
      </c>
      <c r="S254" s="154">
        <f t="shared" si="432"/>
        <v>0</v>
      </c>
      <c r="T254" s="154">
        <f t="shared" si="432"/>
        <v>563000</v>
      </c>
      <c r="U254" s="154">
        <f t="shared" si="432"/>
        <v>0</v>
      </c>
      <c r="V254" s="154">
        <f t="shared" si="432"/>
        <v>563000</v>
      </c>
      <c r="W254" s="154">
        <f t="shared" si="432"/>
        <v>174431.48</v>
      </c>
      <c r="X254" s="154">
        <f t="shared" si="432"/>
        <v>737431.48</v>
      </c>
    </row>
    <row r="255" spans="1:24" s="145" customFormat="1" ht="26.25" customHeight="1" x14ac:dyDescent="0.25">
      <c r="A255" s="155"/>
      <c r="B255" s="240" t="s">
        <v>363</v>
      </c>
      <c r="C255" s="240"/>
      <c r="D255" s="240"/>
      <c r="E255" s="251">
        <v>852</v>
      </c>
      <c r="F255" s="143" t="s">
        <v>353</v>
      </c>
      <c r="G255" s="143" t="s">
        <v>224</v>
      </c>
      <c r="H255" s="143" t="s">
        <v>369</v>
      </c>
      <c r="I255" s="143" t="s">
        <v>364</v>
      </c>
      <c r="J255" s="154"/>
      <c r="K255" s="154">
        <f>863000-300000</f>
        <v>563000</v>
      </c>
      <c r="L255" s="154">
        <f t="shared" si="351"/>
        <v>563000</v>
      </c>
      <c r="M255" s="154"/>
      <c r="N255" s="154">
        <f t="shared" ref="N255" si="433">L255+M255</f>
        <v>563000</v>
      </c>
      <c r="O255" s="154"/>
      <c r="P255" s="154">
        <f t="shared" ref="P255" si="434">N255+O255</f>
        <v>563000</v>
      </c>
      <c r="Q255" s="154"/>
      <c r="R255" s="154">
        <f t="shared" ref="R255" si="435">P255+Q255</f>
        <v>563000</v>
      </c>
      <c r="S255" s="154"/>
      <c r="T255" s="154">
        <f t="shared" ref="T255" si="436">R255+S255</f>
        <v>563000</v>
      </c>
      <c r="U255" s="154"/>
      <c r="V255" s="154">
        <f t="shared" ref="V255" si="437">T255+U255</f>
        <v>563000</v>
      </c>
      <c r="W255" s="154">
        <f>[1]Функц.февр.!W201</f>
        <v>174431.48</v>
      </c>
      <c r="X255" s="154">
        <f t="shared" ref="X255" si="438">V255+W255</f>
        <v>737431.48</v>
      </c>
    </row>
    <row r="256" spans="1:24" s="145" customFormat="1" ht="12.75" hidden="1" customHeight="1" x14ac:dyDescent="0.25">
      <c r="A256" s="332" t="s">
        <v>374</v>
      </c>
      <c r="B256" s="332"/>
      <c r="C256" s="240"/>
      <c r="D256" s="240"/>
      <c r="E256" s="251">
        <v>852</v>
      </c>
      <c r="F256" s="143" t="s">
        <v>353</v>
      </c>
      <c r="G256" s="143" t="s">
        <v>224</v>
      </c>
      <c r="H256" s="143" t="s">
        <v>375</v>
      </c>
      <c r="I256" s="143"/>
      <c r="J256" s="154">
        <f>J257+J259</f>
        <v>15920</v>
      </c>
      <c r="K256" s="154">
        <f t="shared" ref="K256:X256" si="439">K257+K259</f>
        <v>0</v>
      </c>
      <c r="L256" s="154">
        <f t="shared" si="439"/>
        <v>15920</v>
      </c>
      <c r="M256" s="154">
        <f t="shared" si="439"/>
        <v>0</v>
      </c>
      <c r="N256" s="154">
        <f t="shared" si="439"/>
        <v>15920</v>
      </c>
      <c r="O256" s="154">
        <f t="shared" si="439"/>
        <v>0</v>
      </c>
      <c r="P256" s="154">
        <f t="shared" si="439"/>
        <v>15920</v>
      </c>
      <c r="Q256" s="154">
        <f t="shared" si="439"/>
        <v>0</v>
      </c>
      <c r="R256" s="154">
        <f t="shared" si="439"/>
        <v>15920</v>
      </c>
      <c r="S256" s="154">
        <f t="shared" si="439"/>
        <v>0</v>
      </c>
      <c r="T256" s="154">
        <f t="shared" si="439"/>
        <v>15920</v>
      </c>
      <c r="U256" s="154">
        <f t="shared" si="439"/>
        <v>0</v>
      </c>
      <c r="V256" s="154">
        <f t="shared" si="439"/>
        <v>15920</v>
      </c>
      <c r="W256" s="154">
        <f t="shared" si="439"/>
        <v>0</v>
      </c>
      <c r="X256" s="154">
        <f t="shared" si="439"/>
        <v>15920</v>
      </c>
    </row>
    <row r="257" spans="1:24" s="145" customFormat="1" ht="12" hidden="1" x14ac:dyDescent="0.25">
      <c r="A257" s="155"/>
      <c r="B257" s="240" t="s">
        <v>370</v>
      </c>
      <c r="C257" s="240"/>
      <c r="D257" s="240"/>
      <c r="E257" s="251">
        <v>852</v>
      </c>
      <c r="F257" s="143" t="s">
        <v>353</v>
      </c>
      <c r="G257" s="143" t="s">
        <v>224</v>
      </c>
      <c r="H257" s="143" t="s">
        <v>375</v>
      </c>
      <c r="I257" s="143" t="s">
        <v>371</v>
      </c>
      <c r="J257" s="154">
        <f t="shared" ref="J257:X257" si="440">J258</f>
        <v>15920</v>
      </c>
      <c r="K257" s="154">
        <f t="shared" si="440"/>
        <v>-15920</v>
      </c>
      <c r="L257" s="154">
        <f t="shared" si="440"/>
        <v>0</v>
      </c>
      <c r="M257" s="154">
        <f t="shared" si="440"/>
        <v>0</v>
      </c>
      <c r="N257" s="154">
        <f t="shared" si="440"/>
        <v>0</v>
      </c>
      <c r="O257" s="154">
        <f t="shared" si="440"/>
        <v>0</v>
      </c>
      <c r="P257" s="154">
        <f t="shared" si="440"/>
        <v>0</v>
      </c>
      <c r="Q257" s="154">
        <f t="shared" si="440"/>
        <v>0</v>
      </c>
      <c r="R257" s="154">
        <f t="shared" si="440"/>
        <v>0</v>
      </c>
      <c r="S257" s="154">
        <f t="shared" si="440"/>
        <v>0</v>
      </c>
      <c r="T257" s="154">
        <f t="shared" si="440"/>
        <v>0</v>
      </c>
      <c r="U257" s="154">
        <f t="shared" si="440"/>
        <v>0</v>
      </c>
      <c r="V257" s="154">
        <f t="shared" si="440"/>
        <v>0</v>
      </c>
      <c r="W257" s="154">
        <f t="shared" si="440"/>
        <v>0</v>
      </c>
      <c r="X257" s="154">
        <f t="shared" si="440"/>
        <v>0</v>
      </c>
    </row>
    <row r="258" spans="1:24" s="145" customFormat="1" ht="12" hidden="1" x14ac:dyDescent="0.25">
      <c r="A258" s="155"/>
      <c r="B258" s="240" t="s">
        <v>376</v>
      </c>
      <c r="C258" s="240"/>
      <c r="D258" s="240"/>
      <c r="E258" s="251">
        <v>852</v>
      </c>
      <c r="F258" s="143" t="s">
        <v>353</v>
      </c>
      <c r="G258" s="143" t="s">
        <v>224</v>
      </c>
      <c r="H258" s="143" t="s">
        <v>375</v>
      </c>
      <c r="I258" s="143" t="s">
        <v>377</v>
      </c>
      <c r="J258" s="154">
        <v>15920</v>
      </c>
      <c r="K258" s="154">
        <v>-15920</v>
      </c>
      <c r="L258" s="154">
        <f t="shared" si="351"/>
        <v>0</v>
      </c>
      <c r="M258" s="154"/>
      <c r="N258" s="154">
        <f t="shared" ref="N258" si="441">L258+M258</f>
        <v>0</v>
      </c>
      <c r="O258" s="154"/>
      <c r="P258" s="154">
        <f t="shared" ref="P258" si="442">N258+O258</f>
        <v>0</v>
      </c>
      <c r="Q258" s="154"/>
      <c r="R258" s="154">
        <f t="shared" ref="R258" si="443">P258+Q258</f>
        <v>0</v>
      </c>
      <c r="S258" s="154"/>
      <c r="T258" s="154">
        <f t="shared" ref="T258" si="444">R258+S258</f>
        <v>0</v>
      </c>
      <c r="U258" s="154"/>
      <c r="V258" s="154">
        <f t="shared" ref="V258" si="445">T258+U258</f>
        <v>0</v>
      </c>
      <c r="W258" s="154"/>
      <c r="X258" s="154">
        <f t="shared" ref="X258" si="446">V258+W258</f>
        <v>0</v>
      </c>
    </row>
    <row r="259" spans="1:24" s="145" customFormat="1" ht="12.75" hidden="1" customHeight="1" x14ac:dyDescent="0.25">
      <c r="A259" s="155"/>
      <c r="B259" s="240" t="s">
        <v>361</v>
      </c>
      <c r="C259" s="240"/>
      <c r="D259" s="240"/>
      <c r="E259" s="251">
        <v>852</v>
      </c>
      <c r="F259" s="143" t="s">
        <v>353</v>
      </c>
      <c r="G259" s="143" t="s">
        <v>224</v>
      </c>
      <c r="H259" s="143" t="s">
        <v>375</v>
      </c>
      <c r="I259" s="143" t="s">
        <v>362</v>
      </c>
      <c r="J259" s="154">
        <f>J260</f>
        <v>0</v>
      </c>
      <c r="K259" s="154">
        <f t="shared" ref="K259:X259" si="447">K260</f>
        <v>15920</v>
      </c>
      <c r="L259" s="154">
        <f t="shared" si="447"/>
        <v>15920</v>
      </c>
      <c r="M259" s="154">
        <f t="shared" si="447"/>
        <v>0</v>
      </c>
      <c r="N259" s="154">
        <f t="shared" si="447"/>
        <v>15920</v>
      </c>
      <c r="O259" s="154">
        <f t="shared" si="447"/>
        <v>0</v>
      </c>
      <c r="P259" s="154">
        <f t="shared" si="447"/>
        <v>15920</v>
      </c>
      <c r="Q259" s="154">
        <f t="shared" si="447"/>
        <v>0</v>
      </c>
      <c r="R259" s="154">
        <f t="shared" si="447"/>
        <v>15920</v>
      </c>
      <c r="S259" s="154">
        <f t="shared" si="447"/>
        <v>0</v>
      </c>
      <c r="T259" s="154">
        <f t="shared" si="447"/>
        <v>15920</v>
      </c>
      <c r="U259" s="154">
        <f t="shared" si="447"/>
        <v>0</v>
      </c>
      <c r="V259" s="154">
        <f t="shared" si="447"/>
        <v>15920</v>
      </c>
      <c r="W259" s="154">
        <f t="shared" si="447"/>
        <v>0</v>
      </c>
      <c r="X259" s="154">
        <f t="shared" si="447"/>
        <v>15920</v>
      </c>
    </row>
    <row r="260" spans="1:24" s="145" customFormat="1" ht="12.75" hidden="1" customHeight="1" x14ac:dyDescent="0.25">
      <c r="A260" s="155"/>
      <c r="B260" s="240" t="s">
        <v>363</v>
      </c>
      <c r="C260" s="240"/>
      <c r="D260" s="240"/>
      <c r="E260" s="251">
        <v>852</v>
      </c>
      <c r="F260" s="143" t="s">
        <v>353</v>
      </c>
      <c r="G260" s="143" t="s">
        <v>224</v>
      </c>
      <c r="H260" s="143" t="s">
        <v>375</v>
      </c>
      <c r="I260" s="143" t="s">
        <v>364</v>
      </c>
      <c r="J260" s="154"/>
      <c r="K260" s="154">
        <f>15920</f>
        <v>15920</v>
      </c>
      <c r="L260" s="154">
        <f t="shared" si="351"/>
        <v>15920</v>
      </c>
      <c r="M260" s="154"/>
      <c r="N260" s="154">
        <f t="shared" ref="N260" si="448">L260+M260</f>
        <v>15920</v>
      </c>
      <c r="O260" s="154"/>
      <c r="P260" s="154">
        <f t="shared" ref="P260" si="449">N260+O260</f>
        <v>15920</v>
      </c>
      <c r="Q260" s="154"/>
      <c r="R260" s="154">
        <f t="shared" ref="R260" si="450">P260+Q260</f>
        <v>15920</v>
      </c>
      <c r="S260" s="154"/>
      <c r="T260" s="154">
        <f t="shared" ref="T260" si="451">R260+S260</f>
        <v>15920</v>
      </c>
      <c r="U260" s="154"/>
      <c r="V260" s="154">
        <f t="shared" ref="V260" si="452">T260+U260</f>
        <v>15920</v>
      </c>
      <c r="W260" s="154"/>
      <c r="X260" s="154">
        <f t="shared" ref="X260" si="453">V260+W260</f>
        <v>15920</v>
      </c>
    </row>
    <row r="261" spans="1:24" s="145" customFormat="1" ht="12.75" customHeight="1" x14ac:dyDescent="0.25">
      <c r="A261" s="332" t="s">
        <v>380</v>
      </c>
      <c r="B261" s="332"/>
      <c r="C261" s="240"/>
      <c r="D261" s="240"/>
      <c r="E261" s="251">
        <v>852</v>
      </c>
      <c r="F261" s="158" t="s">
        <v>353</v>
      </c>
      <c r="G261" s="143" t="s">
        <v>224</v>
      </c>
      <c r="H261" s="158" t="s">
        <v>381</v>
      </c>
      <c r="I261" s="143"/>
      <c r="J261" s="154">
        <f t="shared" ref="J261:X262" si="454">J262</f>
        <v>1685000</v>
      </c>
      <c r="K261" s="154">
        <f t="shared" si="454"/>
        <v>0</v>
      </c>
      <c r="L261" s="154">
        <f t="shared" si="454"/>
        <v>0</v>
      </c>
      <c r="M261" s="154">
        <f t="shared" si="454"/>
        <v>200000</v>
      </c>
      <c r="N261" s="154">
        <f t="shared" si="454"/>
        <v>200000</v>
      </c>
      <c r="O261" s="154">
        <f t="shared" si="454"/>
        <v>0</v>
      </c>
      <c r="P261" s="154">
        <f t="shared" si="454"/>
        <v>200000</v>
      </c>
      <c r="Q261" s="154">
        <f t="shared" si="454"/>
        <v>0</v>
      </c>
      <c r="R261" s="154">
        <f t="shared" si="454"/>
        <v>200000</v>
      </c>
      <c r="S261" s="154">
        <f t="shared" si="454"/>
        <v>0</v>
      </c>
      <c r="T261" s="154">
        <f t="shared" si="454"/>
        <v>200000</v>
      </c>
      <c r="U261" s="154">
        <f t="shared" si="454"/>
        <v>38508</v>
      </c>
      <c r="V261" s="154">
        <f t="shared" si="454"/>
        <v>238508</v>
      </c>
      <c r="W261" s="154">
        <f t="shared" si="454"/>
        <v>187548</v>
      </c>
      <c r="X261" s="154">
        <f t="shared" si="454"/>
        <v>426056</v>
      </c>
    </row>
    <row r="262" spans="1:24" s="145" customFormat="1" ht="24" customHeight="1" x14ac:dyDescent="0.25">
      <c r="A262" s="240"/>
      <c r="B262" s="240" t="s">
        <v>361</v>
      </c>
      <c r="C262" s="240"/>
      <c r="D262" s="240"/>
      <c r="E262" s="251">
        <v>852</v>
      </c>
      <c r="F262" s="143" t="s">
        <v>353</v>
      </c>
      <c r="G262" s="143" t="s">
        <v>224</v>
      </c>
      <c r="H262" s="158" t="s">
        <v>381</v>
      </c>
      <c r="I262" s="143" t="s">
        <v>362</v>
      </c>
      <c r="J262" s="154">
        <f t="shared" si="454"/>
        <v>1685000</v>
      </c>
      <c r="K262" s="154">
        <f t="shared" si="454"/>
        <v>0</v>
      </c>
      <c r="L262" s="154">
        <f t="shared" si="454"/>
        <v>0</v>
      </c>
      <c r="M262" s="154">
        <f t="shared" si="454"/>
        <v>200000</v>
      </c>
      <c r="N262" s="154">
        <f t="shared" si="454"/>
        <v>200000</v>
      </c>
      <c r="O262" s="154">
        <f t="shared" si="454"/>
        <v>0</v>
      </c>
      <c r="P262" s="154">
        <f t="shared" si="454"/>
        <v>200000</v>
      </c>
      <c r="Q262" s="154">
        <f t="shared" si="454"/>
        <v>0</v>
      </c>
      <c r="R262" s="154">
        <f t="shared" si="454"/>
        <v>200000</v>
      </c>
      <c r="S262" s="154">
        <f t="shared" si="454"/>
        <v>0</v>
      </c>
      <c r="T262" s="154">
        <f t="shared" si="454"/>
        <v>200000</v>
      </c>
      <c r="U262" s="154">
        <f t="shared" si="454"/>
        <v>38508</v>
      </c>
      <c r="V262" s="154">
        <f t="shared" si="454"/>
        <v>238508</v>
      </c>
      <c r="W262" s="154">
        <f t="shared" si="454"/>
        <v>187548</v>
      </c>
      <c r="X262" s="154">
        <f t="shared" si="454"/>
        <v>426056</v>
      </c>
    </row>
    <row r="263" spans="1:24" s="145" customFormat="1" ht="12.75" customHeight="1" x14ac:dyDescent="0.25">
      <c r="A263" s="258"/>
      <c r="B263" s="258" t="s">
        <v>384</v>
      </c>
      <c r="C263" s="258"/>
      <c r="D263" s="258"/>
      <c r="E263" s="251">
        <v>852</v>
      </c>
      <c r="F263" s="143" t="s">
        <v>353</v>
      </c>
      <c r="G263" s="143" t="s">
        <v>224</v>
      </c>
      <c r="H263" s="158" t="s">
        <v>381</v>
      </c>
      <c r="I263" s="143" t="s">
        <v>385</v>
      </c>
      <c r="J263" s="154">
        <v>1685000</v>
      </c>
      <c r="K263" s="154"/>
      <c r="L263" s="154">
        <v>0</v>
      </c>
      <c r="M263" s="154">
        <v>200000</v>
      </c>
      <c r="N263" s="154">
        <f t="shared" ref="N263" si="455">L263+M263</f>
        <v>200000</v>
      </c>
      <c r="O263" s="154"/>
      <c r="P263" s="154">
        <f t="shared" ref="P263" si="456">N263+O263</f>
        <v>200000</v>
      </c>
      <c r="Q263" s="154"/>
      <c r="R263" s="154">
        <f t="shared" ref="R263" si="457">P263+Q263</f>
        <v>200000</v>
      </c>
      <c r="S263" s="154"/>
      <c r="T263" s="154">
        <f t="shared" ref="T263" si="458">R263+S263</f>
        <v>200000</v>
      </c>
      <c r="U263" s="154">
        <f>[1]Функц.февр.!U215</f>
        <v>38508</v>
      </c>
      <c r="V263" s="154">
        <f t="shared" ref="V263" si="459">T263+U263</f>
        <v>238508</v>
      </c>
      <c r="W263" s="154">
        <f>[1]Функц.февр.!W215</f>
        <v>187548</v>
      </c>
      <c r="X263" s="154">
        <f t="shared" ref="X263" si="460">V263+W263</f>
        <v>426056</v>
      </c>
    </row>
    <row r="264" spans="1:24" s="145" customFormat="1" ht="39" hidden="1" customHeight="1" x14ac:dyDescent="0.25">
      <c r="A264" s="332" t="s">
        <v>386</v>
      </c>
      <c r="B264" s="332"/>
      <c r="C264" s="240"/>
      <c r="D264" s="240"/>
      <c r="E264" s="251">
        <v>852</v>
      </c>
      <c r="F264" s="158" t="s">
        <v>353</v>
      </c>
      <c r="G264" s="158" t="s">
        <v>224</v>
      </c>
      <c r="H264" s="158" t="s">
        <v>387</v>
      </c>
      <c r="I264" s="143"/>
      <c r="J264" s="154">
        <f t="shared" ref="J264:X265" si="461">J265</f>
        <v>0</v>
      </c>
      <c r="K264" s="154">
        <f t="shared" si="461"/>
        <v>0</v>
      </c>
      <c r="L264" s="154">
        <f t="shared" si="461"/>
        <v>0</v>
      </c>
      <c r="M264" s="154">
        <f t="shared" si="461"/>
        <v>100000</v>
      </c>
      <c r="N264" s="154">
        <f t="shared" si="461"/>
        <v>100000</v>
      </c>
      <c r="O264" s="154">
        <f t="shared" si="461"/>
        <v>0</v>
      </c>
      <c r="P264" s="154">
        <f t="shared" si="461"/>
        <v>100000</v>
      </c>
      <c r="Q264" s="154">
        <f t="shared" si="461"/>
        <v>0</v>
      </c>
      <c r="R264" s="154">
        <f t="shared" si="461"/>
        <v>100000</v>
      </c>
      <c r="S264" s="154">
        <f t="shared" si="461"/>
        <v>0</v>
      </c>
      <c r="T264" s="154">
        <f t="shared" si="461"/>
        <v>100000</v>
      </c>
      <c r="U264" s="154">
        <f t="shared" si="461"/>
        <v>-40000</v>
      </c>
      <c r="V264" s="154">
        <f t="shared" si="461"/>
        <v>60000</v>
      </c>
      <c r="W264" s="154">
        <f t="shared" si="461"/>
        <v>0</v>
      </c>
      <c r="X264" s="154">
        <f t="shared" si="461"/>
        <v>60000</v>
      </c>
    </row>
    <row r="265" spans="1:24" s="145" customFormat="1" ht="24" hidden="1" x14ac:dyDescent="0.25">
      <c r="A265" s="240"/>
      <c r="B265" s="240" t="s">
        <v>361</v>
      </c>
      <c r="C265" s="240"/>
      <c r="D265" s="240"/>
      <c r="E265" s="251">
        <v>852</v>
      </c>
      <c r="F265" s="143" t="s">
        <v>353</v>
      </c>
      <c r="G265" s="143" t="s">
        <v>224</v>
      </c>
      <c r="H265" s="158" t="s">
        <v>387</v>
      </c>
      <c r="I265" s="143" t="s">
        <v>362</v>
      </c>
      <c r="J265" s="154">
        <f t="shared" si="461"/>
        <v>0</v>
      </c>
      <c r="K265" s="154">
        <f t="shared" si="461"/>
        <v>0</v>
      </c>
      <c r="L265" s="154">
        <f t="shared" si="461"/>
        <v>0</v>
      </c>
      <c r="M265" s="154">
        <f t="shared" si="461"/>
        <v>100000</v>
      </c>
      <c r="N265" s="154">
        <f t="shared" si="461"/>
        <v>100000</v>
      </c>
      <c r="O265" s="154">
        <f t="shared" si="461"/>
        <v>0</v>
      </c>
      <c r="P265" s="154">
        <f t="shared" si="461"/>
        <v>100000</v>
      </c>
      <c r="Q265" s="154">
        <f t="shared" si="461"/>
        <v>0</v>
      </c>
      <c r="R265" s="154">
        <f t="shared" si="461"/>
        <v>100000</v>
      </c>
      <c r="S265" s="154">
        <f t="shared" si="461"/>
        <v>0</v>
      </c>
      <c r="T265" s="154">
        <f t="shared" si="461"/>
        <v>100000</v>
      </c>
      <c r="U265" s="154">
        <f t="shared" si="461"/>
        <v>-40000</v>
      </c>
      <c r="V265" s="154">
        <f t="shared" si="461"/>
        <v>60000</v>
      </c>
      <c r="W265" s="154">
        <f t="shared" si="461"/>
        <v>0</v>
      </c>
      <c r="X265" s="154">
        <f t="shared" si="461"/>
        <v>60000</v>
      </c>
    </row>
    <row r="266" spans="1:24" s="145" customFormat="1" ht="12" hidden="1" x14ac:dyDescent="0.25">
      <c r="A266" s="258"/>
      <c r="B266" s="258" t="s">
        <v>384</v>
      </c>
      <c r="C266" s="258"/>
      <c r="D266" s="258"/>
      <c r="E266" s="251">
        <v>852</v>
      </c>
      <c r="F266" s="143" t="s">
        <v>353</v>
      </c>
      <c r="G266" s="143" t="s">
        <v>224</v>
      </c>
      <c r="H266" s="158" t="s">
        <v>387</v>
      </c>
      <c r="I266" s="143" t="s">
        <v>385</v>
      </c>
      <c r="J266" s="154"/>
      <c r="K266" s="154"/>
      <c r="L266" s="154"/>
      <c r="M266" s="154">
        <v>100000</v>
      </c>
      <c r="N266" s="154">
        <f t="shared" ref="N266" si="462">L266+M266</f>
        <v>100000</v>
      </c>
      <c r="O266" s="154"/>
      <c r="P266" s="154">
        <f t="shared" ref="P266" si="463">N266+O266</f>
        <v>100000</v>
      </c>
      <c r="Q266" s="154"/>
      <c r="R266" s="154">
        <f t="shared" ref="R266" si="464">P266+Q266</f>
        <v>100000</v>
      </c>
      <c r="S266" s="154"/>
      <c r="T266" s="154">
        <f t="shared" ref="T266" si="465">R266+S266</f>
        <v>100000</v>
      </c>
      <c r="U266" s="154">
        <f>[1]Функц.февр.!U218</f>
        <v>-40000</v>
      </c>
      <c r="V266" s="154">
        <f t="shared" ref="V266" si="466">T266+U266</f>
        <v>60000</v>
      </c>
      <c r="W266" s="154">
        <f>[1]Функц.февр.!W218</f>
        <v>0</v>
      </c>
      <c r="X266" s="154">
        <f t="shared" ref="X266" si="467">V266+W266</f>
        <v>60000</v>
      </c>
    </row>
    <row r="267" spans="1:24" s="153" customFormat="1" ht="12.75" customHeight="1" x14ac:dyDescent="0.25">
      <c r="A267" s="333" t="s">
        <v>388</v>
      </c>
      <c r="B267" s="333"/>
      <c r="C267" s="241"/>
      <c r="D267" s="241"/>
      <c r="E267" s="251">
        <v>852</v>
      </c>
      <c r="F267" s="151" t="s">
        <v>353</v>
      </c>
      <c r="G267" s="151" t="s">
        <v>296</v>
      </c>
      <c r="H267" s="151"/>
      <c r="I267" s="151"/>
      <c r="J267" s="152">
        <f t="shared" ref="J267:X267" si="468">J268+J297+J311+J331+J335+J350+J353</f>
        <v>85290529.229999989</v>
      </c>
      <c r="K267" s="152">
        <f t="shared" si="468"/>
        <v>-327400</v>
      </c>
      <c r="L267" s="152">
        <f t="shared" si="468"/>
        <v>84963129.229999989</v>
      </c>
      <c r="M267" s="152">
        <f t="shared" si="468"/>
        <v>2563536</v>
      </c>
      <c r="N267" s="152">
        <f t="shared" si="468"/>
        <v>87526665.229999989</v>
      </c>
      <c r="O267" s="152">
        <f t="shared" si="468"/>
        <v>0</v>
      </c>
      <c r="P267" s="152">
        <f t="shared" si="468"/>
        <v>87526665.229999989</v>
      </c>
      <c r="Q267" s="152">
        <f t="shared" si="468"/>
        <v>1450410</v>
      </c>
      <c r="R267" s="152">
        <f t="shared" si="468"/>
        <v>88977075.229999989</v>
      </c>
      <c r="S267" s="152">
        <f t="shared" si="468"/>
        <v>605000</v>
      </c>
      <c r="T267" s="152">
        <f t="shared" si="468"/>
        <v>89582075.229999989</v>
      </c>
      <c r="U267" s="152">
        <f t="shared" si="468"/>
        <v>8120235</v>
      </c>
      <c r="V267" s="152">
        <f t="shared" si="468"/>
        <v>97702310.229999989</v>
      </c>
      <c r="W267" s="152">
        <f t="shared" si="468"/>
        <v>602012.12</v>
      </c>
      <c r="X267" s="152">
        <f t="shared" si="468"/>
        <v>98304322.349999994</v>
      </c>
    </row>
    <row r="268" spans="1:24" s="145" customFormat="1" ht="12" x14ac:dyDescent="0.25">
      <c r="A268" s="332" t="s">
        <v>389</v>
      </c>
      <c r="B268" s="332"/>
      <c r="C268" s="240"/>
      <c r="D268" s="240"/>
      <c r="E268" s="251">
        <v>852</v>
      </c>
      <c r="F268" s="143" t="s">
        <v>353</v>
      </c>
      <c r="G268" s="143" t="s">
        <v>296</v>
      </c>
      <c r="H268" s="143" t="s">
        <v>390</v>
      </c>
      <c r="I268" s="143"/>
      <c r="J268" s="154">
        <f>J269</f>
        <v>14409500</v>
      </c>
      <c r="K268" s="154">
        <f t="shared" ref="K268:X268" si="469">K269</f>
        <v>0</v>
      </c>
      <c r="L268" s="154">
        <f t="shared" si="469"/>
        <v>14409500</v>
      </c>
      <c r="M268" s="154">
        <f t="shared" si="469"/>
        <v>0</v>
      </c>
      <c r="N268" s="154">
        <f t="shared" si="469"/>
        <v>14409500</v>
      </c>
      <c r="O268" s="154">
        <f t="shared" si="469"/>
        <v>0</v>
      </c>
      <c r="P268" s="154">
        <f t="shared" si="469"/>
        <v>14409500</v>
      </c>
      <c r="Q268" s="154">
        <f t="shared" si="469"/>
        <v>0</v>
      </c>
      <c r="R268" s="154">
        <f t="shared" si="469"/>
        <v>14409500</v>
      </c>
      <c r="S268" s="154">
        <f t="shared" si="469"/>
        <v>0</v>
      </c>
      <c r="T268" s="154">
        <f t="shared" si="469"/>
        <v>14409500</v>
      </c>
      <c r="U268" s="154">
        <f t="shared" si="469"/>
        <v>5900000</v>
      </c>
      <c r="V268" s="154">
        <f t="shared" si="469"/>
        <v>20309500</v>
      </c>
      <c r="W268" s="154">
        <f t="shared" si="469"/>
        <v>-370900</v>
      </c>
      <c r="X268" s="154">
        <f t="shared" si="469"/>
        <v>19938600</v>
      </c>
    </row>
    <row r="269" spans="1:24" s="145" customFormat="1" ht="12" x14ac:dyDescent="0.25">
      <c r="A269" s="332" t="s">
        <v>357</v>
      </c>
      <c r="B269" s="332"/>
      <c r="C269" s="240"/>
      <c r="D269" s="240"/>
      <c r="E269" s="251">
        <v>852</v>
      </c>
      <c r="F269" s="158" t="s">
        <v>353</v>
      </c>
      <c r="G269" s="158" t="s">
        <v>296</v>
      </c>
      <c r="H269" s="158" t="s">
        <v>391</v>
      </c>
      <c r="I269" s="143"/>
      <c r="J269" s="154">
        <f>J270+J273+J276+J279+J282+J285+J288+J291</f>
        <v>14409500</v>
      </c>
      <c r="K269" s="154">
        <f t="shared" ref="K269:S269" si="470">K270+K273+K276+K279+K282+K285+K288+K291</f>
        <v>0</v>
      </c>
      <c r="L269" s="154">
        <f t="shared" si="470"/>
        <v>14409500</v>
      </c>
      <c r="M269" s="154">
        <f t="shared" si="470"/>
        <v>0</v>
      </c>
      <c r="N269" s="154">
        <f t="shared" si="470"/>
        <v>14409500</v>
      </c>
      <c r="O269" s="154">
        <f t="shared" si="470"/>
        <v>0</v>
      </c>
      <c r="P269" s="154">
        <f t="shared" si="470"/>
        <v>14409500</v>
      </c>
      <c r="Q269" s="154">
        <f t="shared" si="470"/>
        <v>0</v>
      </c>
      <c r="R269" s="154">
        <f t="shared" si="470"/>
        <v>14409500</v>
      </c>
      <c r="S269" s="154">
        <f t="shared" si="470"/>
        <v>0</v>
      </c>
      <c r="T269" s="154">
        <f>T270+T273+T276+T279+T282+T285+T288+T291+T294</f>
        <v>14409500</v>
      </c>
      <c r="U269" s="154">
        <f t="shared" ref="U269:X269" si="471">U270+U273+U276+U279+U282+U285+U288+U291+U294</f>
        <v>5900000</v>
      </c>
      <c r="V269" s="154">
        <f t="shared" si="471"/>
        <v>20309500</v>
      </c>
      <c r="W269" s="154">
        <f t="shared" si="471"/>
        <v>-370900</v>
      </c>
      <c r="X269" s="154">
        <f t="shared" si="471"/>
        <v>19938600</v>
      </c>
    </row>
    <row r="270" spans="1:24" s="145" customFormat="1" ht="12.75" customHeight="1" x14ac:dyDescent="0.25">
      <c r="A270" s="332" t="s">
        <v>694</v>
      </c>
      <c r="B270" s="332"/>
      <c r="C270" s="240"/>
      <c r="D270" s="240"/>
      <c r="E270" s="251">
        <v>852</v>
      </c>
      <c r="F270" s="158" t="s">
        <v>353</v>
      </c>
      <c r="G270" s="158" t="s">
        <v>296</v>
      </c>
      <c r="H270" s="158" t="s">
        <v>393</v>
      </c>
      <c r="I270" s="143"/>
      <c r="J270" s="154">
        <f t="shared" ref="J270:X271" si="472">J271</f>
        <v>2159400</v>
      </c>
      <c r="K270" s="154">
        <f t="shared" si="472"/>
        <v>0</v>
      </c>
      <c r="L270" s="154">
        <f t="shared" si="472"/>
        <v>2159400</v>
      </c>
      <c r="M270" s="154">
        <f t="shared" si="472"/>
        <v>0</v>
      </c>
      <c r="N270" s="154">
        <f t="shared" si="472"/>
        <v>2159400</v>
      </c>
      <c r="O270" s="154">
        <f t="shared" si="472"/>
        <v>0</v>
      </c>
      <c r="P270" s="154">
        <f t="shared" si="472"/>
        <v>2159400</v>
      </c>
      <c r="Q270" s="154">
        <f t="shared" si="472"/>
        <v>0</v>
      </c>
      <c r="R270" s="154">
        <f t="shared" si="472"/>
        <v>2159400</v>
      </c>
      <c r="S270" s="154">
        <f t="shared" si="472"/>
        <v>0</v>
      </c>
      <c r="T270" s="154">
        <f t="shared" si="472"/>
        <v>2159400</v>
      </c>
      <c r="U270" s="154">
        <f t="shared" si="472"/>
        <v>0</v>
      </c>
      <c r="V270" s="154">
        <f t="shared" si="472"/>
        <v>2159400</v>
      </c>
      <c r="W270" s="154">
        <f t="shared" si="472"/>
        <v>96000</v>
      </c>
      <c r="X270" s="154">
        <f t="shared" si="472"/>
        <v>2255400</v>
      </c>
    </row>
    <row r="271" spans="1:24" s="145" customFormat="1" ht="26.25" customHeight="1" x14ac:dyDescent="0.25">
      <c r="A271" s="240"/>
      <c r="B271" s="240" t="s">
        <v>361</v>
      </c>
      <c r="C271" s="240"/>
      <c r="D271" s="240"/>
      <c r="E271" s="251">
        <v>852</v>
      </c>
      <c r="F271" s="143" t="s">
        <v>353</v>
      </c>
      <c r="G271" s="158" t="s">
        <v>296</v>
      </c>
      <c r="H271" s="158" t="s">
        <v>393</v>
      </c>
      <c r="I271" s="143" t="s">
        <v>362</v>
      </c>
      <c r="J271" s="154">
        <f t="shared" si="472"/>
        <v>2159400</v>
      </c>
      <c r="K271" s="154">
        <f t="shared" si="472"/>
        <v>0</v>
      </c>
      <c r="L271" s="154">
        <f t="shared" si="472"/>
        <v>2159400</v>
      </c>
      <c r="M271" s="154">
        <f t="shared" si="472"/>
        <v>0</v>
      </c>
      <c r="N271" s="154">
        <f t="shared" si="472"/>
        <v>2159400</v>
      </c>
      <c r="O271" s="154">
        <f t="shared" si="472"/>
        <v>0</v>
      </c>
      <c r="P271" s="154">
        <f t="shared" si="472"/>
        <v>2159400</v>
      </c>
      <c r="Q271" s="154">
        <f t="shared" si="472"/>
        <v>0</v>
      </c>
      <c r="R271" s="154">
        <f t="shared" si="472"/>
        <v>2159400</v>
      </c>
      <c r="S271" s="154">
        <f t="shared" si="472"/>
        <v>0</v>
      </c>
      <c r="T271" s="154">
        <f t="shared" si="472"/>
        <v>2159400</v>
      </c>
      <c r="U271" s="154">
        <f t="shared" si="472"/>
        <v>0</v>
      </c>
      <c r="V271" s="154">
        <f t="shared" si="472"/>
        <v>2159400</v>
      </c>
      <c r="W271" s="154">
        <f t="shared" si="472"/>
        <v>96000</v>
      </c>
      <c r="X271" s="154">
        <f t="shared" si="472"/>
        <v>2255400</v>
      </c>
    </row>
    <row r="272" spans="1:24" s="145" customFormat="1" ht="26.25" customHeight="1" x14ac:dyDescent="0.25">
      <c r="A272" s="240"/>
      <c r="B272" s="240" t="s">
        <v>363</v>
      </c>
      <c r="C272" s="240"/>
      <c r="D272" s="240"/>
      <c r="E272" s="251">
        <v>852</v>
      </c>
      <c r="F272" s="143" t="s">
        <v>353</v>
      </c>
      <c r="G272" s="158" t="s">
        <v>296</v>
      </c>
      <c r="H272" s="158" t="s">
        <v>393</v>
      </c>
      <c r="I272" s="143" t="s">
        <v>364</v>
      </c>
      <c r="J272" s="154">
        <f>2159402-2</f>
        <v>2159400</v>
      </c>
      <c r="K272" s="154"/>
      <c r="L272" s="154">
        <f t="shared" si="351"/>
        <v>2159400</v>
      </c>
      <c r="M272" s="154"/>
      <c r="N272" s="154">
        <f t="shared" ref="N272" si="473">L272+M272</f>
        <v>2159400</v>
      </c>
      <c r="O272" s="154"/>
      <c r="P272" s="154">
        <f t="shared" ref="P272" si="474">N272+O272</f>
        <v>2159400</v>
      </c>
      <c r="Q272" s="154"/>
      <c r="R272" s="154">
        <f t="shared" ref="R272" si="475">P272+Q272</f>
        <v>2159400</v>
      </c>
      <c r="S272" s="154"/>
      <c r="T272" s="154">
        <f t="shared" ref="T272" si="476">R272+S272</f>
        <v>2159400</v>
      </c>
      <c r="U272" s="154"/>
      <c r="V272" s="154">
        <f t="shared" ref="V272" si="477">T272+U272</f>
        <v>2159400</v>
      </c>
      <c r="W272" s="154">
        <f>[1]Функц.февр.!W224</f>
        <v>96000</v>
      </c>
      <c r="X272" s="154">
        <f t="shared" ref="X272" si="478">V272+W272</f>
        <v>2255400</v>
      </c>
    </row>
    <row r="273" spans="1:24" s="145" customFormat="1" ht="12.75" customHeight="1" x14ac:dyDescent="0.25">
      <c r="A273" s="332" t="s">
        <v>695</v>
      </c>
      <c r="B273" s="332"/>
      <c r="C273" s="240"/>
      <c r="D273" s="240"/>
      <c r="E273" s="251">
        <v>852</v>
      </c>
      <c r="F273" s="158" t="s">
        <v>353</v>
      </c>
      <c r="G273" s="158" t="s">
        <v>296</v>
      </c>
      <c r="H273" s="158" t="s">
        <v>395</v>
      </c>
      <c r="I273" s="143"/>
      <c r="J273" s="154">
        <f t="shared" ref="J273:X274" si="479">J274</f>
        <v>2515700</v>
      </c>
      <c r="K273" s="154">
        <f t="shared" si="479"/>
        <v>0</v>
      </c>
      <c r="L273" s="154">
        <f t="shared" si="479"/>
        <v>2515700</v>
      </c>
      <c r="M273" s="154">
        <f t="shared" si="479"/>
        <v>0</v>
      </c>
      <c r="N273" s="154">
        <f t="shared" si="479"/>
        <v>2515700</v>
      </c>
      <c r="O273" s="154">
        <f t="shared" si="479"/>
        <v>0</v>
      </c>
      <c r="P273" s="154">
        <f t="shared" si="479"/>
        <v>2515700</v>
      </c>
      <c r="Q273" s="154">
        <f t="shared" si="479"/>
        <v>0</v>
      </c>
      <c r="R273" s="154">
        <f t="shared" si="479"/>
        <v>2515700</v>
      </c>
      <c r="S273" s="154">
        <f t="shared" si="479"/>
        <v>0</v>
      </c>
      <c r="T273" s="154">
        <f t="shared" si="479"/>
        <v>2515700</v>
      </c>
      <c r="U273" s="154">
        <f t="shared" si="479"/>
        <v>1445900</v>
      </c>
      <c r="V273" s="154">
        <f t="shared" si="479"/>
        <v>3961600</v>
      </c>
      <c r="W273" s="154">
        <f t="shared" si="479"/>
        <v>-345000</v>
      </c>
      <c r="X273" s="154">
        <f t="shared" si="479"/>
        <v>3616600</v>
      </c>
    </row>
    <row r="274" spans="1:24" s="145" customFormat="1" ht="26.25" customHeight="1" x14ac:dyDescent="0.25">
      <c r="A274" s="240"/>
      <c r="B274" s="240" t="s">
        <v>361</v>
      </c>
      <c r="C274" s="240"/>
      <c r="D274" s="240"/>
      <c r="E274" s="251">
        <v>852</v>
      </c>
      <c r="F274" s="143" t="s">
        <v>353</v>
      </c>
      <c r="G274" s="158" t="s">
        <v>296</v>
      </c>
      <c r="H274" s="158" t="s">
        <v>395</v>
      </c>
      <c r="I274" s="143" t="s">
        <v>362</v>
      </c>
      <c r="J274" s="154">
        <f t="shared" si="479"/>
        <v>2515700</v>
      </c>
      <c r="K274" s="154">
        <f t="shared" si="479"/>
        <v>0</v>
      </c>
      <c r="L274" s="154">
        <f t="shared" si="479"/>
        <v>2515700</v>
      </c>
      <c r="M274" s="154">
        <f t="shared" si="479"/>
        <v>0</v>
      </c>
      <c r="N274" s="154">
        <f t="shared" si="479"/>
        <v>2515700</v>
      </c>
      <c r="O274" s="154">
        <f t="shared" si="479"/>
        <v>0</v>
      </c>
      <c r="P274" s="154">
        <f t="shared" si="479"/>
        <v>2515700</v>
      </c>
      <c r="Q274" s="154">
        <f t="shared" si="479"/>
        <v>0</v>
      </c>
      <c r="R274" s="154">
        <f t="shared" si="479"/>
        <v>2515700</v>
      </c>
      <c r="S274" s="154">
        <f t="shared" si="479"/>
        <v>0</v>
      </c>
      <c r="T274" s="154">
        <f t="shared" si="479"/>
        <v>2515700</v>
      </c>
      <c r="U274" s="154">
        <f t="shared" si="479"/>
        <v>1445900</v>
      </c>
      <c r="V274" s="154">
        <f t="shared" si="479"/>
        <v>3961600</v>
      </c>
      <c r="W274" s="154">
        <f t="shared" si="479"/>
        <v>-345000</v>
      </c>
      <c r="X274" s="154">
        <f t="shared" si="479"/>
        <v>3616600</v>
      </c>
    </row>
    <row r="275" spans="1:24" s="145" customFormat="1" ht="26.25" customHeight="1" x14ac:dyDescent="0.25">
      <c r="A275" s="240"/>
      <c r="B275" s="240" t="s">
        <v>363</v>
      </c>
      <c r="C275" s="240"/>
      <c r="D275" s="240"/>
      <c r="E275" s="251">
        <v>852</v>
      </c>
      <c r="F275" s="143" t="s">
        <v>353</v>
      </c>
      <c r="G275" s="158" t="s">
        <v>296</v>
      </c>
      <c r="H275" s="158" t="s">
        <v>395</v>
      </c>
      <c r="I275" s="143" t="s">
        <v>364</v>
      </c>
      <c r="J275" s="154">
        <f>2461078+54622</f>
        <v>2515700</v>
      </c>
      <c r="K275" s="154"/>
      <c r="L275" s="154">
        <f t="shared" si="351"/>
        <v>2515700</v>
      </c>
      <c r="M275" s="154"/>
      <c r="N275" s="154">
        <f t="shared" ref="N275" si="480">L275+M275</f>
        <v>2515700</v>
      </c>
      <c r="O275" s="154"/>
      <c r="P275" s="154">
        <f t="shared" ref="P275" si="481">N275+O275</f>
        <v>2515700</v>
      </c>
      <c r="Q275" s="154"/>
      <c r="R275" s="154">
        <f t="shared" ref="R275" si="482">P275+Q275</f>
        <v>2515700</v>
      </c>
      <c r="S275" s="154"/>
      <c r="T275" s="154">
        <f t="shared" ref="T275" si="483">R275+S275</f>
        <v>2515700</v>
      </c>
      <c r="U275" s="154">
        <v>1445900</v>
      </c>
      <c r="V275" s="154">
        <f t="shared" ref="V275" si="484">T275+U275</f>
        <v>3961600</v>
      </c>
      <c r="W275" s="154">
        <f>[1]Функц.февр.!W227</f>
        <v>-345000</v>
      </c>
      <c r="X275" s="154">
        <f t="shared" ref="X275" si="485">V275+W275</f>
        <v>3616600</v>
      </c>
    </row>
    <row r="276" spans="1:24" s="145" customFormat="1" ht="12.75" customHeight="1" x14ac:dyDescent="0.25">
      <c r="A276" s="332" t="s">
        <v>696</v>
      </c>
      <c r="B276" s="332"/>
      <c r="C276" s="240"/>
      <c r="D276" s="240"/>
      <c r="E276" s="251">
        <v>852</v>
      </c>
      <c r="F276" s="158" t="s">
        <v>353</v>
      </c>
      <c r="G276" s="158" t="s">
        <v>296</v>
      </c>
      <c r="H276" s="158" t="s">
        <v>397</v>
      </c>
      <c r="I276" s="143"/>
      <c r="J276" s="154">
        <f t="shared" ref="J276:X277" si="486">J277</f>
        <v>1509100</v>
      </c>
      <c r="K276" s="154">
        <f t="shared" si="486"/>
        <v>0</v>
      </c>
      <c r="L276" s="154">
        <f t="shared" si="486"/>
        <v>1509100</v>
      </c>
      <c r="M276" s="154">
        <f t="shared" si="486"/>
        <v>0</v>
      </c>
      <c r="N276" s="154">
        <f t="shared" si="486"/>
        <v>1509100</v>
      </c>
      <c r="O276" s="154">
        <f t="shared" si="486"/>
        <v>0</v>
      </c>
      <c r="P276" s="154">
        <f t="shared" si="486"/>
        <v>1509100</v>
      </c>
      <c r="Q276" s="154">
        <f t="shared" si="486"/>
        <v>0</v>
      </c>
      <c r="R276" s="154">
        <f t="shared" si="486"/>
        <v>1509100</v>
      </c>
      <c r="S276" s="154">
        <f t="shared" si="486"/>
        <v>0</v>
      </c>
      <c r="T276" s="154">
        <f t="shared" si="486"/>
        <v>1509100</v>
      </c>
      <c r="U276" s="154">
        <f t="shared" si="486"/>
        <v>0</v>
      </c>
      <c r="V276" s="154">
        <f t="shared" si="486"/>
        <v>1509100</v>
      </c>
      <c r="W276" s="154">
        <f t="shared" si="486"/>
        <v>97000</v>
      </c>
      <c r="X276" s="154">
        <f t="shared" si="486"/>
        <v>1606100</v>
      </c>
    </row>
    <row r="277" spans="1:24" s="145" customFormat="1" ht="26.25" customHeight="1" x14ac:dyDescent="0.25">
      <c r="A277" s="240"/>
      <c r="B277" s="240" t="s">
        <v>361</v>
      </c>
      <c r="C277" s="240"/>
      <c r="D277" s="240"/>
      <c r="E277" s="251">
        <v>852</v>
      </c>
      <c r="F277" s="143" t="s">
        <v>353</v>
      </c>
      <c r="G277" s="158" t="s">
        <v>296</v>
      </c>
      <c r="H277" s="158" t="s">
        <v>397</v>
      </c>
      <c r="I277" s="143" t="s">
        <v>362</v>
      </c>
      <c r="J277" s="154">
        <f t="shared" si="486"/>
        <v>1509100</v>
      </c>
      <c r="K277" s="154">
        <f t="shared" si="486"/>
        <v>0</v>
      </c>
      <c r="L277" s="154">
        <f t="shared" si="486"/>
        <v>1509100</v>
      </c>
      <c r="M277" s="154">
        <f t="shared" si="486"/>
        <v>0</v>
      </c>
      <c r="N277" s="154">
        <f t="shared" si="486"/>
        <v>1509100</v>
      </c>
      <c r="O277" s="154">
        <f t="shared" si="486"/>
        <v>0</v>
      </c>
      <c r="P277" s="154">
        <f t="shared" si="486"/>
        <v>1509100</v>
      </c>
      <c r="Q277" s="154">
        <f t="shared" si="486"/>
        <v>0</v>
      </c>
      <c r="R277" s="154">
        <f t="shared" si="486"/>
        <v>1509100</v>
      </c>
      <c r="S277" s="154">
        <f t="shared" si="486"/>
        <v>0</v>
      </c>
      <c r="T277" s="154">
        <f t="shared" si="486"/>
        <v>1509100</v>
      </c>
      <c r="U277" s="154">
        <f t="shared" si="486"/>
        <v>0</v>
      </c>
      <c r="V277" s="154">
        <f t="shared" si="486"/>
        <v>1509100</v>
      </c>
      <c r="W277" s="154">
        <f t="shared" si="486"/>
        <v>97000</v>
      </c>
      <c r="X277" s="154">
        <f t="shared" si="486"/>
        <v>1606100</v>
      </c>
    </row>
    <row r="278" spans="1:24" s="145" customFormat="1" ht="26.25" customHeight="1" x14ac:dyDescent="0.25">
      <c r="A278" s="240"/>
      <c r="B278" s="240" t="s">
        <v>363</v>
      </c>
      <c r="C278" s="240"/>
      <c r="D278" s="240"/>
      <c r="E278" s="251">
        <v>852</v>
      </c>
      <c r="F278" s="143" t="s">
        <v>353</v>
      </c>
      <c r="G278" s="158" t="s">
        <v>296</v>
      </c>
      <c r="H278" s="158" t="s">
        <v>397</v>
      </c>
      <c r="I278" s="143" t="s">
        <v>364</v>
      </c>
      <c r="J278" s="154">
        <f>1454139+54961</f>
        <v>1509100</v>
      </c>
      <c r="K278" s="154"/>
      <c r="L278" s="154">
        <f t="shared" si="351"/>
        <v>1509100</v>
      </c>
      <c r="M278" s="154"/>
      <c r="N278" s="154">
        <f t="shared" ref="N278" si="487">L278+M278</f>
        <v>1509100</v>
      </c>
      <c r="O278" s="154"/>
      <c r="P278" s="154">
        <f t="shared" ref="P278" si="488">N278+O278</f>
        <v>1509100</v>
      </c>
      <c r="Q278" s="154"/>
      <c r="R278" s="154">
        <f t="shared" ref="R278" si="489">P278+Q278</f>
        <v>1509100</v>
      </c>
      <c r="S278" s="154"/>
      <c r="T278" s="154">
        <f t="shared" ref="T278" si="490">R278+S278</f>
        <v>1509100</v>
      </c>
      <c r="U278" s="154"/>
      <c r="V278" s="154">
        <f t="shared" ref="V278" si="491">T278+U278</f>
        <v>1509100</v>
      </c>
      <c r="W278" s="154">
        <f>[1]Функц.февр.!W230</f>
        <v>97000</v>
      </c>
      <c r="X278" s="154">
        <f t="shared" ref="X278" si="492">V278+W278</f>
        <v>1606100</v>
      </c>
    </row>
    <row r="279" spans="1:24" s="145" customFormat="1" ht="15.75" customHeight="1" x14ac:dyDescent="0.25">
      <c r="A279" s="332" t="s">
        <v>697</v>
      </c>
      <c r="B279" s="332"/>
      <c r="C279" s="240"/>
      <c r="D279" s="240"/>
      <c r="E279" s="251">
        <v>852</v>
      </c>
      <c r="F279" s="158" t="s">
        <v>353</v>
      </c>
      <c r="G279" s="158" t="s">
        <v>296</v>
      </c>
      <c r="H279" s="158" t="s">
        <v>399</v>
      </c>
      <c r="I279" s="143"/>
      <c r="J279" s="154">
        <f t="shared" ref="J279:X280" si="493">J280</f>
        <v>3143300</v>
      </c>
      <c r="K279" s="154">
        <f t="shared" si="493"/>
        <v>0</v>
      </c>
      <c r="L279" s="154">
        <f t="shared" si="493"/>
        <v>3143300</v>
      </c>
      <c r="M279" s="154">
        <f t="shared" si="493"/>
        <v>0</v>
      </c>
      <c r="N279" s="154">
        <f t="shared" si="493"/>
        <v>3143300</v>
      </c>
      <c r="O279" s="154">
        <f t="shared" si="493"/>
        <v>0</v>
      </c>
      <c r="P279" s="154">
        <f t="shared" si="493"/>
        <v>3143300</v>
      </c>
      <c r="Q279" s="154">
        <f t="shared" si="493"/>
        <v>0</v>
      </c>
      <c r="R279" s="154">
        <f t="shared" si="493"/>
        <v>3143300</v>
      </c>
      <c r="S279" s="154">
        <f t="shared" si="493"/>
        <v>0</v>
      </c>
      <c r="T279" s="154">
        <f t="shared" si="493"/>
        <v>3143300</v>
      </c>
      <c r="U279" s="154">
        <f t="shared" si="493"/>
        <v>0</v>
      </c>
      <c r="V279" s="154">
        <f t="shared" si="493"/>
        <v>3143300</v>
      </c>
      <c r="W279" s="154">
        <f t="shared" si="493"/>
        <v>51000</v>
      </c>
      <c r="X279" s="154">
        <f t="shared" si="493"/>
        <v>3194300</v>
      </c>
    </row>
    <row r="280" spans="1:24" s="145" customFormat="1" ht="26.25" customHeight="1" x14ac:dyDescent="0.25">
      <c r="A280" s="240"/>
      <c r="B280" s="240" t="s">
        <v>361</v>
      </c>
      <c r="C280" s="240"/>
      <c r="D280" s="240"/>
      <c r="E280" s="251">
        <v>852</v>
      </c>
      <c r="F280" s="143" t="s">
        <v>353</v>
      </c>
      <c r="G280" s="158" t="s">
        <v>296</v>
      </c>
      <c r="H280" s="158" t="s">
        <v>399</v>
      </c>
      <c r="I280" s="143" t="s">
        <v>362</v>
      </c>
      <c r="J280" s="154">
        <f t="shared" si="493"/>
        <v>3143300</v>
      </c>
      <c r="K280" s="154">
        <f t="shared" si="493"/>
        <v>0</v>
      </c>
      <c r="L280" s="154">
        <f t="shared" si="493"/>
        <v>3143300</v>
      </c>
      <c r="M280" s="154">
        <f t="shared" si="493"/>
        <v>0</v>
      </c>
      <c r="N280" s="154">
        <f t="shared" si="493"/>
        <v>3143300</v>
      </c>
      <c r="O280" s="154">
        <f t="shared" si="493"/>
        <v>0</v>
      </c>
      <c r="P280" s="154">
        <f t="shared" si="493"/>
        <v>3143300</v>
      </c>
      <c r="Q280" s="154">
        <f t="shared" si="493"/>
        <v>0</v>
      </c>
      <c r="R280" s="154">
        <f t="shared" si="493"/>
        <v>3143300</v>
      </c>
      <c r="S280" s="154">
        <f t="shared" si="493"/>
        <v>0</v>
      </c>
      <c r="T280" s="154">
        <f t="shared" si="493"/>
        <v>3143300</v>
      </c>
      <c r="U280" s="154">
        <f t="shared" si="493"/>
        <v>0</v>
      </c>
      <c r="V280" s="154">
        <f t="shared" si="493"/>
        <v>3143300</v>
      </c>
      <c r="W280" s="154">
        <f t="shared" si="493"/>
        <v>51000</v>
      </c>
      <c r="X280" s="154">
        <f t="shared" si="493"/>
        <v>3194300</v>
      </c>
    </row>
    <row r="281" spans="1:24" s="145" customFormat="1" ht="26.25" customHeight="1" x14ac:dyDescent="0.25">
      <c r="A281" s="240"/>
      <c r="B281" s="240" t="s">
        <v>363</v>
      </c>
      <c r="C281" s="240"/>
      <c r="D281" s="240"/>
      <c r="E281" s="251">
        <v>852</v>
      </c>
      <c r="F281" s="143" t="s">
        <v>353</v>
      </c>
      <c r="G281" s="158" t="s">
        <v>296</v>
      </c>
      <c r="H281" s="158" t="s">
        <v>399</v>
      </c>
      <c r="I281" s="143" t="s">
        <v>364</v>
      </c>
      <c r="J281" s="154">
        <f>3272821-129521</f>
        <v>3143300</v>
      </c>
      <c r="K281" s="154"/>
      <c r="L281" s="154">
        <f t="shared" si="351"/>
        <v>3143300</v>
      </c>
      <c r="M281" s="154"/>
      <c r="N281" s="154">
        <f t="shared" ref="N281" si="494">L281+M281</f>
        <v>3143300</v>
      </c>
      <c r="O281" s="154"/>
      <c r="P281" s="154">
        <f t="shared" ref="P281" si="495">N281+O281</f>
        <v>3143300</v>
      </c>
      <c r="Q281" s="154"/>
      <c r="R281" s="154">
        <f t="shared" ref="R281" si="496">P281+Q281</f>
        <v>3143300</v>
      </c>
      <c r="S281" s="154"/>
      <c r="T281" s="154">
        <f t="shared" ref="T281" si="497">R281+S281</f>
        <v>3143300</v>
      </c>
      <c r="U281" s="154"/>
      <c r="V281" s="154">
        <f t="shared" ref="V281" si="498">T281+U281</f>
        <v>3143300</v>
      </c>
      <c r="W281" s="154">
        <f>[1]Функц.февр.!W233</f>
        <v>51000</v>
      </c>
      <c r="X281" s="154">
        <f t="shared" ref="X281" si="499">V281+W281</f>
        <v>3194300</v>
      </c>
    </row>
    <row r="282" spans="1:24" s="145" customFormat="1" ht="15.75" hidden="1" customHeight="1" x14ac:dyDescent="0.25">
      <c r="A282" s="332" t="s">
        <v>698</v>
      </c>
      <c r="B282" s="332"/>
      <c r="C282" s="240"/>
      <c r="D282" s="240"/>
      <c r="E282" s="251">
        <v>852</v>
      </c>
      <c r="F282" s="158" t="s">
        <v>353</v>
      </c>
      <c r="G282" s="158" t="s">
        <v>296</v>
      </c>
      <c r="H282" s="158" t="s">
        <v>401</v>
      </c>
      <c r="I282" s="143"/>
      <c r="J282" s="154">
        <f t="shared" ref="J282:X283" si="500">J283</f>
        <v>1445900</v>
      </c>
      <c r="K282" s="154">
        <f t="shared" si="500"/>
        <v>0</v>
      </c>
      <c r="L282" s="154">
        <f t="shared" si="500"/>
        <v>1445900</v>
      </c>
      <c r="M282" s="154">
        <f t="shared" si="500"/>
        <v>0</v>
      </c>
      <c r="N282" s="154">
        <f t="shared" si="500"/>
        <v>1445900</v>
      </c>
      <c r="O282" s="154">
        <f t="shared" si="500"/>
        <v>0</v>
      </c>
      <c r="P282" s="154">
        <f t="shared" si="500"/>
        <v>1445900</v>
      </c>
      <c r="Q282" s="154">
        <f t="shared" si="500"/>
        <v>0</v>
      </c>
      <c r="R282" s="154">
        <f t="shared" si="500"/>
        <v>1445900</v>
      </c>
      <c r="S282" s="154">
        <f t="shared" si="500"/>
        <v>0</v>
      </c>
      <c r="T282" s="154">
        <f t="shared" si="500"/>
        <v>1445900</v>
      </c>
      <c r="U282" s="154">
        <f t="shared" si="500"/>
        <v>-1445900</v>
      </c>
      <c r="V282" s="154">
        <f t="shared" si="500"/>
        <v>0</v>
      </c>
      <c r="W282" s="154">
        <f t="shared" si="500"/>
        <v>0</v>
      </c>
      <c r="X282" s="154">
        <f t="shared" si="500"/>
        <v>0</v>
      </c>
    </row>
    <row r="283" spans="1:24" s="145" customFormat="1" ht="15.75" hidden="1" customHeight="1" x14ac:dyDescent="0.25">
      <c r="A283" s="240"/>
      <c r="B283" s="240" t="s">
        <v>361</v>
      </c>
      <c r="C283" s="240"/>
      <c r="D283" s="240"/>
      <c r="E283" s="251">
        <v>852</v>
      </c>
      <c r="F283" s="143" t="s">
        <v>353</v>
      </c>
      <c r="G283" s="158" t="s">
        <v>296</v>
      </c>
      <c r="H283" s="158" t="s">
        <v>401</v>
      </c>
      <c r="I283" s="143" t="s">
        <v>362</v>
      </c>
      <c r="J283" s="154">
        <f t="shared" si="500"/>
        <v>1445900</v>
      </c>
      <c r="K283" s="154">
        <f t="shared" si="500"/>
        <v>0</v>
      </c>
      <c r="L283" s="154">
        <f t="shared" si="500"/>
        <v>1445900</v>
      </c>
      <c r="M283" s="154">
        <f t="shared" si="500"/>
        <v>0</v>
      </c>
      <c r="N283" s="154">
        <f t="shared" si="500"/>
        <v>1445900</v>
      </c>
      <c r="O283" s="154">
        <f t="shared" si="500"/>
        <v>0</v>
      </c>
      <c r="P283" s="154">
        <f t="shared" si="500"/>
        <v>1445900</v>
      </c>
      <c r="Q283" s="154">
        <f t="shared" si="500"/>
        <v>0</v>
      </c>
      <c r="R283" s="154">
        <f t="shared" si="500"/>
        <v>1445900</v>
      </c>
      <c r="S283" s="154">
        <f t="shared" si="500"/>
        <v>0</v>
      </c>
      <c r="T283" s="154">
        <f t="shared" si="500"/>
        <v>1445900</v>
      </c>
      <c r="U283" s="154">
        <f t="shared" si="500"/>
        <v>-1445900</v>
      </c>
      <c r="V283" s="154">
        <f t="shared" si="500"/>
        <v>0</v>
      </c>
      <c r="W283" s="154">
        <f t="shared" si="500"/>
        <v>0</v>
      </c>
      <c r="X283" s="154">
        <f t="shared" si="500"/>
        <v>0</v>
      </c>
    </row>
    <row r="284" spans="1:24" s="145" customFormat="1" ht="15.75" hidden="1" customHeight="1" x14ac:dyDescent="0.25">
      <c r="A284" s="240"/>
      <c r="B284" s="240" t="s">
        <v>363</v>
      </c>
      <c r="C284" s="240"/>
      <c r="D284" s="240"/>
      <c r="E284" s="251">
        <v>852</v>
      </c>
      <c r="F284" s="143" t="s">
        <v>353</v>
      </c>
      <c r="G284" s="158" t="s">
        <v>296</v>
      </c>
      <c r="H284" s="158" t="s">
        <v>401</v>
      </c>
      <c r="I284" s="143" t="s">
        <v>364</v>
      </c>
      <c r="J284" s="154">
        <f>1445866+34</f>
        <v>1445900</v>
      </c>
      <c r="K284" s="154"/>
      <c r="L284" s="154">
        <f t="shared" si="351"/>
        <v>1445900</v>
      </c>
      <c r="M284" s="154"/>
      <c r="N284" s="154">
        <f t="shared" ref="N284" si="501">L284+M284</f>
        <v>1445900</v>
      </c>
      <c r="O284" s="154"/>
      <c r="P284" s="154">
        <f t="shared" ref="P284" si="502">N284+O284</f>
        <v>1445900</v>
      </c>
      <c r="Q284" s="154"/>
      <c r="R284" s="154">
        <f t="shared" ref="R284" si="503">P284+Q284</f>
        <v>1445900</v>
      </c>
      <c r="S284" s="154"/>
      <c r="T284" s="154">
        <f t="shared" ref="T284" si="504">R284+S284</f>
        <v>1445900</v>
      </c>
      <c r="U284" s="154">
        <v>-1445900</v>
      </c>
      <c r="V284" s="154">
        <f t="shared" ref="V284" si="505">T284+U284</f>
        <v>0</v>
      </c>
      <c r="W284" s="154"/>
      <c r="X284" s="154">
        <f t="shared" ref="X284" si="506">V284+W284</f>
        <v>0</v>
      </c>
    </row>
    <row r="285" spans="1:24" s="145" customFormat="1" ht="15.75" customHeight="1" x14ac:dyDescent="0.25">
      <c r="A285" s="332" t="s">
        <v>699</v>
      </c>
      <c r="B285" s="332"/>
      <c r="C285" s="240"/>
      <c r="D285" s="240"/>
      <c r="E285" s="251">
        <v>852</v>
      </c>
      <c r="F285" s="158" t="s">
        <v>353</v>
      </c>
      <c r="G285" s="158" t="s">
        <v>296</v>
      </c>
      <c r="H285" s="158" t="s">
        <v>403</v>
      </c>
      <c r="I285" s="143"/>
      <c r="J285" s="154">
        <f t="shared" ref="J285:X286" si="507">J286</f>
        <v>1604400</v>
      </c>
      <c r="K285" s="154">
        <f t="shared" si="507"/>
        <v>0</v>
      </c>
      <c r="L285" s="154">
        <f t="shared" si="507"/>
        <v>1604400</v>
      </c>
      <c r="M285" s="154">
        <f t="shared" si="507"/>
        <v>0</v>
      </c>
      <c r="N285" s="154">
        <f t="shared" si="507"/>
        <v>1604400</v>
      </c>
      <c r="O285" s="154">
        <f t="shared" si="507"/>
        <v>0</v>
      </c>
      <c r="P285" s="154">
        <f t="shared" si="507"/>
        <v>1604400</v>
      </c>
      <c r="Q285" s="154">
        <f t="shared" si="507"/>
        <v>0</v>
      </c>
      <c r="R285" s="154">
        <f t="shared" si="507"/>
        <v>1604400</v>
      </c>
      <c r="S285" s="154">
        <f t="shared" si="507"/>
        <v>0</v>
      </c>
      <c r="T285" s="154">
        <f t="shared" si="507"/>
        <v>1604400</v>
      </c>
      <c r="U285" s="154">
        <f t="shared" si="507"/>
        <v>0</v>
      </c>
      <c r="V285" s="154">
        <f t="shared" si="507"/>
        <v>1604400</v>
      </c>
      <c r="W285" s="154">
        <f t="shared" si="507"/>
        <v>-158000</v>
      </c>
      <c r="X285" s="154">
        <f t="shared" si="507"/>
        <v>1446400</v>
      </c>
    </row>
    <row r="286" spans="1:24" s="145" customFormat="1" ht="26.25" customHeight="1" x14ac:dyDescent="0.25">
      <c r="A286" s="240"/>
      <c r="B286" s="240" t="s">
        <v>361</v>
      </c>
      <c r="C286" s="240"/>
      <c r="D286" s="240"/>
      <c r="E286" s="251">
        <v>852</v>
      </c>
      <c r="F286" s="143" t="s">
        <v>353</v>
      </c>
      <c r="G286" s="158" t="s">
        <v>296</v>
      </c>
      <c r="H286" s="158" t="s">
        <v>403</v>
      </c>
      <c r="I286" s="143" t="s">
        <v>362</v>
      </c>
      <c r="J286" s="154">
        <f t="shared" si="507"/>
        <v>1604400</v>
      </c>
      <c r="K286" s="154">
        <f t="shared" si="507"/>
        <v>0</v>
      </c>
      <c r="L286" s="154">
        <f t="shared" si="507"/>
        <v>1604400</v>
      </c>
      <c r="M286" s="154">
        <f t="shared" si="507"/>
        <v>0</v>
      </c>
      <c r="N286" s="154">
        <f t="shared" si="507"/>
        <v>1604400</v>
      </c>
      <c r="O286" s="154">
        <f t="shared" si="507"/>
        <v>0</v>
      </c>
      <c r="P286" s="154">
        <f t="shared" si="507"/>
        <v>1604400</v>
      </c>
      <c r="Q286" s="154">
        <f t="shared" si="507"/>
        <v>0</v>
      </c>
      <c r="R286" s="154">
        <f t="shared" si="507"/>
        <v>1604400</v>
      </c>
      <c r="S286" s="154">
        <f t="shared" si="507"/>
        <v>0</v>
      </c>
      <c r="T286" s="154">
        <f t="shared" si="507"/>
        <v>1604400</v>
      </c>
      <c r="U286" s="154">
        <f t="shared" si="507"/>
        <v>0</v>
      </c>
      <c r="V286" s="154">
        <f t="shared" si="507"/>
        <v>1604400</v>
      </c>
      <c r="W286" s="154">
        <f t="shared" si="507"/>
        <v>-158000</v>
      </c>
      <c r="X286" s="154">
        <f t="shared" si="507"/>
        <v>1446400</v>
      </c>
    </row>
    <row r="287" spans="1:24" s="145" customFormat="1" ht="26.25" customHeight="1" x14ac:dyDescent="0.25">
      <c r="A287" s="240"/>
      <c r="B287" s="240" t="s">
        <v>363</v>
      </c>
      <c r="C287" s="240"/>
      <c r="D287" s="240"/>
      <c r="E287" s="251">
        <v>852</v>
      </c>
      <c r="F287" s="143" t="s">
        <v>353</v>
      </c>
      <c r="G287" s="158" t="s">
        <v>296</v>
      </c>
      <c r="H287" s="158" t="s">
        <v>403</v>
      </c>
      <c r="I287" s="143" t="s">
        <v>364</v>
      </c>
      <c r="J287" s="154">
        <f>1604423-23</f>
        <v>1604400</v>
      </c>
      <c r="K287" s="154"/>
      <c r="L287" s="154">
        <f t="shared" si="351"/>
        <v>1604400</v>
      </c>
      <c r="M287" s="154"/>
      <c r="N287" s="154">
        <f t="shared" ref="N287" si="508">L287+M287</f>
        <v>1604400</v>
      </c>
      <c r="O287" s="154"/>
      <c r="P287" s="154">
        <f t="shared" ref="P287" si="509">N287+O287</f>
        <v>1604400</v>
      </c>
      <c r="Q287" s="154"/>
      <c r="R287" s="154">
        <f t="shared" ref="R287" si="510">P287+Q287</f>
        <v>1604400</v>
      </c>
      <c r="S287" s="154"/>
      <c r="T287" s="154">
        <f t="shared" ref="T287" si="511">R287+S287</f>
        <v>1604400</v>
      </c>
      <c r="U287" s="154"/>
      <c r="V287" s="154">
        <f t="shared" ref="V287" si="512">T287+U287</f>
        <v>1604400</v>
      </c>
      <c r="W287" s="154">
        <f>[1]Функц.февр.!W239</f>
        <v>-158000</v>
      </c>
      <c r="X287" s="154">
        <f t="shared" ref="X287" si="513">V287+W287</f>
        <v>1446400</v>
      </c>
    </row>
    <row r="288" spans="1:24" s="145" customFormat="1" ht="15.75" customHeight="1" x14ac:dyDescent="0.25">
      <c r="A288" s="332" t="s">
        <v>700</v>
      </c>
      <c r="B288" s="332"/>
      <c r="C288" s="240"/>
      <c r="D288" s="240"/>
      <c r="E288" s="251">
        <v>852</v>
      </c>
      <c r="F288" s="158" t="s">
        <v>353</v>
      </c>
      <c r="G288" s="158" t="s">
        <v>296</v>
      </c>
      <c r="H288" s="158" t="s">
        <v>405</v>
      </c>
      <c r="I288" s="143"/>
      <c r="J288" s="154">
        <f t="shared" ref="J288:X289" si="514">J289</f>
        <v>1466000</v>
      </c>
      <c r="K288" s="154">
        <f t="shared" si="514"/>
        <v>0</v>
      </c>
      <c r="L288" s="154">
        <f t="shared" si="514"/>
        <v>1466000</v>
      </c>
      <c r="M288" s="154">
        <f t="shared" si="514"/>
        <v>0</v>
      </c>
      <c r="N288" s="154">
        <f t="shared" si="514"/>
        <v>1466000</v>
      </c>
      <c r="O288" s="154">
        <f t="shared" si="514"/>
        <v>0</v>
      </c>
      <c r="P288" s="154">
        <f t="shared" si="514"/>
        <v>1466000</v>
      </c>
      <c r="Q288" s="154">
        <f t="shared" si="514"/>
        <v>0</v>
      </c>
      <c r="R288" s="154">
        <f t="shared" si="514"/>
        <v>1466000</v>
      </c>
      <c r="S288" s="154">
        <f t="shared" si="514"/>
        <v>0</v>
      </c>
      <c r="T288" s="154">
        <f t="shared" si="514"/>
        <v>1466000</v>
      </c>
      <c r="U288" s="154">
        <f t="shared" si="514"/>
        <v>0</v>
      </c>
      <c r="V288" s="154">
        <f t="shared" si="514"/>
        <v>1466000</v>
      </c>
      <c r="W288" s="154">
        <f t="shared" si="514"/>
        <v>-91000</v>
      </c>
      <c r="X288" s="154">
        <f t="shared" si="514"/>
        <v>1375000</v>
      </c>
    </row>
    <row r="289" spans="1:24" s="145" customFormat="1" ht="26.25" customHeight="1" x14ac:dyDescent="0.25">
      <c r="A289" s="240"/>
      <c r="B289" s="240" t="s">
        <v>361</v>
      </c>
      <c r="C289" s="240"/>
      <c r="D289" s="240"/>
      <c r="E289" s="251">
        <v>852</v>
      </c>
      <c r="F289" s="143" t="s">
        <v>353</v>
      </c>
      <c r="G289" s="158" t="s">
        <v>296</v>
      </c>
      <c r="H289" s="158" t="s">
        <v>405</v>
      </c>
      <c r="I289" s="143" t="s">
        <v>362</v>
      </c>
      <c r="J289" s="154">
        <f t="shared" si="514"/>
        <v>1466000</v>
      </c>
      <c r="K289" s="154">
        <f t="shared" si="514"/>
        <v>0</v>
      </c>
      <c r="L289" s="154">
        <f t="shared" si="514"/>
        <v>1466000</v>
      </c>
      <c r="M289" s="154">
        <f t="shared" si="514"/>
        <v>0</v>
      </c>
      <c r="N289" s="154">
        <f t="shared" si="514"/>
        <v>1466000</v>
      </c>
      <c r="O289" s="154">
        <f t="shared" si="514"/>
        <v>0</v>
      </c>
      <c r="P289" s="154">
        <f t="shared" si="514"/>
        <v>1466000</v>
      </c>
      <c r="Q289" s="154">
        <f t="shared" si="514"/>
        <v>0</v>
      </c>
      <c r="R289" s="154">
        <f t="shared" si="514"/>
        <v>1466000</v>
      </c>
      <c r="S289" s="154">
        <f t="shared" si="514"/>
        <v>0</v>
      </c>
      <c r="T289" s="154">
        <f t="shared" si="514"/>
        <v>1466000</v>
      </c>
      <c r="U289" s="154">
        <f t="shared" si="514"/>
        <v>0</v>
      </c>
      <c r="V289" s="154">
        <f t="shared" si="514"/>
        <v>1466000</v>
      </c>
      <c r="W289" s="154">
        <f t="shared" si="514"/>
        <v>-91000</v>
      </c>
      <c r="X289" s="154">
        <f t="shared" si="514"/>
        <v>1375000</v>
      </c>
    </row>
    <row r="290" spans="1:24" s="145" customFormat="1" ht="26.25" customHeight="1" x14ac:dyDescent="0.25">
      <c r="A290" s="240"/>
      <c r="B290" s="240" t="s">
        <v>363</v>
      </c>
      <c r="C290" s="240"/>
      <c r="D290" s="240"/>
      <c r="E290" s="251">
        <v>852</v>
      </c>
      <c r="F290" s="143" t="s">
        <v>353</v>
      </c>
      <c r="G290" s="158" t="s">
        <v>296</v>
      </c>
      <c r="H290" s="158" t="s">
        <v>405</v>
      </c>
      <c r="I290" s="143" t="s">
        <v>364</v>
      </c>
      <c r="J290" s="154">
        <f>1466064-64</f>
        <v>1466000</v>
      </c>
      <c r="K290" s="154"/>
      <c r="L290" s="154">
        <f t="shared" si="351"/>
        <v>1466000</v>
      </c>
      <c r="M290" s="154"/>
      <c r="N290" s="154">
        <f t="shared" ref="N290" si="515">L290+M290</f>
        <v>1466000</v>
      </c>
      <c r="O290" s="154"/>
      <c r="P290" s="154">
        <f t="shared" ref="P290" si="516">N290+O290</f>
        <v>1466000</v>
      </c>
      <c r="Q290" s="154"/>
      <c r="R290" s="154">
        <f t="shared" ref="R290" si="517">P290+Q290</f>
        <v>1466000</v>
      </c>
      <c r="S290" s="154"/>
      <c r="T290" s="154">
        <f t="shared" ref="T290" si="518">R290+S290</f>
        <v>1466000</v>
      </c>
      <c r="U290" s="154"/>
      <c r="V290" s="154">
        <f t="shared" ref="V290" si="519">T290+U290</f>
        <v>1466000</v>
      </c>
      <c r="W290" s="154">
        <f>[1]Функц.февр.!W242</f>
        <v>-91000</v>
      </c>
      <c r="X290" s="154">
        <f t="shared" ref="X290" si="520">V290+W290</f>
        <v>1375000</v>
      </c>
    </row>
    <row r="291" spans="1:24" s="145" customFormat="1" ht="15" customHeight="1" x14ac:dyDescent="0.25">
      <c r="A291" s="332" t="s">
        <v>701</v>
      </c>
      <c r="B291" s="332"/>
      <c r="C291" s="240"/>
      <c r="D291" s="240"/>
      <c r="E291" s="251">
        <v>852</v>
      </c>
      <c r="F291" s="158" t="s">
        <v>353</v>
      </c>
      <c r="G291" s="158" t="s">
        <v>296</v>
      </c>
      <c r="H291" s="158" t="s">
        <v>407</v>
      </c>
      <c r="I291" s="143"/>
      <c r="J291" s="154">
        <f t="shared" ref="J291:X292" si="521">J292</f>
        <v>565700</v>
      </c>
      <c r="K291" s="154">
        <f t="shared" si="521"/>
        <v>0</v>
      </c>
      <c r="L291" s="154">
        <f t="shared" si="521"/>
        <v>565700</v>
      </c>
      <c r="M291" s="154">
        <f t="shared" si="521"/>
        <v>0</v>
      </c>
      <c r="N291" s="154">
        <f t="shared" si="521"/>
        <v>565700</v>
      </c>
      <c r="O291" s="154">
        <f t="shared" si="521"/>
        <v>0</v>
      </c>
      <c r="P291" s="154">
        <f t="shared" si="521"/>
        <v>565700</v>
      </c>
      <c r="Q291" s="154">
        <f t="shared" si="521"/>
        <v>0</v>
      </c>
      <c r="R291" s="154">
        <f t="shared" si="521"/>
        <v>565700</v>
      </c>
      <c r="S291" s="154">
        <f t="shared" si="521"/>
        <v>0</v>
      </c>
      <c r="T291" s="154">
        <f t="shared" si="521"/>
        <v>565700</v>
      </c>
      <c r="U291" s="154">
        <f t="shared" si="521"/>
        <v>0</v>
      </c>
      <c r="V291" s="154">
        <f t="shared" si="521"/>
        <v>565700</v>
      </c>
      <c r="W291" s="154">
        <f t="shared" si="521"/>
        <v>-20900</v>
      </c>
      <c r="X291" s="154">
        <f t="shared" si="521"/>
        <v>544800</v>
      </c>
    </row>
    <row r="292" spans="1:24" s="145" customFormat="1" ht="24.75" customHeight="1" x14ac:dyDescent="0.25">
      <c r="A292" s="240"/>
      <c r="B292" s="240" t="s">
        <v>361</v>
      </c>
      <c r="C292" s="240"/>
      <c r="D292" s="240"/>
      <c r="E292" s="251">
        <v>852</v>
      </c>
      <c r="F292" s="143" t="s">
        <v>353</v>
      </c>
      <c r="G292" s="158" t="s">
        <v>296</v>
      </c>
      <c r="H292" s="158" t="s">
        <v>407</v>
      </c>
      <c r="I292" s="143" t="s">
        <v>362</v>
      </c>
      <c r="J292" s="154">
        <f t="shared" si="521"/>
        <v>565700</v>
      </c>
      <c r="K292" s="154">
        <f t="shared" si="521"/>
        <v>0</v>
      </c>
      <c r="L292" s="154">
        <f t="shared" si="521"/>
        <v>565700</v>
      </c>
      <c r="M292" s="154">
        <f t="shared" si="521"/>
        <v>0</v>
      </c>
      <c r="N292" s="154">
        <f t="shared" si="521"/>
        <v>565700</v>
      </c>
      <c r="O292" s="154">
        <f t="shared" si="521"/>
        <v>0</v>
      </c>
      <c r="P292" s="154">
        <f t="shared" si="521"/>
        <v>565700</v>
      </c>
      <c r="Q292" s="154">
        <f t="shared" si="521"/>
        <v>0</v>
      </c>
      <c r="R292" s="154">
        <f t="shared" si="521"/>
        <v>565700</v>
      </c>
      <c r="S292" s="154">
        <f t="shared" si="521"/>
        <v>0</v>
      </c>
      <c r="T292" s="154">
        <f t="shared" si="521"/>
        <v>565700</v>
      </c>
      <c r="U292" s="154">
        <f t="shared" si="521"/>
        <v>0</v>
      </c>
      <c r="V292" s="154">
        <f t="shared" si="521"/>
        <v>565700</v>
      </c>
      <c r="W292" s="154">
        <f t="shared" si="521"/>
        <v>-20900</v>
      </c>
      <c r="X292" s="154">
        <f t="shared" si="521"/>
        <v>544800</v>
      </c>
    </row>
    <row r="293" spans="1:24" s="145" customFormat="1" ht="27" customHeight="1" x14ac:dyDescent="0.25">
      <c r="A293" s="240"/>
      <c r="B293" s="240" t="s">
        <v>363</v>
      </c>
      <c r="C293" s="240"/>
      <c r="D293" s="240"/>
      <c r="E293" s="251">
        <v>852</v>
      </c>
      <c r="F293" s="143" t="s">
        <v>353</v>
      </c>
      <c r="G293" s="158" t="s">
        <v>296</v>
      </c>
      <c r="H293" s="158" t="s">
        <v>407</v>
      </c>
      <c r="I293" s="143" t="s">
        <v>364</v>
      </c>
      <c r="J293" s="154">
        <f>545720+19980</f>
        <v>565700</v>
      </c>
      <c r="K293" s="154"/>
      <c r="L293" s="154">
        <f t="shared" ref="L293:L394" si="522">J293+K293</f>
        <v>565700</v>
      </c>
      <c r="M293" s="154"/>
      <c r="N293" s="154">
        <f t="shared" ref="N293" si="523">L293+M293</f>
        <v>565700</v>
      </c>
      <c r="O293" s="154"/>
      <c r="P293" s="154">
        <f t="shared" ref="P293" si="524">N293+O293</f>
        <v>565700</v>
      </c>
      <c r="Q293" s="154"/>
      <c r="R293" s="154">
        <f t="shared" ref="R293" si="525">P293+Q293</f>
        <v>565700</v>
      </c>
      <c r="S293" s="154"/>
      <c r="T293" s="154">
        <f t="shared" ref="T293" si="526">R293+S293</f>
        <v>565700</v>
      </c>
      <c r="U293" s="154"/>
      <c r="V293" s="154">
        <f t="shared" ref="V293" si="527">T293+U293</f>
        <v>565700</v>
      </c>
      <c r="W293" s="154">
        <f>[1]Функц.февр.!W245</f>
        <v>-20900</v>
      </c>
      <c r="X293" s="154">
        <f t="shared" ref="X293" si="528">V293+W293</f>
        <v>544800</v>
      </c>
    </row>
    <row r="294" spans="1:24" s="145" customFormat="1" ht="15.75" hidden="1" customHeight="1" x14ac:dyDescent="0.25">
      <c r="A294" s="313" t="s">
        <v>676</v>
      </c>
      <c r="B294" s="314"/>
      <c r="C294" s="240"/>
      <c r="D294" s="240"/>
      <c r="E294" s="251">
        <v>852</v>
      </c>
      <c r="F294" s="158" t="s">
        <v>353</v>
      </c>
      <c r="G294" s="158" t="s">
        <v>296</v>
      </c>
      <c r="H294" s="158" t="s">
        <v>677</v>
      </c>
      <c r="I294" s="143"/>
      <c r="J294" s="154"/>
      <c r="K294" s="154"/>
      <c r="L294" s="154"/>
      <c r="M294" s="154"/>
      <c r="N294" s="154"/>
      <c r="O294" s="154"/>
      <c r="P294" s="154"/>
      <c r="Q294" s="154"/>
      <c r="R294" s="154"/>
      <c r="S294" s="154"/>
      <c r="T294" s="154">
        <f>T295</f>
        <v>0</v>
      </c>
      <c r="U294" s="154">
        <f t="shared" ref="U294:X295" si="529">U295</f>
        <v>5900000</v>
      </c>
      <c r="V294" s="154">
        <f t="shared" si="529"/>
        <v>5900000</v>
      </c>
      <c r="W294" s="154">
        <f t="shared" si="529"/>
        <v>0</v>
      </c>
      <c r="X294" s="154">
        <f t="shared" si="529"/>
        <v>5900000</v>
      </c>
    </row>
    <row r="295" spans="1:24" s="145" customFormat="1" ht="15.75" hidden="1" customHeight="1" x14ac:dyDescent="0.25">
      <c r="A295" s="244"/>
      <c r="B295" s="240" t="s">
        <v>361</v>
      </c>
      <c r="C295" s="240"/>
      <c r="D295" s="240"/>
      <c r="E295" s="251">
        <v>852</v>
      </c>
      <c r="F295" s="143" t="s">
        <v>353</v>
      </c>
      <c r="G295" s="158" t="s">
        <v>296</v>
      </c>
      <c r="H295" s="158" t="s">
        <v>677</v>
      </c>
      <c r="I295" s="143" t="s">
        <v>362</v>
      </c>
      <c r="J295" s="154"/>
      <c r="K295" s="154"/>
      <c r="L295" s="154"/>
      <c r="M295" s="154"/>
      <c r="N295" s="154"/>
      <c r="O295" s="154"/>
      <c r="P295" s="154"/>
      <c r="Q295" s="154"/>
      <c r="R295" s="154"/>
      <c r="S295" s="154"/>
      <c r="T295" s="154">
        <f>T296</f>
        <v>0</v>
      </c>
      <c r="U295" s="154">
        <f t="shared" si="529"/>
        <v>5900000</v>
      </c>
      <c r="V295" s="154">
        <f t="shared" si="529"/>
        <v>5900000</v>
      </c>
      <c r="W295" s="154">
        <f t="shared" si="529"/>
        <v>0</v>
      </c>
      <c r="X295" s="154">
        <f t="shared" si="529"/>
        <v>5900000</v>
      </c>
    </row>
    <row r="296" spans="1:24" s="145" customFormat="1" ht="15.75" hidden="1" customHeight="1" x14ac:dyDescent="0.25">
      <c r="A296" s="244"/>
      <c r="B296" s="240" t="s">
        <v>363</v>
      </c>
      <c r="C296" s="240"/>
      <c r="D296" s="240"/>
      <c r="E296" s="251">
        <v>852</v>
      </c>
      <c r="F296" s="143" t="s">
        <v>353</v>
      </c>
      <c r="G296" s="158" t="s">
        <v>296</v>
      </c>
      <c r="H296" s="158" t="s">
        <v>677</v>
      </c>
      <c r="I296" s="143" t="s">
        <v>364</v>
      </c>
      <c r="J296" s="154"/>
      <c r="K296" s="154"/>
      <c r="L296" s="154"/>
      <c r="M296" s="154"/>
      <c r="N296" s="154"/>
      <c r="O296" s="154"/>
      <c r="P296" s="154"/>
      <c r="Q296" s="154"/>
      <c r="R296" s="154"/>
      <c r="S296" s="154"/>
      <c r="T296" s="154"/>
      <c r="U296" s="154">
        <f>[1]Функц.февр.!U248</f>
        <v>5900000</v>
      </c>
      <c r="V296" s="154">
        <f t="shared" ref="V296" si="530">T296+U296</f>
        <v>5900000</v>
      </c>
      <c r="W296" s="154">
        <f>[1]Функц.февр.!W248</f>
        <v>0</v>
      </c>
      <c r="X296" s="154">
        <f t="shared" ref="X296" si="531">V296+W296</f>
        <v>5900000</v>
      </c>
    </row>
    <row r="297" spans="1:24" s="145" customFormat="1" ht="13.5" customHeight="1" x14ac:dyDescent="0.25">
      <c r="A297" s="332" t="s">
        <v>408</v>
      </c>
      <c r="B297" s="332"/>
      <c r="C297" s="240"/>
      <c r="D297" s="240"/>
      <c r="E297" s="251">
        <v>852</v>
      </c>
      <c r="F297" s="143" t="s">
        <v>353</v>
      </c>
      <c r="G297" s="143" t="s">
        <v>296</v>
      </c>
      <c r="H297" s="143" t="s">
        <v>409</v>
      </c>
      <c r="I297" s="143"/>
      <c r="J297" s="154">
        <f>J298</f>
        <v>6292500</v>
      </c>
      <c r="K297" s="154">
        <f t="shared" ref="K297:X297" si="532">K298</f>
        <v>1054900</v>
      </c>
      <c r="L297" s="154">
        <f t="shared" si="532"/>
        <v>7347400</v>
      </c>
      <c r="M297" s="154">
        <f t="shared" si="532"/>
        <v>88000</v>
      </c>
      <c r="N297" s="154">
        <f t="shared" si="532"/>
        <v>7435400</v>
      </c>
      <c r="O297" s="154">
        <f t="shared" si="532"/>
        <v>0</v>
      </c>
      <c r="P297" s="154">
        <f t="shared" si="532"/>
        <v>7435400</v>
      </c>
      <c r="Q297" s="154">
        <f t="shared" si="532"/>
        <v>0</v>
      </c>
      <c r="R297" s="154">
        <f t="shared" si="532"/>
        <v>7435400</v>
      </c>
      <c r="S297" s="154">
        <f t="shared" si="532"/>
        <v>0</v>
      </c>
      <c r="T297" s="154">
        <f t="shared" si="532"/>
        <v>7435400</v>
      </c>
      <c r="U297" s="154">
        <f t="shared" si="532"/>
        <v>194100</v>
      </c>
      <c r="V297" s="154">
        <f t="shared" si="532"/>
        <v>7629500</v>
      </c>
      <c r="W297" s="154">
        <f t="shared" si="532"/>
        <v>-178000</v>
      </c>
      <c r="X297" s="154">
        <f t="shared" si="532"/>
        <v>7451500</v>
      </c>
    </row>
    <row r="298" spans="1:24" s="145" customFormat="1" ht="13.5" customHeight="1" x14ac:dyDescent="0.25">
      <c r="A298" s="332" t="s">
        <v>357</v>
      </c>
      <c r="B298" s="332"/>
      <c r="C298" s="240"/>
      <c r="D298" s="240"/>
      <c r="E298" s="251">
        <v>852</v>
      </c>
      <c r="F298" s="143" t="s">
        <v>353</v>
      </c>
      <c r="G298" s="143" t="s">
        <v>296</v>
      </c>
      <c r="H298" s="143" t="s">
        <v>410</v>
      </c>
      <c r="I298" s="143"/>
      <c r="J298" s="154">
        <f>J299+J302+J305</f>
        <v>6292500</v>
      </c>
      <c r="K298" s="154">
        <f t="shared" ref="K298:S298" si="533">K299+K302+K305</f>
        <v>1054900</v>
      </c>
      <c r="L298" s="154">
        <f t="shared" si="533"/>
        <v>7347400</v>
      </c>
      <c r="M298" s="154">
        <f t="shared" si="533"/>
        <v>88000</v>
      </c>
      <c r="N298" s="154">
        <f t="shared" si="533"/>
        <v>7435400</v>
      </c>
      <c r="O298" s="154">
        <f t="shared" si="533"/>
        <v>0</v>
      </c>
      <c r="P298" s="154">
        <f t="shared" si="533"/>
        <v>7435400</v>
      </c>
      <c r="Q298" s="154">
        <f t="shared" si="533"/>
        <v>0</v>
      </c>
      <c r="R298" s="154">
        <f t="shared" si="533"/>
        <v>7435400</v>
      </c>
      <c r="S298" s="154">
        <f t="shared" si="533"/>
        <v>0</v>
      </c>
      <c r="T298" s="154">
        <f>T299+T302+T305+T308</f>
        <v>7435400</v>
      </c>
      <c r="U298" s="154">
        <f t="shared" ref="U298:X298" si="534">U299+U302+U305+U308</f>
        <v>194100</v>
      </c>
      <c r="V298" s="154">
        <f t="shared" si="534"/>
        <v>7629500</v>
      </c>
      <c r="W298" s="154">
        <f t="shared" si="534"/>
        <v>-178000</v>
      </c>
      <c r="X298" s="154">
        <f t="shared" si="534"/>
        <v>7451500</v>
      </c>
    </row>
    <row r="299" spans="1:24" s="145" customFormat="1" ht="15.75" hidden="1" customHeight="1" x14ac:dyDescent="0.25">
      <c r="A299" s="332" t="s">
        <v>702</v>
      </c>
      <c r="B299" s="332"/>
      <c r="C299" s="240"/>
      <c r="D299" s="240"/>
      <c r="E299" s="251">
        <v>852</v>
      </c>
      <c r="F299" s="158" t="s">
        <v>353</v>
      </c>
      <c r="G299" s="158" t="s">
        <v>296</v>
      </c>
      <c r="H299" s="158" t="s">
        <v>412</v>
      </c>
      <c r="I299" s="143"/>
      <c r="J299" s="154">
        <f t="shared" ref="J299:X300" si="535">J300</f>
        <v>2839100</v>
      </c>
      <c r="K299" s="154">
        <f t="shared" si="535"/>
        <v>0</v>
      </c>
      <c r="L299" s="154">
        <f t="shared" si="535"/>
        <v>2839100</v>
      </c>
      <c r="M299" s="154">
        <f t="shared" si="535"/>
        <v>88000</v>
      </c>
      <c r="N299" s="154">
        <f t="shared" si="535"/>
        <v>2927100</v>
      </c>
      <c r="O299" s="154">
        <f t="shared" si="535"/>
        <v>0</v>
      </c>
      <c r="P299" s="154">
        <f t="shared" si="535"/>
        <v>2927100</v>
      </c>
      <c r="Q299" s="154">
        <f t="shared" si="535"/>
        <v>0</v>
      </c>
      <c r="R299" s="154">
        <f t="shared" si="535"/>
        <v>2927100</v>
      </c>
      <c r="S299" s="154">
        <f t="shared" si="535"/>
        <v>0</v>
      </c>
      <c r="T299" s="154">
        <f t="shared" si="535"/>
        <v>2927100</v>
      </c>
      <c r="U299" s="154">
        <f t="shared" si="535"/>
        <v>0</v>
      </c>
      <c r="V299" s="154">
        <f t="shared" si="535"/>
        <v>2927100</v>
      </c>
      <c r="W299" s="154">
        <f t="shared" si="535"/>
        <v>0</v>
      </c>
      <c r="X299" s="154">
        <f t="shared" si="535"/>
        <v>2927100</v>
      </c>
    </row>
    <row r="300" spans="1:24" s="145" customFormat="1" ht="15.75" hidden="1" customHeight="1" x14ac:dyDescent="0.25">
      <c r="A300" s="240"/>
      <c r="B300" s="240" t="s">
        <v>361</v>
      </c>
      <c r="C300" s="240"/>
      <c r="D300" s="240"/>
      <c r="E300" s="251">
        <v>852</v>
      </c>
      <c r="F300" s="143" t="s">
        <v>353</v>
      </c>
      <c r="G300" s="158" t="s">
        <v>296</v>
      </c>
      <c r="H300" s="158" t="s">
        <v>412</v>
      </c>
      <c r="I300" s="143" t="s">
        <v>362</v>
      </c>
      <c r="J300" s="154">
        <f t="shared" si="535"/>
        <v>2839100</v>
      </c>
      <c r="K300" s="154">
        <f t="shared" si="535"/>
        <v>0</v>
      </c>
      <c r="L300" s="154">
        <f t="shared" si="535"/>
        <v>2839100</v>
      </c>
      <c r="M300" s="154">
        <f t="shared" si="535"/>
        <v>88000</v>
      </c>
      <c r="N300" s="154">
        <f t="shared" si="535"/>
        <v>2927100</v>
      </c>
      <c r="O300" s="154">
        <f t="shared" si="535"/>
        <v>0</v>
      </c>
      <c r="P300" s="154">
        <f t="shared" si="535"/>
        <v>2927100</v>
      </c>
      <c r="Q300" s="154">
        <f t="shared" si="535"/>
        <v>0</v>
      </c>
      <c r="R300" s="154">
        <f t="shared" si="535"/>
        <v>2927100</v>
      </c>
      <c r="S300" s="154">
        <f t="shared" si="535"/>
        <v>0</v>
      </c>
      <c r="T300" s="154">
        <f t="shared" si="535"/>
        <v>2927100</v>
      </c>
      <c r="U300" s="154">
        <f t="shared" si="535"/>
        <v>0</v>
      </c>
      <c r="V300" s="154">
        <f t="shared" si="535"/>
        <v>2927100</v>
      </c>
      <c r="W300" s="154">
        <f t="shared" si="535"/>
        <v>0</v>
      </c>
      <c r="X300" s="154">
        <f t="shared" si="535"/>
        <v>2927100</v>
      </c>
    </row>
    <row r="301" spans="1:24" s="145" customFormat="1" ht="15.75" hidden="1" customHeight="1" x14ac:dyDescent="0.25">
      <c r="A301" s="240"/>
      <c r="B301" s="240" t="s">
        <v>363</v>
      </c>
      <c r="C301" s="240"/>
      <c r="D301" s="240"/>
      <c r="E301" s="251">
        <v>852</v>
      </c>
      <c r="F301" s="143" t="s">
        <v>353</v>
      </c>
      <c r="G301" s="158" t="s">
        <v>296</v>
      </c>
      <c r="H301" s="158" t="s">
        <v>412</v>
      </c>
      <c r="I301" s="143" t="s">
        <v>364</v>
      </c>
      <c r="J301" s="154">
        <f>2839079+21</f>
        <v>2839100</v>
      </c>
      <c r="K301" s="154"/>
      <c r="L301" s="154">
        <f t="shared" si="522"/>
        <v>2839100</v>
      </c>
      <c r="M301" s="154">
        <v>88000</v>
      </c>
      <c r="N301" s="154">
        <f t="shared" ref="N301" si="536">L301+M301</f>
        <v>2927100</v>
      </c>
      <c r="O301" s="154"/>
      <c r="P301" s="154">
        <f t="shared" ref="P301" si="537">N301+O301</f>
        <v>2927100</v>
      </c>
      <c r="Q301" s="154"/>
      <c r="R301" s="154">
        <f t="shared" ref="R301" si="538">P301+Q301</f>
        <v>2927100</v>
      </c>
      <c r="S301" s="154"/>
      <c r="T301" s="154">
        <f t="shared" ref="T301" si="539">R301+S301</f>
        <v>2927100</v>
      </c>
      <c r="U301" s="154"/>
      <c r="V301" s="154">
        <f t="shared" ref="V301" si="540">T301+U301</f>
        <v>2927100</v>
      </c>
      <c r="W301" s="154"/>
      <c r="X301" s="154">
        <f t="shared" ref="X301" si="541">V301+W301</f>
        <v>2927100</v>
      </c>
    </row>
    <row r="302" spans="1:24" s="145" customFormat="1" ht="15.75" hidden="1" customHeight="1" x14ac:dyDescent="0.25">
      <c r="A302" s="332" t="s">
        <v>703</v>
      </c>
      <c r="B302" s="332"/>
      <c r="C302" s="240"/>
      <c r="D302" s="240"/>
      <c r="E302" s="251">
        <v>852</v>
      </c>
      <c r="F302" s="158" t="s">
        <v>353</v>
      </c>
      <c r="G302" s="158" t="s">
        <v>296</v>
      </c>
      <c r="H302" s="158" t="s">
        <v>414</v>
      </c>
      <c r="I302" s="143"/>
      <c r="J302" s="154">
        <f t="shared" ref="J302:X303" si="542">J303</f>
        <v>1562600</v>
      </c>
      <c r="K302" s="154">
        <f t="shared" si="542"/>
        <v>264100</v>
      </c>
      <c r="L302" s="154">
        <f t="shared" si="542"/>
        <v>1826700</v>
      </c>
      <c r="M302" s="154">
        <f t="shared" si="542"/>
        <v>0</v>
      </c>
      <c r="N302" s="154">
        <f t="shared" si="542"/>
        <v>1826700</v>
      </c>
      <c r="O302" s="154">
        <f t="shared" si="542"/>
        <v>0</v>
      </c>
      <c r="P302" s="154">
        <f t="shared" si="542"/>
        <v>1826700</v>
      </c>
      <c r="Q302" s="154">
        <f t="shared" si="542"/>
        <v>0</v>
      </c>
      <c r="R302" s="154">
        <f t="shared" si="542"/>
        <v>1826700</v>
      </c>
      <c r="S302" s="154">
        <f t="shared" si="542"/>
        <v>0</v>
      </c>
      <c r="T302" s="154">
        <f t="shared" si="542"/>
        <v>1826700</v>
      </c>
      <c r="U302" s="154">
        <f t="shared" si="542"/>
        <v>-1826700</v>
      </c>
      <c r="V302" s="154">
        <f t="shared" si="542"/>
        <v>0</v>
      </c>
      <c r="W302" s="154">
        <f t="shared" si="542"/>
        <v>0</v>
      </c>
      <c r="X302" s="154">
        <f t="shared" si="542"/>
        <v>0</v>
      </c>
    </row>
    <row r="303" spans="1:24" s="145" customFormat="1" ht="15.75" hidden="1" customHeight="1" x14ac:dyDescent="0.25">
      <c r="A303" s="240"/>
      <c r="B303" s="240" t="s">
        <v>361</v>
      </c>
      <c r="C303" s="240"/>
      <c r="D303" s="240"/>
      <c r="E303" s="251">
        <v>852</v>
      </c>
      <c r="F303" s="143" t="s">
        <v>353</v>
      </c>
      <c r="G303" s="158" t="s">
        <v>296</v>
      </c>
      <c r="H303" s="158" t="s">
        <v>414</v>
      </c>
      <c r="I303" s="143" t="s">
        <v>362</v>
      </c>
      <c r="J303" s="154">
        <f t="shared" si="542"/>
        <v>1562600</v>
      </c>
      <c r="K303" s="154">
        <f t="shared" si="542"/>
        <v>264100</v>
      </c>
      <c r="L303" s="154">
        <f t="shared" si="542"/>
        <v>1826700</v>
      </c>
      <c r="M303" s="154">
        <f t="shared" si="542"/>
        <v>0</v>
      </c>
      <c r="N303" s="154">
        <f t="shared" si="542"/>
        <v>1826700</v>
      </c>
      <c r="O303" s="154">
        <f t="shared" si="542"/>
        <v>0</v>
      </c>
      <c r="P303" s="154">
        <f t="shared" si="542"/>
        <v>1826700</v>
      </c>
      <c r="Q303" s="154">
        <f t="shared" si="542"/>
        <v>0</v>
      </c>
      <c r="R303" s="154">
        <f t="shared" si="542"/>
        <v>1826700</v>
      </c>
      <c r="S303" s="154">
        <f t="shared" si="542"/>
        <v>0</v>
      </c>
      <c r="T303" s="154">
        <f t="shared" si="542"/>
        <v>1826700</v>
      </c>
      <c r="U303" s="154">
        <f t="shared" si="542"/>
        <v>-1826700</v>
      </c>
      <c r="V303" s="154">
        <f t="shared" si="542"/>
        <v>0</v>
      </c>
      <c r="W303" s="154">
        <f t="shared" si="542"/>
        <v>0</v>
      </c>
      <c r="X303" s="154">
        <f t="shared" si="542"/>
        <v>0</v>
      </c>
    </row>
    <row r="304" spans="1:24" s="145" customFormat="1" ht="15.75" hidden="1" customHeight="1" x14ac:dyDescent="0.25">
      <c r="A304" s="240"/>
      <c r="B304" s="240" t="s">
        <v>363</v>
      </c>
      <c r="C304" s="240"/>
      <c r="D304" s="240"/>
      <c r="E304" s="251">
        <v>852</v>
      </c>
      <c r="F304" s="143" t="s">
        <v>353</v>
      </c>
      <c r="G304" s="158" t="s">
        <v>296</v>
      </c>
      <c r="H304" s="158" t="s">
        <v>414</v>
      </c>
      <c r="I304" s="143" t="s">
        <v>364</v>
      </c>
      <c r="J304" s="154">
        <f>1562634-34</f>
        <v>1562600</v>
      </c>
      <c r="K304" s="154">
        <v>264100</v>
      </c>
      <c r="L304" s="154">
        <f t="shared" si="522"/>
        <v>1826700</v>
      </c>
      <c r="M304" s="154"/>
      <c r="N304" s="154">
        <f t="shared" ref="N304" si="543">L304+M304</f>
        <v>1826700</v>
      </c>
      <c r="O304" s="154"/>
      <c r="P304" s="154">
        <f t="shared" ref="P304" si="544">N304+O304</f>
        <v>1826700</v>
      </c>
      <c r="Q304" s="154"/>
      <c r="R304" s="154">
        <f t="shared" ref="R304" si="545">P304+Q304</f>
        <v>1826700</v>
      </c>
      <c r="S304" s="154"/>
      <c r="T304" s="154">
        <f t="shared" ref="T304" si="546">R304+S304</f>
        <v>1826700</v>
      </c>
      <c r="U304" s="154">
        <v>-1826700</v>
      </c>
      <c r="V304" s="154">
        <f t="shared" ref="V304" si="547">T304+U304</f>
        <v>0</v>
      </c>
      <c r="W304" s="154"/>
      <c r="X304" s="154">
        <f t="shared" ref="X304" si="548">V304+W304</f>
        <v>0</v>
      </c>
    </row>
    <row r="305" spans="1:24" s="145" customFormat="1" ht="24" customHeight="1" x14ac:dyDescent="0.25">
      <c r="A305" s="355" t="s">
        <v>704</v>
      </c>
      <c r="B305" s="355"/>
      <c r="C305" s="243"/>
      <c r="D305" s="243"/>
      <c r="E305" s="251">
        <v>852</v>
      </c>
      <c r="F305" s="158" t="s">
        <v>353</v>
      </c>
      <c r="G305" s="158" t="s">
        <v>296</v>
      </c>
      <c r="H305" s="158" t="s">
        <v>416</v>
      </c>
      <c r="I305" s="143"/>
      <c r="J305" s="154">
        <f>J307</f>
        <v>1890800</v>
      </c>
      <c r="K305" s="154">
        <f t="shared" ref="K305:X305" si="549">K307</f>
        <v>790800</v>
      </c>
      <c r="L305" s="154">
        <f t="shared" si="549"/>
        <v>2681600</v>
      </c>
      <c r="M305" s="154">
        <f t="shared" si="549"/>
        <v>0</v>
      </c>
      <c r="N305" s="154">
        <f t="shared" si="549"/>
        <v>2681600</v>
      </c>
      <c r="O305" s="154">
        <f t="shared" si="549"/>
        <v>0</v>
      </c>
      <c r="P305" s="154">
        <f t="shared" si="549"/>
        <v>2681600</v>
      </c>
      <c r="Q305" s="154">
        <f t="shared" si="549"/>
        <v>0</v>
      </c>
      <c r="R305" s="154">
        <f t="shared" si="549"/>
        <v>2681600</v>
      </c>
      <c r="S305" s="154">
        <f t="shared" si="549"/>
        <v>0</v>
      </c>
      <c r="T305" s="154">
        <f t="shared" si="549"/>
        <v>2681600</v>
      </c>
      <c r="U305" s="154">
        <f t="shared" si="549"/>
        <v>1826700</v>
      </c>
      <c r="V305" s="154">
        <f t="shared" si="549"/>
        <v>4508300</v>
      </c>
      <c r="W305" s="154">
        <f t="shared" si="549"/>
        <v>-178000</v>
      </c>
      <c r="X305" s="154">
        <f t="shared" si="549"/>
        <v>4330300</v>
      </c>
    </row>
    <row r="306" spans="1:24" s="145" customFormat="1" ht="26.25" customHeight="1" x14ac:dyDescent="0.25">
      <c r="A306" s="240"/>
      <c r="B306" s="240" t="s">
        <v>361</v>
      </c>
      <c r="C306" s="240"/>
      <c r="D306" s="240"/>
      <c r="E306" s="251">
        <v>852</v>
      </c>
      <c r="F306" s="143" t="s">
        <v>353</v>
      </c>
      <c r="G306" s="158" t="s">
        <v>296</v>
      </c>
      <c r="H306" s="158" t="s">
        <v>416</v>
      </c>
      <c r="I306" s="143" t="s">
        <v>362</v>
      </c>
      <c r="J306" s="154">
        <f>J307</f>
        <v>1890800</v>
      </c>
      <c r="K306" s="154">
        <f t="shared" ref="K306:X306" si="550">K307</f>
        <v>790800</v>
      </c>
      <c r="L306" s="154">
        <f t="shared" si="550"/>
        <v>2681600</v>
      </c>
      <c r="M306" s="154">
        <f t="shared" si="550"/>
        <v>0</v>
      </c>
      <c r="N306" s="154">
        <f t="shared" si="550"/>
        <v>2681600</v>
      </c>
      <c r="O306" s="154">
        <f t="shared" si="550"/>
        <v>0</v>
      </c>
      <c r="P306" s="154">
        <f t="shared" si="550"/>
        <v>2681600</v>
      </c>
      <c r="Q306" s="154">
        <f t="shared" si="550"/>
        <v>0</v>
      </c>
      <c r="R306" s="154">
        <f t="shared" si="550"/>
        <v>2681600</v>
      </c>
      <c r="S306" s="154">
        <f t="shared" si="550"/>
        <v>0</v>
      </c>
      <c r="T306" s="154">
        <f t="shared" si="550"/>
        <v>2681600</v>
      </c>
      <c r="U306" s="154">
        <f t="shared" si="550"/>
        <v>1826700</v>
      </c>
      <c r="V306" s="154">
        <f t="shared" si="550"/>
        <v>4508300</v>
      </c>
      <c r="W306" s="154">
        <f t="shared" si="550"/>
        <v>-178000</v>
      </c>
      <c r="X306" s="154">
        <f t="shared" si="550"/>
        <v>4330300</v>
      </c>
    </row>
    <row r="307" spans="1:24" s="145" customFormat="1" ht="26.25" customHeight="1" x14ac:dyDescent="0.25">
      <c r="A307" s="240"/>
      <c r="B307" s="240" t="s">
        <v>363</v>
      </c>
      <c r="C307" s="240"/>
      <c r="D307" s="240"/>
      <c r="E307" s="251">
        <v>852</v>
      </c>
      <c r="F307" s="143" t="s">
        <v>353</v>
      </c>
      <c r="G307" s="158" t="s">
        <v>296</v>
      </c>
      <c r="H307" s="158" t="s">
        <v>416</v>
      </c>
      <c r="I307" s="143" t="s">
        <v>364</v>
      </c>
      <c r="J307" s="154">
        <f>1890782+18</f>
        <v>1890800</v>
      </c>
      <c r="K307" s="154">
        <v>790800</v>
      </c>
      <c r="L307" s="154">
        <f t="shared" si="522"/>
        <v>2681600</v>
      </c>
      <c r="M307" s="154"/>
      <c r="N307" s="154">
        <f t="shared" ref="N307" si="551">L307+M307</f>
        <v>2681600</v>
      </c>
      <c r="O307" s="154"/>
      <c r="P307" s="154">
        <f t="shared" ref="P307" si="552">N307+O307</f>
        <v>2681600</v>
      </c>
      <c r="Q307" s="154"/>
      <c r="R307" s="154">
        <f t="shared" ref="R307" si="553">P307+Q307</f>
        <v>2681600</v>
      </c>
      <c r="S307" s="154"/>
      <c r="T307" s="154">
        <f t="shared" ref="T307" si="554">R307+S307</f>
        <v>2681600</v>
      </c>
      <c r="U307" s="154">
        <v>1826700</v>
      </c>
      <c r="V307" s="154">
        <f t="shared" ref="V307" si="555">T307+U307</f>
        <v>4508300</v>
      </c>
      <c r="W307" s="154">
        <f>[1]Функц.февр.!W259</f>
        <v>-178000</v>
      </c>
      <c r="X307" s="154">
        <f t="shared" ref="X307" si="556">V307+W307</f>
        <v>4330300</v>
      </c>
    </row>
    <row r="308" spans="1:24" s="145" customFormat="1" ht="15.75" hidden="1" customHeight="1" x14ac:dyDescent="0.25">
      <c r="A308" s="313" t="s">
        <v>678</v>
      </c>
      <c r="B308" s="314"/>
      <c r="C308" s="240"/>
      <c r="D308" s="240"/>
      <c r="E308" s="251">
        <v>852</v>
      </c>
      <c r="F308" s="158" t="s">
        <v>353</v>
      </c>
      <c r="G308" s="158" t="s">
        <v>296</v>
      </c>
      <c r="H308" s="158" t="s">
        <v>679</v>
      </c>
      <c r="I308" s="143"/>
      <c r="J308" s="154"/>
      <c r="K308" s="154"/>
      <c r="L308" s="154"/>
      <c r="M308" s="154"/>
      <c r="N308" s="154"/>
      <c r="O308" s="154"/>
      <c r="P308" s="154"/>
      <c r="Q308" s="154"/>
      <c r="R308" s="154"/>
      <c r="S308" s="154"/>
      <c r="T308" s="154">
        <f>T309</f>
        <v>0</v>
      </c>
      <c r="U308" s="172">
        <f t="shared" ref="U308:X309" si="557">U309</f>
        <v>194100</v>
      </c>
      <c r="V308" s="154">
        <f t="shared" si="557"/>
        <v>194100</v>
      </c>
      <c r="W308" s="172">
        <f t="shared" si="557"/>
        <v>0</v>
      </c>
      <c r="X308" s="154">
        <f t="shared" si="557"/>
        <v>194100</v>
      </c>
    </row>
    <row r="309" spans="1:24" s="145" customFormat="1" ht="15.75" hidden="1" customHeight="1" x14ac:dyDescent="0.25">
      <c r="A309" s="244"/>
      <c r="B309" s="240" t="s">
        <v>361</v>
      </c>
      <c r="C309" s="240"/>
      <c r="D309" s="240"/>
      <c r="E309" s="251">
        <v>852</v>
      </c>
      <c r="F309" s="143" t="s">
        <v>353</v>
      </c>
      <c r="G309" s="158" t="s">
        <v>296</v>
      </c>
      <c r="H309" s="158" t="s">
        <v>679</v>
      </c>
      <c r="I309" s="143" t="s">
        <v>362</v>
      </c>
      <c r="J309" s="154"/>
      <c r="K309" s="154"/>
      <c r="L309" s="154"/>
      <c r="M309" s="154"/>
      <c r="N309" s="154"/>
      <c r="O309" s="154"/>
      <c r="P309" s="154"/>
      <c r="Q309" s="154"/>
      <c r="R309" s="154"/>
      <c r="S309" s="154"/>
      <c r="T309" s="154">
        <f>T310</f>
        <v>0</v>
      </c>
      <c r="U309" s="172">
        <f t="shared" si="557"/>
        <v>194100</v>
      </c>
      <c r="V309" s="154">
        <f t="shared" si="557"/>
        <v>194100</v>
      </c>
      <c r="W309" s="172">
        <f t="shared" si="557"/>
        <v>0</v>
      </c>
      <c r="X309" s="154">
        <f t="shared" si="557"/>
        <v>194100</v>
      </c>
    </row>
    <row r="310" spans="1:24" s="145" customFormat="1" ht="15.75" hidden="1" customHeight="1" x14ac:dyDescent="0.25">
      <c r="A310" s="244"/>
      <c r="B310" s="240" t="s">
        <v>363</v>
      </c>
      <c r="C310" s="240"/>
      <c r="D310" s="240"/>
      <c r="E310" s="251">
        <v>852</v>
      </c>
      <c r="F310" s="143" t="s">
        <v>353</v>
      </c>
      <c r="G310" s="158" t="s">
        <v>296</v>
      </c>
      <c r="H310" s="158" t="s">
        <v>679</v>
      </c>
      <c r="I310" s="143" t="s">
        <v>364</v>
      </c>
      <c r="J310" s="154"/>
      <c r="K310" s="154"/>
      <c r="L310" s="154"/>
      <c r="M310" s="154"/>
      <c r="N310" s="154"/>
      <c r="O310" s="154"/>
      <c r="P310" s="154"/>
      <c r="Q310" s="154"/>
      <c r="R310" s="154"/>
      <c r="S310" s="154"/>
      <c r="T310" s="154"/>
      <c r="U310" s="172">
        <f>[1]Функц.февр.!U262</f>
        <v>194100</v>
      </c>
      <c r="V310" s="154">
        <f t="shared" ref="V310" si="558">T310+U310</f>
        <v>194100</v>
      </c>
      <c r="W310" s="172">
        <f>[1]Функц.февр.!W262</f>
        <v>0</v>
      </c>
      <c r="X310" s="154">
        <f t="shared" ref="X310" si="559">V310+W310</f>
        <v>194100</v>
      </c>
    </row>
    <row r="311" spans="1:24" s="145" customFormat="1" ht="12.75" customHeight="1" x14ac:dyDescent="0.25">
      <c r="A311" s="313" t="s">
        <v>417</v>
      </c>
      <c r="B311" s="314"/>
      <c r="C311" s="240"/>
      <c r="D311" s="240"/>
      <c r="E311" s="251">
        <v>852</v>
      </c>
      <c r="F311" s="143" t="s">
        <v>353</v>
      </c>
      <c r="G311" s="158" t="s">
        <v>296</v>
      </c>
      <c r="H311" s="158" t="s">
        <v>418</v>
      </c>
      <c r="I311" s="143"/>
      <c r="J311" s="154">
        <f>J318+J321</f>
        <v>0</v>
      </c>
      <c r="K311" s="154">
        <f t="shared" ref="K311:Q311" si="560">K318+K321</f>
        <v>0</v>
      </c>
      <c r="L311" s="154">
        <f t="shared" si="560"/>
        <v>0</v>
      </c>
      <c r="M311" s="154">
        <f t="shared" si="560"/>
        <v>0</v>
      </c>
      <c r="N311" s="154">
        <f t="shared" si="560"/>
        <v>0</v>
      </c>
      <c r="O311" s="154">
        <f t="shared" si="560"/>
        <v>0</v>
      </c>
      <c r="P311" s="154">
        <f t="shared" si="560"/>
        <v>0</v>
      </c>
      <c r="Q311" s="154">
        <f t="shared" si="560"/>
        <v>1129910</v>
      </c>
      <c r="R311" s="154">
        <f>R312+R318+R321</f>
        <v>1129910</v>
      </c>
      <c r="S311" s="154">
        <f t="shared" ref="S311:U311" si="561">S312+S318+S321</f>
        <v>605000</v>
      </c>
      <c r="T311" s="154">
        <f t="shared" si="561"/>
        <v>1734910</v>
      </c>
      <c r="U311" s="154">
        <f t="shared" si="561"/>
        <v>605000</v>
      </c>
      <c r="V311" s="154">
        <f>V312+V315+V318+V321</f>
        <v>2339910</v>
      </c>
      <c r="W311" s="154">
        <f t="shared" ref="W311:X311" si="562">W312+W315+W318+W321</f>
        <v>149000</v>
      </c>
      <c r="X311" s="154">
        <f t="shared" si="562"/>
        <v>2488910</v>
      </c>
    </row>
    <row r="312" spans="1:24" s="145" customFormat="1" ht="12.75" hidden="1" customHeight="1" x14ac:dyDescent="0.25">
      <c r="A312" s="244"/>
      <c r="B312" s="245" t="s">
        <v>630</v>
      </c>
      <c r="C312" s="240"/>
      <c r="D312" s="240"/>
      <c r="E312" s="251">
        <v>852</v>
      </c>
      <c r="F312" s="143" t="s">
        <v>353</v>
      </c>
      <c r="G312" s="158" t="s">
        <v>296</v>
      </c>
      <c r="H312" s="158" t="s">
        <v>629</v>
      </c>
      <c r="I312" s="143"/>
      <c r="J312" s="154"/>
      <c r="K312" s="154"/>
      <c r="L312" s="154"/>
      <c r="M312" s="154"/>
      <c r="N312" s="154"/>
      <c r="O312" s="154"/>
      <c r="P312" s="154"/>
      <c r="Q312" s="154"/>
      <c r="R312" s="154">
        <f>R313</f>
        <v>0</v>
      </c>
      <c r="S312" s="154">
        <f t="shared" ref="S312:X312" si="563">S313</f>
        <v>605000</v>
      </c>
      <c r="T312" s="154">
        <f t="shared" si="563"/>
        <v>605000</v>
      </c>
      <c r="U312" s="154">
        <f t="shared" si="563"/>
        <v>605000</v>
      </c>
      <c r="V312" s="154">
        <f t="shared" si="563"/>
        <v>1210000</v>
      </c>
      <c r="W312" s="154">
        <f t="shared" si="563"/>
        <v>0</v>
      </c>
      <c r="X312" s="154">
        <f t="shared" si="563"/>
        <v>1210000</v>
      </c>
    </row>
    <row r="313" spans="1:24" s="145" customFormat="1" ht="25.5" hidden="1" customHeight="1" x14ac:dyDescent="0.25">
      <c r="A313" s="240"/>
      <c r="B313" s="240" t="s">
        <v>361</v>
      </c>
      <c r="C313" s="240"/>
      <c r="D313" s="240"/>
      <c r="E313" s="251">
        <v>852</v>
      </c>
      <c r="F313" s="143" t="s">
        <v>353</v>
      </c>
      <c r="G313" s="158" t="s">
        <v>296</v>
      </c>
      <c r="H313" s="158" t="s">
        <v>629</v>
      </c>
      <c r="I313" s="143" t="s">
        <v>362</v>
      </c>
      <c r="J313" s="154"/>
      <c r="K313" s="154"/>
      <c r="L313" s="154">
        <f t="shared" ref="L313:L314" si="564">J313+K313</f>
        <v>0</v>
      </c>
      <c r="M313" s="154"/>
      <c r="N313" s="154"/>
      <c r="O313" s="154"/>
      <c r="P313" s="154">
        <f>P314</f>
        <v>0</v>
      </c>
      <c r="Q313" s="154">
        <f t="shared" ref="Q313:X313" si="565">Q314</f>
        <v>0</v>
      </c>
      <c r="R313" s="154">
        <f t="shared" si="565"/>
        <v>0</v>
      </c>
      <c r="S313" s="154">
        <f t="shared" si="565"/>
        <v>605000</v>
      </c>
      <c r="T313" s="154">
        <f t="shared" si="565"/>
        <v>605000</v>
      </c>
      <c r="U313" s="154">
        <f t="shared" si="565"/>
        <v>605000</v>
      </c>
      <c r="V313" s="154">
        <f t="shared" si="565"/>
        <v>1210000</v>
      </c>
      <c r="W313" s="154">
        <f t="shared" si="565"/>
        <v>0</v>
      </c>
      <c r="X313" s="154">
        <f t="shared" si="565"/>
        <v>1210000</v>
      </c>
    </row>
    <row r="314" spans="1:24" s="145" customFormat="1" ht="12.75" hidden="1" customHeight="1" x14ac:dyDescent="0.25">
      <c r="A314" s="240"/>
      <c r="B314" s="258" t="s">
        <v>384</v>
      </c>
      <c r="C314" s="240"/>
      <c r="D314" s="240"/>
      <c r="E314" s="251">
        <v>852</v>
      </c>
      <c r="F314" s="143" t="s">
        <v>353</v>
      </c>
      <c r="G314" s="158" t="s">
        <v>296</v>
      </c>
      <c r="H314" s="158" t="s">
        <v>629</v>
      </c>
      <c r="I314" s="143" t="s">
        <v>385</v>
      </c>
      <c r="J314" s="154"/>
      <c r="K314" s="154"/>
      <c r="L314" s="154">
        <f t="shared" si="564"/>
        <v>0</v>
      </c>
      <c r="M314" s="154"/>
      <c r="N314" s="154"/>
      <c r="O314" s="154"/>
      <c r="P314" s="154"/>
      <c r="Q314" s="154"/>
      <c r="R314" s="154"/>
      <c r="S314" s="154">
        <v>605000</v>
      </c>
      <c r="T314" s="154">
        <f>R314+S314</f>
        <v>605000</v>
      </c>
      <c r="U314" s="154">
        <v>605000</v>
      </c>
      <c r="V314" s="154">
        <f>T314+U314</f>
        <v>1210000</v>
      </c>
      <c r="W314" s="154"/>
      <c r="X314" s="154">
        <f>V314+W314</f>
        <v>1210000</v>
      </c>
    </row>
    <row r="315" spans="1:24" s="1" customFormat="1" ht="13.5" customHeight="1" x14ac:dyDescent="0.25">
      <c r="A315" s="323" t="s">
        <v>786</v>
      </c>
      <c r="B315" s="324"/>
      <c r="C315" s="261"/>
      <c r="D315" s="261"/>
      <c r="E315" s="251">
        <v>852</v>
      </c>
      <c r="F315" s="48" t="s">
        <v>353</v>
      </c>
      <c r="G315" s="29" t="s">
        <v>296</v>
      </c>
      <c r="H315" s="29" t="s">
        <v>787</v>
      </c>
      <c r="I315" s="48"/>
      <c r="J315" s="49"/>
      <c r="K315" s="49"/>
      <c r="L315" s="49"/>
      <c r="M315" s="49"/>
      <c r="N315" s="49"/>
      <c r="O315" s="49"/>
      <c r="P315" s="49"/>
      <c r="Q315" s="49"/>
      <c r="R315" s="49"/>
      <c r="S315" s="49"/>
      <c r="T315" s="49"/>
      <c r="U315" s="49"/>
      <c r="V315" s="49">
        <f>V316</f>
        <v>0</v>
      </c>
      <c r="W315" s="49">
        <f t="shared" ref="W315:X316" si="566">W316</f>
        <v>149000</v>
      </c>
      <c r="X315" s="49">
        <f t="shared" si="566"/>
        <v>149000</v>
      </c>
    </row>
    <row r="316" spans="1:24" s="1" customFormat="1" ht="26.25" customHeight="1" x14ac:dyDescent="0.25">
      <c r="A316" s="234"/>
      <c r="B316" s="261" t="s">
        <v>361</v>
      </c>
      <c r="C316" s="261"/>
      <c r="D316" s="261"/>
      <c r="E316" s="251">
        <v>852</v>
      </c>
      <c r="F316" s="48" t="s">
        <v>353</v>
      </c>
      <c r="G316" s="29" t="s">
        <v>296</v>
      </c>
      <c r="H316" s="29" t="s">
        <v>787</v>
      </c>
      <c r="I316" s="48" t="s">
        <v>362</v>
      </c>
      <c r="J316" s="49"/>
      <c r="K316" s="49"/>
      <c r="L316" s="49"/>
      <c r="M316" s="49"/>
      <c r="N316" s="49"/>
      <c r="O316" s="49"/>
      <c r="P316" s="49"/>
      <c r="Q316" s="49"/>
      <c r="R316" s="49"/>
      <c r="S316" s="49"/>
      <c r="T316" s="49"/>
      <c r="U316" s="49"/>
      <c r="V316" s="49">
        <f>V317</f>
        <v>0</v>
      </c>
      <c r="W316" s="49">
        <f t="shared" si="566"/>
        <v>149000</v>
      </c>
      <c r="X316" s="49">
        <f t="shared" si="566"/>
        <v>149000</v>
      </c>
    </row>
    <row r="317" spans="1:24" s="1" customFormat="1" ht="12.75" customHeight="1" x14ac:dyDescent="0.25">
      <c r="A317" s="234"/>
      <c r="B317" s="268" t="s">
        <v>384</v>
      </c>
      <c r="C317" s="261"/>
      <c r="D317" s="261"/>
      <c r="E317" s="251">
        <v>852</v>
      </c>
      <c r="F317" s="48" t="s">
        <v>353</v>
      </c>
      <c r="G317" s="29" t="s">
        <v>296</v>
      </c>
      <c r="H317" s="29" t="s">
        <v>787</v>
      </c>
      <c r="I317" s="48" t="s">
        <v>385</v>
      </c>
      <c r="J317" s="49"/>
      <c r="K317" s="49"/>
      <c r="L317" s="49"/>
      <c r="M317" s="49"/>
      <c r="N317" s="49"/>
      <c r="O317" s="49"/>
      <c r="P317" s="49"/>
      <c r="Q317" s="49"/>
      <c r="R317" s="49"/>
      <c r="S317" s="49"/>
      <c r="T317" s="49"/>
      <c r="U317" s="49"/>
      <c r="V317" s="49"/>
      <c r="W317" s="49">
        <v>149000</v>
      </c>
      <c r="X317" s="49">
        <f t="shared" ref="X317" si="567">V317+W317</f>
        <v>149000</v>
      </c>
    </row>
    <row r="318" spans="1:24" s="145" customFormat="1" ht="27.75" hidden="1" customHeight="1" x14ac:dyDescent="0.25">
      <c r="A318" s="313" t="s">
        <v>419</v>
      </c>
      <c r="B318" s="314"/>
      <c r="C318" s="240"/>
      <c r="D318" s="240"/>
      <c r="E318" s="251">
        <v>852</v>
      </c>
      <c r="F318" s="143" t="s">
        <v>353</v>
      </c>
      <c r="G318" s="158" t="s">
        <v>296</v>
      </c>
      <c r="H318" s="158" t="s">
        <v>420</v>
      </c>
      <c r="I318" s="143"/>
      <c r="J318" s="154"/>
      <c r="K318" s="154"/>
      <c r="L318" s="154">
        <f t="shared" si="522"/>
        <v>0</v>
      </c>
      <c r="M318" s="154"/>
      <c r="N318" s="154"/>
      <c r="O318" s="154"/>
      <c r="P318" s="154">
        <f>P319</f>
        <v>0</v>
      </c>
      <c r="Q318" s="154">
        <f t="shared" ref="Q318:X319" si="568">Q319</f>
        <v>1012900</v>
      </c>
      <c r="R318" s="154">
        <f t="shared" si="568"/>
        <v>1012900</v>
      </c>
      <c r="S318" s="154">
        <f t="shared" si="568"/>
        <v>0</v>
      </c>
      <c r="T318" s="154">
        <f t="shared" si="568"/>
        <v>1012900</v>
      </c>
      <c r="U318" s="154">
        <f t="shared" si="568"/>
        <v>0</v>
      </c>
      <c r="V318" s="154">
        <f t="shared" si="568"/>
        <v>1012900</v>
      </c>
      <c r="W318" s="154">
        <f t="shared" si="568"/>
        <v>0</v>
      </c>
      <c r="X318" s="154">
        <f t="shared" si="568"/>
        <v>1012900</v>
      </c>
    </row>
    <row r="319" spans="1:24" s="145" customFormat="1" ht="12.75" hidden="1" customHeight="1" x14ac:dyDescent="0.25">
      <c r="A319" s="240"/>
      <c r="B319" s="240" t="s">
        <v>361</v>
      </c>
      <c r="C319" s="240"/>
      <c r="D319" s="240"/>
      <c r="E319" s="251">
        <v>852</v>
      </c>
      <c r="F319" s="143" t="s">
        <v>353</v>
      </c>
      <c r="G319" s="158" t="s">
        <v>296</v>
      </c>
      <c r="H319" s="158" t="s">
        <v>420</v>
      </c>
      <c r="I319" s="143" t="s">
        <v>362</v>
      </c>
      <c r="J319" s="154"/>
      <c r="K319" s="154"/>
      <c r="L319" s="154">
        <f t="shared" si="522"/>
        <v>0</v>
      </c>
      <c r="M319" s="154"/>
      <c r="N319" s="154"/>
      <c r="O319" s="154"/>
      <c r="P319" s="154">
        <f>P320</f>
        <v>0</v>
      </c>
      <c r="Q319" s="154">
        <f t="shared" si="568"/>
        <v>1012900</v>
      </c>
      <c r="R319" s="154">
        <f t="shared" si="568"/>
        <v>1012900</v>
      </c>
      <c r="S319" s="154">
        <f t="shared" si="568"/>
        <v>0</v>
      </c>
      <c r="T319" s="154">
        <f t="shared" si="568"/>
        <v>1012900</v>
      </c>
      <c r="U319" s="154">
        <f t="shared" si="568"/>
        <v>0</v>
      </c>
      <c r="V319" s="154">
        <f t="shared" si="568"/>
        <v>1012900</v>
      </c>
      <c r="W319" s="154">
        <f t="shared" si="568"/>
        <v>0</v>
      </c>
      <c r="X319" s="154">
        <f t="shared" si="568"/>
        <v>1012900</v>
      </c>
    </row>
    <row r="320" spans="1:24" s="145" customFormat="1" ht="12.75" hidden="1" customHeight="1" x14ac:dyDescent="0.25">
      <c r="A320" s="240"/>
      <c r="B320" s="258" t="s">
        <v>384</v>
      </c>
      <c r="C320" s="240"/>
      <c r="D320" s="240"/>
      <c r="E320" s="251">
        <v>852</v>
      </c>
      <c r="F320" s="143" t="s">
        <v>353</v>
      </c>
      <c r="G320" s="158" t="s">
        <v>296</v>
      </c>
      <c r="H320" s="158" t="s">
        <v>420</v>
      </c>
      <c r="I320" s="143" t="s">
        <v>385</v>
      </c>
      <c r="J320" s="154"/>
      <c r="K320" s="154"/>
      <c r="L320" s="154">
        <f t="shared" si="522"/>
        <v>0</v>
      </c>
      <c r="M320" s="154"/>
      <c r="N320" s="154"/>
      <c r="O320" s="154"/>
      <c r="P320" s="154"/>
      <c r="Q320" s="154">
        <v>1012900</v>
      </c>
      <c r="R320" s="154">
        <f>P320+Q320</f>
        <v>1012900</v>
      </c>
      <c r="S320" s="154"/>
      <c r="T320" s="154">
        <f>R320+S320</f>
        <v>1012900</v>
      </c>
      <c r="U320" s="154"/>
      <c r="V320" s="154">
        <f>T320+U320</f>
        <v>1012900</v>
      </c>
      <c r="W320" s="154"/>
      <c r="X320" s="154">
        <f>V320+W320</f>
        <v>1012900</v>
      </c>
    </row>
    <row r="321" spans="1:24" s="145" customFormat="1" ht="12.75" hidden="1" customHeight="1" x14ac:dyDescent="0.25">
      <c r="A321" s="313" t="s">
        <v>423</v>
      </c>
      <c r="B321" s="314"/>
      <c r="C321" s="240"/>
      <c r="D321" s="240"/>
      <c r="E321" s="251">
        <v>852</v>
      </c>
      <c r="F321" s="143" t="s">
        <v>353</v>
      </c>
      <c r="G321" s="158" t="s">
        <v>296</v>
      </c>
      <c r="H321" s="158" t="s">
        <v>424</v>
      </c>
      <c r="I321" s="182"/>
      <c r="J321" s="154"/>
      <c r="K321" s="154"/>
      <c r="L321" s="154">
        <f t="shared" si="522"/>
        <v>0</v>
      </c>
      <c r="M321" s="154"/>
      <c r="N321" s="154"/>
      <c r="O321" s="154"/>
      <c r="P321" s="154">
        <f>P322+P325+P328</f>
        <v>0</v>
      </c>
      <c r="Q321" s="154">
        <f t="shared" ref="Q321:X321" si="569">Q322+Q325+Q328</f>
        <v>117010</v>
      </c>
      <c r="R321" s="154">
        <f t="shared" si="569"/>
        <v>117010</v>
      </c>
      <c r="S321" s="154">
        <f t="shared" si="569"/>
        <v>0</v>
      </c>
      <c r="T321" s="154">
        <f t="shared" si="569"/>
        <v>117010</v>
      </c>
      <c r="U321" s="154">
        <f t="shared" si="569"/>
        <v>0</v>
      </c>
      <c r="V321" s="154">
        <f t="shared" si="569"/>
        <v>117010</v>
      </c>
      <c r="W321" s="154">
        <f t="shared" si="569"/>
        <v>0</v>
      </c>
      <c r="X321" s="154">
        <f t="shared" si="569"/>
        <v>117010</v>
      </c>
    </row>
    <row r="322" spans="1:24" s="145" customFormat="1" ht="27" hidden="1" customHeight="1" x14ac:dyDescent="0.25">
      <c r="A322" s="313" t="s">
        <v>425</v>
      </c>
      <c r="B322" s="314"/>
      <c r="C322" s="240"/>
      <c r="D322" s="240"/>
      <c r="E322" s="251">
        <v>852</v>
      </c>
      <c r="F322" s="143" t="s">
        <v>353</v>
      </c>
      <c r="G322" s="158" t="s">
        <v>296</v>
      </c>
      <c r="H322" s="158" t="s">
        <v>426</v>
      </c>
      <c r="I322" s="143"/>
      <c r="J322" s="154"/>
      <c r="K322" s="154"/>
      <c r="L322" s="154">
        <f t="shared" si="522"/>
        <v>0</v>
      </c>
      <c r="M322" s="154"/>
      <c r="N322" s="154"/>
      <c r="O322" s="154"/>
      <c r="P322" s="154">
        <f>P323</f>
        <v>0</v>
      </c>
      <c r="Q322" s="154">
        <f t="shared" ref="Q322:X323" si="570">Q323</f>
        <v>50680</v>
      </c>
      <c r="R322" s="154">
        <f t="shared" si="570"/>
        <v>50680</v>
      </c>
      <c r="S322" s="154">
        <f t="shared" si="570"/>
        <v>0</v>
      </c>
      <c r="T322" s="154">
        <f t="shared" si="570"/>
        <v>50680</v>
      </c>
      <c r="U322" s="154">
        <f t="shared" si="570"/>
        <v>0</v>
      </c>
      <c r="V322" s="154">
        <f t="shared" si="570"/>
        <v>50680</v>
      </c>
      <c r="W322" s="154">
        <f t="shared" si="570"/>
        <v>0</v>
      </c>
      <c r="X322" s="154">
        <f t="shared" si="570"/>
        <v>50680</v>
      </c>
    </row>
    <row r="323" spans="1:24" s="145" customFormat="1" ht="25.5" hidden="1" customHeight="1" x14ac:dyDescent="0.25">
      <c r="A323" s="244"/>
      <c r="B323" s="240" t="s">
        <v>361</v>
      </c>
      <c r="C323" s="240"/>
      <c r="D323" s="240"/>
      <c r="E323" s="251">
        <v>852</v>
      </c>
      <c r="F323" s="143" t="s">
        <v>353</v>
      </c>
      <c r="G323" s="158" t="s">
        <v>296</v>
      </c>
      <c r="H323" s="158" t="s">
        <v>426</v>
      </c>
      <c r="I323" s="143" t="s">
        <v>362</v>
      </c>
      <c r="J323" s="154"/>
      <c r="K323" s="154"/>
      <c r="L323" s="154">
        <f t="shared" si="522"/>
        <v>0</v>
      </c>
      <c r="M323" s="154"/>
      <c r="N323" s="154"/>
      <c r="O323" s="154"/>
      <c r="P323" s="154">
        <f>P324</f>
        <v>0</v>
      </c>
      <c r="Q323" s="154">
        <f t="shared" si="570"/>
        <v>50680</v>
      </c>
      <c r="R323" s="154">
        <f t="shared" si="570"/>
        <v>50680</v>
      </c>
      <c r="S323" s="154">
        <f t="shared" si="570"/>
        <v>0</v>
      </c>
      <c r="T323" s="154">
        <f t="shared" si="570"/>
        <v>50680</v>
      </c>
      <c r="U323" s="154">
        <f t="shared" si="570"/>
        <v>0</v>
      </c>
      <c r="V323" s="154">
        <f t="shared" si="570"/>
        <v>50680</v>
      </c>
      <c r="W323" s="154">
        <f t="shared" si="570"/>
        <v>0</v>
      </c>
      <c r="X323" s="154">
        <f t="shared" si="570"/>
        <v>50680</v>
      </c>
    </row>
    <row r="324" spans="1:24" s="145" customFormat="1" ht="12.75" hidden="1" customHeight="1" x14ac:dyDescent="0.25">
      <c r="A324" s="244"/>
      <c r="B324" s="258" t="s">
        <v>384</v>
      </c>
      <c r="C324" s="240"/>
      <c r="D324" s="240"/>
      <c r="E324" s="251">
        <v>852</v>
      </c>
      <c r="F324" s="143" t="s">
        <v>353</v>
      </c>
      <c r="G324" s="158" t="s">
        <v>296</v>
      </c>
      <c r="H324" s="158" t="s">
        <v>426</v>
      </c>
      <c r="I324" s="143" t="s">
        <v>385</v>
      </c>
      <c r="J324" s="154"/>
      <c r="K324" s="154"/>
      <c r="L324" s="154">
        <f t="shared" si="522"/>
        <v>0</v>
      </c>
      <c r="M324" s="154"/>
      <c r="N324" s="154"/>
      <c r="O324" s="154"/>
      <c r="P324" s="154"/>
      <c r="Q324" s="154">
        <v>50680</v>
      </c>
      <c r="R324" s="154">
        <f t="shared" ref="R324:R327" si="571">P324+Q324</f>
        <v>50680</v>
      </c>
      <c r="S324" s="154"/>
      <c r="T324" s="154">
        <f t="shared" ref="T324" si="572">R324+S324</f>
        <v>50680</v>
      </c>
      <c r="U324" s="154"/>
      <c r="V324" s="154">
        <f t="shared" ref="V324" si="573">T324+U324</f>
        <v>50680</v>
      </c>
      <c r="W324" s="154"/>
      <c r="X324" s="154">
        <f t="shared" ref="X324" si="574">V324+W324</f>
        <v>50680</v>
      </c>
    </row>
    <row r="325" spans="1:24" s="145" customFormat="1" ht="44.25" hidden="1" customHeight="1" x14ac:dyDescent="0.25">
      <c r="A325" s="313" t="s">
        <v>427</v>
      </c>
      <c r="B325" s="314"/>
      <c r="C325" s="240"/>
      <c r="D325" s="240"/>
      <c r="E325" s="251">
        <v>852</v>
      </c>
      <c r="F325" s="143" t="s">
        <v>353</v>
      </c>
      <c r="G325" s="158" t="s">
        <v>296</v>
      </c>
      <c r="H325" s="158" t="s">
        <v>428</v>
      </c>
      <c r="I325" s="143"/>
      <c r="J325" s="154"/>
      <c r="K325" s="154"/>
      <c r="L325" s="154">
        <f t="shared" si="522"/>
        <v>0</v>
      </c>
      <c r="M325" s="154"/>
      <c r="N325" s="154"/>
      <c r="O325" s="154"/>
      <c r="P325" s="154">
        <f>P326</f>
        <v>0</v>
      </c>
      <c r="Q325" s="154">
        <f t="shared" ref="Q325:X326" si="575">Q326</f>
        <v>2630</v>
      </c>
      <c r="R325" s="154">
        <f t="shared" si="575"/>
        <v>2630</v>
      </c>
      <c r="S325" s="154">
        <f t="shared" si="575"/>
        <v>0</v>
      </c>
      <c r="T325" s="154">
        <f t="shared" si="575"/>
        <v>2630</v>
      </c>
      <c r="U325" s="154">
        <f t="shared" si="575"/>
        <v>0</v>
      </c>
      <c r="V325" s="154">
        <f t="shared" si="575"/>
        <v>2630</v>
      </c>
      <c r="W325" s="154">
        <f t="shared" si="575"/>
        <v>0</v>
      </c>
      <c r="X325" s="154">
        <f t="shared" si="575"/>
        <v>2630</v>
      </c>
    </row>
    <row r="326" spans="1:24" s="145" customFormat="1" ht="12.75" hidden="1" customHeight="1" x14ac:dyDescent="0.25">
      <c r="A326" s="244"/>
      <c r="B326" s="240" t="s">
        <v>361</v>
      </c>
      <c r="C326" s="240"/>
      <c r="D326" s="240"/>
      <c r="E326" s="251">
        <v>852</v>
      </c>
      <c r="F326" s="143" t="s">
        <v>353</v>
      </c>
      <c r="G326" s="158" t="s">
        <v>296</v>
      </c>
      <c r="H326" s="158" t="s">
        <v>428</v>
      </c>
      <c r="I326" s="143" t="s">
        <v>362</v>
      </c>
      <c r="J326" s="154"/>
      <c r="K326" s="154"/>
      <c r="L326" s="154">
        <f t="shared" si="522"/>
        <v>0</v>
      </c>
      <c r="M326" s="154"/>
      <c r="N326" s="154"/>
      <c r="O326" s="154"/>
      <c r="P326" s="154">
        <f>P327</f>
        <v>0</v>
      </c>
      <c r="Q326" s="154">
        <f t="shared" si="575"/>
        <v>2630</v>
      </c>
      <c r="R326" s="154">
        <f t="shared" si="575"/>
        <v>2630</v>
      </c>
      <c r="S326" s="154">
        <f t="shared" si="575"/>
        <v>0</v>
      </c>
      <c r="T326" s="154">
        <f t="shared" si="575"/>
        <v>2630</v>
      </c>
      <c r="U326" s="154">
        <f t="shared" si="575"/>
        <v>0</v>
      </c>
      <c r="V326" s="154">
        <f t="shared" si="575"/>
        <v>2630</v>
      </c>
      <c r="W326" s="154">
        <f t="shared" si="575"/>
        <v>0</v>
      </c>
      <c r="X326" s="154">
        <f t="shared" si="575"/>
        <v>2630</v>
      </c>
    </row>
    <row r="327" spans="1:24" s="145" customFormat="1" ht="12.75" hidden="1" customHeight="1" x14ac:dyDescent="0.25">
      <c r="A327" s="244"/>
      <c r="B327" s="258" t="s">
        <v>384</v>
      </c>
      <c r="C327" s="240"/>
      <c r="D327" s="240"/>
      <c r="E327" s="251">
        <v>852</v>
      </c>
      <c r="F327" s="143" t="s">
        <v>353</v>
      </c>
      <c r="G327" s="158" t="s">
        <v>296</v>
      </c>
      <c r="H327" s="158" t="s">
        <v>428</v>
      </c>
      <c r="I327" s="143" t="s">
        <v>385</v>
      </c>
      <c r="J327" s="154"/>
      <c r="K327" s="154"/>
      <c r="L327" s="154">
        <f t="shared" si="522"/>
        <v>0</v>
      </c>
      <c r="M327" s="154"/>
      <c r="N327" s="154"/>
      <c r="O327" s="154"/>
      <c r="P327" s="154"/>
      <c r="Q327" s="154">
        <v>2630</v>
      </c>
      <c r="R327" s="154">
        <f t="shared" si="571"/>
        <v>2630</v>
      </c>
      <c r="S327" s="154"/>
      <c r="T327" s="154">
        <f t="shared" ref="T327" si="576">R327+S327</f>
        <v>2630</v>
      </c>
      <c r="U327" s="154"/>
      <c r="V327" s="154">
        <f t="shared" ref="V327" si="577">T327+U327</f>
        <v>2630</v>
      </c>
      <c r="W327" s="154"/>
      <c r="X327" s="154">
        <f t="shared" ref="X327" si="578">V327+W327</f>
        <v>2630</v>
      </c>
    </row>
    <row r="328" spans="1:24" s="145" customFormat="1" ht="27" hidden="1" customHeight="1" x14ac:dyDescent="0.25">
      <c r="A328" s="313" t="s">
        <v>429</v>
      </c>
      <c r="B328" s="314"/>
      <c r="C328" s="240"/>
      <c r="D328" s="240"/>
      <c r="E328" s="251">
        <v>852</v>
      </c>
      <c r="F328" s="143" t="s">
        <v>353</v>
      </c>
      <c r="G328" s="158" t="s">
        <v>296</v>
      </c>
      <c r="H328" s="158" t="s">
        <v>430</v>
      </c>
      <c r="I328" s="143"/>
      <c r="J328" s="154"/>
      <c r="K328" s="154"/>
      <c r="L328" s="154">
        <f t="shared" si="522"/>
        <v>0</v>
      </c>
      <c r="M328" s="154"/>
      <c r="N328" s="154"/>
      <c r="O328" s="154"/>
      <c r="P328" s="154">
        <f>P329</f>
        <v>0</v>
      </c>
      <c r="Q328" s="154">
        <f t="shared" ref="Q328:X329" si="579">Q329</f>
        <v>63700</v>
      </c>
      <c r="R328" s="154">
        <f t="shared" si="579"/>
        <v>63700</v>
      </c>
      <c r="S328" s="154">
        <f t="shared" si="579"/>
        <v>0</v>
      </c>
      <c r="T328" s="154">
        <f t="shared" si="579"/>
        <v>63700</v>
      </c>
      <c r="U328" s="154">
        <f t="shared" si="579"/>
        <v>0</v>
      </c>
      <c r="V328" s="154">
        <f t="shared" si="579"/>
        <v>63700</v>
      </c>
      <c r="W328" s="154">
        <f t="shared" si="579"/>
        <v>0</v>
      </c>
      <c r="X328" s="154">
        <f t="shared" si="579"/>
        <v>63700</v>
      </c>
    </row>
    <row r="329" spans="1:24" s="145" customFormat="1" ht="12.75" hidden="1" customHeight="1" x14ac:dyDescent="0.25">
      <c r="A329" s="244"/>
      <c r="B329" s="240" t="s">
        <v>361</v>
      </c>
      <c r="C329" s="240"/>
      <c r="D329" s="240"/>
      <c r="E329" s="251">
        <v>852</v>
      </c>
      <c r="F329" s="143" t="s">
        <v>353</v>
      </c>
      <c r="G329" s="158" t="s">
        <v>296</v>
      </c>
      <c r="H329" s="158" t="s">
        <v>430</v>
      </c>
      <c r="I329" s="143" t="s">
        <v>362</v>
      </c>
      <c r="J329" s="154"/>
      <c r="K329" s="154"/>
      <c r="L329" s="154">
        <f t="shared" si="522"/>
        <v>0</v>
      </c>
      <c r="M329" s="154"/>
      <c r="N329" s="154"/>
      <c r="O329" s="154"/>
      <c r="P329" s="154">
        <f>P330</f>
        <v>0</v>
      </c>
      <c r="Q329" s="154">
        <f t="shared" si="579"/>
        <v>63700</v>
      </c>
      <c r="R329" s="154">
        <f t="shared" si="579"/>
        <v>63700</v>
      </c>
      <c r="S329" s="154">
        <f t="shared" si="579"/>
        <v>0</v>
      </c>
      <c r="T329" s="154">
        <f t="shared" si="579"/>
        <v>63700</v>
      </c>
      <c r="U329" s="154">
        <f t="shared" si="579"/>
        <v>0</v>
      </c>
      <c r="V329" s="154">
        <f t="shared" si="579"/>
        <v>63700</v>
      </c>
      <c r="W329" s="154">
        <f t="shared" si="579"/>
        <v>0</v>
      </c>
      <c r="X329" s="154">
        <f t="shared" si="579"/>
        <v>63700</v>
      </c>
    </row>
    <row r="330" spans="1:24" s="145" customFormat="1" ht="12.75" hidden="1" customHeight="1" x14ac:dyDescent="0.25">
      <c r="A330" s="244"/>
      <c r="B330" s="258" t="s">
        <v>384</v>
      </c>
      <c r="C330" s="240"/>
      <c r="D330" s="240"/>
      <c r="E330" s="251">
        <v>852</v>
      </c>
      <c r="F330" s="143" t="s">
        <v>353</v>
      </c>
      <c r="G330" s="158" t="s">
        <v>296</v>
      </c>
      <c r="H330" s="158" t="s">
        <v>430</v>
      </c>
      <c r="I330" s="143" t="s">
        <v>385</v>
      </c>
      <c r="J330" s="154"/>
      <c r="K330" s="154"/>
      <c r="L330" s="154">
        <f t="shared" si="522"/>
        <v>0</v>
      </c>
      <c r="M330" s="154"/>
      <c r="N330" s="154"/>
      <c r="O330" s="154"/>
      <c r="P330" s="154"/>
      <c r="Q330" s="154">
        <v>63700</v>
      </c>
      <c r="R330" s="154">
        <f t="shared" ref="R330" si="580">P330+Q330</f>
        <v>63700</v>
      </c>
      <c r="S330" s="154"/>
      <c r="T330" s="154">
        <f t="shared" ref="T330" si="581">R330+S330</f>
        <v>63700</v>
      </c>
      <c r="U330" s="154"/>
      <c r="V330" s="154">
        <f t="shared" ref="V330" si="582">T330+U330</f>
        <v>63700</v>
      </c>
      <c r="W330" s="154"/>
      <c r="X330" s="154">
        <f t="shared" ref="X330" si="583">V330+W330</f>
        <v>63700</v>
      </c>
    </row>
    <row r="331" spans="1:24" s="145" customFormat="1" ht="12.75" customHeight="1" x14ac:dyDescent="0.25">
      <c r="A331" s="332" t="s">
        <v>431</v>
      </c>
      <c r="B331" s="332"/>
      <c r="C331" s="240"/>
      <c r="D331" s="240"/>
      <c r="E331" s="251">
        <v>852</v>
      </c>
      <c r="F331" s="143" t="s">
        <v>353</v>
      </c>
      <c r="G331" s="143" t="s">
        <v>296</v>
      </c>
      <c r="H331" s="143" t="s">
        <v>432</v>
      </c>
      <c r="I331" s="143"/>
      <c r="J331" s="154">
        <f>J332</f>
        <v>1172900</v>
      </c>
      <c r="K331" s="154">
        <f t="shared" ref="K331:X331" si="584">K332</f>
        <v>0</v>
      </c>
      <c r="L331" s="154">
        <f t="shared" si="584"/>
        <v>1172900</v>
      </c>
      <c r="M331" s="154">
        <f t="shared" si="584"/>
        <v>0</v>
      </c>
      <c r="N331" s="154">
        <f t="shared" si="584"/>
        <v>1172900</v>
      </c>
      <c r="O331" s="154">
        <f t="shared" si="584"/>
        <v>0</v>
      </c>
      <c r="P331" s="154">
        <f t="shared" si="584"/>
        <v>1172900</v>
      </c>
      <c r="Q331" s="154">
        <f t="shared" si="584"/>
        <v>0</v>
      </c>
      <c r="R331" s="154">
        <f t="shared" si="584"/>
        <v>1172900</v>
      </c>
      <c r="S331" s="154">
        <f t="shared" si="584"/>
        <v>0</v>
      </c>
      <c r="T331" s="154">
        <f t="shared" si="584"/>
        <v>1172900</v>
      </c>
      <c r="U331" s="154">
        <f t="shared" si="584"/>
        <v>-37544</v>
      </c>
      <c r="V331" s="154">
        <f t="shared" si="584"/>
        <v>1135356</v>
      </c>
      <c r="W331" s="154">
        <f t="shared" si="584"/>
        <v>-32028.15</v>
      </c>
      <c r="X331" s="154">
        <f t="shared" si="584"/>
        <v>1103327.8500000001</v>
      </c>
    </row>
    <row r="332" spans="1:24" s="145" customFormat="1" ht="12.75" customHeight="1" x14ac:dyDescent="0.25">
      <c r="A332" s="332" t="s">
        <v>433</v>
      </c>
      <c r="B332" s="332"/>
      <c r="C332" s="240"/>
      <c r="D332" s="240"/>
      <c r="E332" s="251">
        <v>852</v>
      </c>
      <c r="F332" s="143" t="s">
        <v>353</v>
      </c>
      <c r="G332" s="143" t="s">
        <v>296</v>
      </c>
      <c r="H332" s="143" t="s">
        <v>434</v>
      </c>
      <c r="I332" s="143"/>
      <c r="J332" s="154">
        <f t="shared" ref="J332:X333" si="585">J333</f>
        <v>1172900</v>
      </c>
      <c r="K332" s="154">
        <f t="shared" si="585"/>
        <v>0</v>
      </c>
      <c r="L332" s="154">
        <f t="shared" si="585"/>
        <v>1172900</v>
      </c>
      <c r="M332" s="154">
        <f t="shared" si="585"/>
        <v>0</v>
      </c>
      <c r="N332" s="154">
        <f t="shared" si="585"/>
        <v>1172900</v>
      </c>
      <c r="O332" s="154">
        <f t="shared" si="585"/>
        <v>0</v>
      </c>
      <c r="P332" s="154">
        <f t="shared" si="585"/>
        <v>1172900</v>
      </c>
      <c r="Q332" s="154">
        <f t="shared" si="585"/>
        <v>0</v>
      </c>
      <c r="R332" s="154">
        <f t="shared" si="585"/>
        <v>1172900</v>
      </c>
      <c r="S332" s="154">
        <f t="shared" si="585"/>
        <v>0</v>
      </c>
      <c r="T332" s="154">
        <f t="shared" si="585"/>
        <v>1172900</v>
      </c>
      <c r="U332" s="154">
        <f t="shared" si="585"/>
        <v>-37544</v>
      </c>
      <c r="V332" s="154">
        <f t="shared" si="585"/>
        <v>1135356</v>
      </c>
      <c r="W332" s="154">
        <f t="shared" si="585"/>
        <v>-32028.15</v>
      </c>
      <c r="X332" s="154">
        <f t="shared" si="585"/>
        <v>1103327.8500000001</v>
      </c>
    </row>
    <row r="333" spans="1:24" s="145" customFormat="1" ht="24" x14ac:dyDescent="0.25">
      <c r="A333" s="258"/>
      <c r="B333" s="240" t="s">
        <v>361</v>
      </c>
      <c r="C333" s="240"/>
      <c r="D333" s="240"/>
      <c r="E333" s="251">
        <v>852</v>
      </c>
      <c r="F333" s="143" t="s">
        <v>353</v>
      </c>
      <c r="G333" s="143" t="s">
        <v>296</v>
      </c>
      <c r="H333" s="143" t="s">
        <v>434</v>
      </c>
      <c r="I333" s="143" t="s">
        <v>362</v>
      </c>
      <c r="J333" s="154">
        <f t="shared" si="585"/>
        <v>1172900</v>
      </c>
      <c r="K333" s="154">
        <f t="shared" si="585"/>
        <v>0</v>
      </c>
      <c r="L333" s="154">
        <f t="shared" si="585"/>
        <v>1172900</v>
      </c>
      <c r="M333" s="154">
        <f t="shared" si="585"/>
        <v>0</v>
      </c>
      <c r="N333" s="154">
        <f t="shared" si="585"/>
        <v>1172900</v>
      </c>
      <c r="O333" s="154">
        <f t="shared" si="585"/>
        <v>0</v>
      </c>
      <c r="P333" s="154">
        <f t="shared" si="585"/>
        <v>1172900</v>
      </c>
      <c r="Q333" s="154">
        <f t="shared" si="585"/>
        <v>0</v>
      </c>
      <c r="R333" s="154">
        <f t="shared" si="585"/>
        <v>1172900</v>
      </c>
      <c r="S333" s="154">
        <f t="shared" si="585"/>
        <v>0</v>
      </c>
      <c r="T333" s="154">
        <f t="shared" si="585"/>
        <v>1172900</v>
      </c>
      <c r="U333" s="154">
        <f t="shared" si="585"/>
        <v>-37544</v>
      </c>
      <c r="V333" s="154">
        <f t="shared" si="585"/>
        <v>1135356</v>
      </c>
      <c r="W333" s="154">
        <f t="shared" si="585"/>
        <v>-32028.15</v>
      </c>
      <c r="X333" s="154">
        <f t="shared" si="585"/>
        <v>1103327.8500000001</v>
      </c>
    </row>
    <row r="334" spans="1:24" s="145" customFormat="1" ht="12.75" customHeight="1" x14ac:dyDescent="0.25">
      <c r="A334" s="258"/>
      <c r="B334" s="258" t="s">
        <v>384</v>
      </c>
      <c r="C334" s="258"/>
      <c r="D334" s="258"/>
      <c r="E334" s="251">
        <v>852</v>
      </c>
      <c r="F334" s="143" t="s">
        <v>353</v>
      </c>
      <c r="G334" s="143" t="s">
        <v>296</v>
      </c>
      <c r="H334" s="143" t="s">
        <v>434</v>
      </c>
      <c r="I334" s="143" t="s">
        <v>385</v>
      </c>
      <c r="J334" s="154">
        <v>1172900</v>
      </c>
      <c r="K334" s="154"/>
      <c r="L334" s="154">
        <f t="shared" si="522"/>
        <v>1172900</v>
      </c>
      <c r="M334" s="154"/>
      <c r="N334" s="154">
        <f t="shared" ref="N334" si="586">L334+M334</f>
        <v>1172900</v>
      </c>
      <c r="O334" s="154"/>
      <c r="P334" s="154">
        <f t="shared" ref="P334" si="587">N334+O334</f>
        <v>1172900</v>
      </c>
      <c r="Q334" s="154"/>
      <c r="R334" s="154">
        <f t="shared" ref="R334" si="588">P334+Q334</f>
        <v>1172900</v>
      </c>
      <c r="S334" s="154"/>
      <c r="T334" s="154">
        <f t="shared" ref="T334" si="589">R334+S334</f>
        <v>1172900</v>
      </c>
      <c r="U334" s="154">
        <f>[1]Функц.февр.!U289</f>
        <v>-37544</v>
      </c>
      <c r="V334" s="154">
        <f t="shared" ref="V334" si="590">T334+U334</f>
        <v>1135356</v>
      </c>
      <c r="W334" s="154">
        <f>[1]Функц.февр.!W289</f>
        <v>-32028.15</v>
      </c>
      <c r="X334" s="154">
        <f t="shared" ref="X334" si="591">V334+W334</f>
        <v>1103327.8500000001</v>
      </c>
    </row>
    <row r="335" spans="1:24" s="145" customFormat="1" ht="12" x14ac:dyDescent="0.25">
      <c r="A335" s="332" t="s">
        <v>280</v>
      </c>
      <c r="B335" s="332"/>
      <c r="C335" s="240"/>
      <c r="D335" s="240"/>
      <c r="E335" s="251">
        <v>852</v>
      </c>
      <c r="F335" s="158" t="s">
        <v>353</v>
      </c>
      <c r="G335" s="143" t="s">
        <v>296</v>
      </c>
      <c r="H335" s="158" t="s">
        <v>281</v>
      </c>
      <c r="I335" s="158"/>
      <c r="J335" s="174">
        <f>J336</f>
        <v>63415629.229999997</v>
      </c>
      <c r="K335" s="174">
        <f t="shared" ref="K335:X335" si="592">K336</f>
        <v>-1382300</v>
      </c>
      <c r="L335" s="174">
        <f t="shared" si="592"/>
        <v>62033329.229999997</v>
      </c>
      <c r="M335" s="174">
        <f t="shared" si="592"/>
        <v>0</v>
      </c>
      <c r="N335" s="174">
        <f t="shared" si="592"/>
        <v>62033329.229999997</v>
      </c>
      <c r="O335" s="174">
        <f t="shared" si="592"/>
        <v>0</v>
      </c>
      <c r="P335" s="174">
        <f t="shared" si="592"/>
        <v>62033329.229999997</v>
      </c>
      <c r="Q335" s="174">
        <f t="shared" si="592"/>
        <v>0</v>
      </c>
      <c r="R335" s="174">
        <f t="shared" si="592"/>
        <v>62033329.229999997</v>
      </c>
      <c r="S335" s="174">
        <f t="shared" si="592"/>
        <v>0</v>
      </c>
      <c r="T335" s="174">
        <f t="shared" si="592"/>
        <v>62033329.229999997</v>
      </c>
      <c r="U335" s="174">
        <f t="shared" si="592"/>
        <v>1405380</v>
      </c>
      <c r="V335" s="174">
        <f t="shared" si="592"/>
        <v>63438709.229999997</v>
      </c>
      <c r="W335" s="174">
        <f t="shared" si="592"/>
        <v>778562.27</v>
      </c>
      <c r="X335" s="174">
        <f t="shared" si="592"/>
        <v>64217271.5</v>
      </c>
    </row>
    <row r="336" spans="1:24" s="145" customFormat="1" ht="48.75" customHeight="1" x14ac:dyDescent="0.25">
      <c r="A336" s="332" t="s">
        <v>282</v>
      </c>
      <c r="B336" s="332"/>
      <c r="C336" s="240"/>
      <c r="D336" s="240"/>
      <c r="E336" s="251">
        <v>852</v>
      </c>
      <c r="F336" s="143" t="s">
        <v>353</v>
      </c>
      <c r="G336" s="143" t="s">
        <v>296</v>
      </c>
      <c r="H336" s="143" t="s">
        <v>283</v>
      </c>
      <c r="I336" s="143"/>
      <c r="J336" s="154">
        <f>J337+J345+J340</f>
        <v>63415629.229999997</v>
      </c>
      <c r="K336" s="154">
        <f t="shared" ref="K336:X336" si="593">K337+K345+K340</f>
        <v>-1382300</v>
      </c>
      <c r="L336" s="154">
        <f t="shared" si="593"/>
        <v>62033329.229999997</v>
      </c>
      <c r="M336" s="154">
        <f t="shared" si="593"/>
        <v>0</v>
      </c>
      <c r="N336" s="154">
        <f t="shared" si="593"/>
        <v>62033329.229999997</v>
      </c>
      <c r="O336" s="154">
        <f t="shared" si="593"/>
        <v>0</v>
      </c>
      <c r="P336" s="154">
        <f t="shared" si="593"/>
        <v>62033329.229999997</v>
      </c>
      <c r="Q336" s="154">
        <f t="shared" si="593"/>
        <v>0</v>
      </c>
      <c r="R336" s="154">
        <f t="shared" si="593"/>
        <v>62033329.229999997</v>
      </c>
      <c r="S336" s="154">
        <f t="shared" si="593"/>
        <v>0</v>
      </c>
      <c r="T336" s="154">
        <f t="shared" si="593"/>
        <v>62033329.229999997</v>
      </c>
      <c r="U336" s="154">
        <f t="shared" si="593"/>
        <v>1405380</v>
      </c>
      <c r="V336" s="154">
        <f t="shared" si="593"/>
        <v>63438709.229999997</v>
      </c>
      <c r="W336" s="154">
        <f t="shared" si="593"/>
        <v>778562.27</v>
      </c>
      <c r="X336" s="154">
        <f t="shared" si="593"/>
        <v>64217271.5</v>
      </c>
    </row>
    <row r="337" spans="1:24" s="145" customFormat="1" ht="39.75" hidden="1" customHeight="1" x14ac:dyDescent="0.25">
      <c r="A337" s="332" t="s">
        <v>435</v>
      </c>
      <c r="B337" s="332"/>
      <c r="C337" s="240"/>
      <c r="D337" s="240"/>
      <c r="E337" s="251">
        <v>852</v>
      </c>
      <c r="F337" s="143" t="s">
        <v>353</v>
      </c>
      <c r="G337" s="143" t="s">
        <v>296</v>
      </c>
      <c r="H337" s="143" t="s">
        <v>436</v>
      </c>
      <c r="I337" s="143"/>
      <c r="J337" s="154">
        <f t="shared" ref="J337:X338" si="594">J338</f>
        <v>59263749.229999997</v>
      </c>
      <c r="K337" s="154">
        <f t="shared" si="594"/>
        <v>0</v>
      </c>
      <c r="L337" s="154">
        <f t="shared" si="594"/>
        <v>59263749.229999997</v>
      </c>
      <c r="M337" s="154">
        <f t="shared" si="594"/>
        <v>0</v>
      </c>
      <c r="N337" s="154">
        <f t="shared" si="594"/>
        <v>59263749.229999997</v>
      </c>
      <c r="O337" s="154">
        <f t="shared" si="594"/>
        <v>0</v>
      </c>
      <c r="P337" s="154">
        <f t="shared" si="594"/>
        <v>59263749.229999997</v>
      </c>
      <c r="Q337" s="154">
        <f t="shared" si="594"/>
        <v>0</v>
      </c>
      <c r="R337" s="154">
        <f t="shared" si="594"/>
        <v>59263749.229999997</v>
      </c>
      <c r="S337" s="154">
        <f t="shared" si="594"/>
        <v>0</v>
      </c>
      <c r="T337" s="154">
        <f t="shared" si="594"/>
        <v>59263749.229999997</v>
      </c>
      <c r="U337" s="154">
        <f t="shared" si="594"/>
        <v>0</v>
      </c>
      <c r="V337" s="154">
        <f t="shared" si="594"/>
        <v>59263749.229999997</v>
      </c>
      <c r="W337" s="154">
        <f t="shared" si="594"/>
        <v>0</v>
      </c>
      <c r="X337" s="154">
        <f t="shared" si="594"/>
        <v>59263749.229999997</v>
      </c>
    </row>
    <row r="338" spans="1:24" s="145" customFormat="1" ht="24" hidden="1" x14ac:dyDescent="0.25">
      <c r="A338" s="258"/>
      <c r="B338" s="240" t="s">
        <v>361</v>
      </c>
      <c r="C338" s="240"/>
      <c r="D338" s="240"/>
      <c r="E338" s="251">
        <v>852</v>
      </c>
      <c r="F338" s="143" t="s">
        <v>353</v>
      </c>
      <c r="G338" s="143" t="s">
        <v>296</v>
      </c>
      <c r="H338" s="143" t="s">
        <v>436</v>
      </c>
      <c r="I338" s="143" t="s">
        <v>362</v>
      </c>
      <c r="J338" s="154">
        <f t="shared" si="594"/>
        <v>59263749.229999997</v>
      </c>
      <c r="K338" s="154">
        <f t="shared" si="594"/>
        <v>0</v>
      </c>
      <c r="L338" s="154">
        <f t="shared" si="594"/>
        <v>59263749.229999997</v>
      </c>
      <c r="M338" s="154">
        <f t="shared" si="594"/>
        <v>0</v>
      </c>
      <c r="N338" s="154">
        <f t="shared" si="594"/>
        <v>59263749.229999997</v>
      </c>
      <c r="O338" s="154">
        <f t="shared" si="594"/>
        <v>0</v>
      </c>
      <c r="P338" s="154">
        <f t="shared" si="594"/>
        <v>59263749.229999997</v>
      </c>
      <c r="Q338" s="154">
        <f t="shared" si="594"/>
        <v>0</v>
      </c>
      <c r="R338" s="154">
        <f t="shared" si="594"/>
        <v>59263749.229999997</v>
      </c>
      <c r="S338" s="154">
        <f t="shared" si="594"/>
        <v>0</v>
      </c>
      <c r="T338" s="154">
        <f t="shared" si="594"/>
        <v>59263749.229999997</v>
      </c>
      <c r="U338" s="154">
        <f t="shared" si="594"/>
        <v>0</v>
      </c>
      <c r="V338" s="154">
        <f t="shared" si="594"/>
        <v>59263749.229999997</v>
      </c>
      <c r="W338" s="154">
        <f t="shared" si="594"/>
        <v>0</v>
      </c>
      <c r="X338" s="154">
        <f t="shared" si="594"/>
        <v>59263749.229999997</v>
      </c>
    </row>
    <row r="339" spans="1:24" s="145" customFormat="1" ht="12.75" hidden="1" customHeight="1" x14ac:dyDescent="0.25">
      <c r="A339" s="240"/>
      <c r="B339" s="240" t="s">
        <v>363</v>
      </c>
      <c r="C339" s="240"/>
      <c r="D339" s="240"/>
      <c r="E339" s="251">
        <v>852</v>
      </c>
      <c r="F339" s="143" t="s">
        <v>353</v>
      </c>
      <c r="G339" s="158" t="s">
        <v>296</v>
      </c>
      <c r="H339" s="158" t="s">
        <v>436</v>
      </c>
      <c r="I339" s="143" t="s">
        <v>364</v>
      </c>
      <c r="J339" s="154">
        <v>59263749.229999997</v>
      </c>
      <c r="K339" s="154"/>
      <c r="L339" s="154">
        <f t="shared" si="522"/>
        <v>59263749.229999997</v>
      </c>
      <c r="M339" s="154"/>
      <c r="N339" s="154">
        <f t="shared" ref="N339" si="595">L339+M339</f>
        <v>59263749.229999997</v>
      </c>
      <c r="O339" s="154"/>
      <c r="P339" s="154">
        <f t="shared" ref="P339" si="596">N339+O339</f>
        <v>59263749.229999997</v>
      </c>
      <c r="Q339" s="154"/>
      <c r="R339" s="154">
        <f t="shared" ref="R339" si="597">P339+Q339</f>
        <v>59263749.229999997</v>
      </c>
      <c r="S339" s="154"/>
      <c r="T339" s="154">
        <f t="shared" ref="T339" si="598">R339+S339</f>
        <v>59263749.229999997</v>
      </c>
      <c r="U339" s="154"/>
      <c r="V339" s="154">
        <f t="shared" ref="V339" si="599">T339+U339</f>
        <v>59263749.229999997</v>
      </c>
      <c r="W339" s="154"/>
      <c r="X339" s="154">
        <f t="shared" ref="X339" si="600">V339+W339</f>
        <v>59263749.229999997</v>
      </c>
    </row>
    <row r="340" spans="1:24" s="145" customFormat="1" ht="62.25" customHeight="1" x14ac:dyDescent="0.25">
      <c r="A340" s="332" t="s">
        <v>368</v>
      </c>
      <c r="B340" s="332"/>
      <c r="C340" s="240"/>
      <c r="D340" s="240"/>
      <c r="E340" s="251">
        <v>852</v>
      </c>
      <c r="F340" s="143" t="s">
        <v>353</v>
      </c>
      <c r="G340" s="143" t="s">
        <v>296</v>
      </c>
      <c r="H340" s="143" t="s">
        <v>369</v>
      </c>
      <c r="I340" s="143"/>
      <c r="J340" s="154">
        <f>J341+J343</f>
        <v>4132800</v>
      </c>
      <c r="K340" s="154">
        <f t="shared" ref="K340:X340" si="601">K341+K343</f>
        <v>-1382300</v>
      </c>
      <c r="L340" s="154">
        <f t="shared" si="601"/>
        <v>2750500</v>
      </c>
      <c r="M340" s="154">
        <f t="shared" si="601"/>
        <v>0</v>
      </c>
      <c r="N340" s="154">
        <f t="shared" si="601"/>
        <v>2750500</v>
      </c>
      <c r="O340" s="154">
        <f t="shared" si="601"/>
        <v>0</v>
      </c>
      <c r="P340" s="154">
        <f t="shared" si="601"/>
        <v>2750500</v>
      </c>
      <c r="Q340" s="154">
        <f t="shared" si="601"/>
        <v>0</v>
      </c>
      <c r="R340" s="154">
        <f t="shared" si="601"/>
        <v>2750500</v>
      </c>
      <c r="S340" s="154">
        <f t="shared" si="601"/>
        <v>0</v>
      </c>
      <c r="T340" s="154">
        <f t="shared" si="601"/>
        <v>2750500</v>
      </c>
      <c r="U340" s="154">
        <f t="shared" si="601"/>
        <v>1405380</v>
      </c>
      <c r="V340" s="154">
        <f t="shared" si="601"/>
        <v>4155880</v>
      </c>
      <c r="W340" s="154">
        <f t="shared" si="601"/>
        <v>778562.27</v>
      </c>
      <c r="X340" s="154">
        <f t="shared" si="601"/>
        <v>4934442.2699999996</v>
      </c>
    </row>
    <row r="341" spans="1:24" s="145" customFormat="1" ht="12" hidden="1" x14ac:dyDescent="0.25">
      <c r="A341" s="155"/>
      <c r="B341" s="258" t="s">
        <v>370</v>
      </c>
      <c r="C341" s="258"/>
      <c r="D341" s="258"/>
      <c r="E341" s="251">
        <v>852</v>
      </c>
      <c r="F341" s="143" t="s">
        <v>353</v>
      </c>
      <c r="G341" s="143" t="s">
        <v>296</v>
      </c>
      <c r="H341" s="143" t="s">
        <v>369</v>
      </c>
      <c r="I341" s="143" t="s">
        <v>371</v>
      </c>
      <c r="J341" s="154">
        <f t="shared" ref="J341:X341" si="602">J342</f>
        <v>4132800</v>
      </c>
      <c r="K341" s="154">
        <f t="shared" si="602"/>
        <v>-4132800</v>
      </c>
      <c r="L341" s="154">
        <f t="shared" si="602"/>
        <v>0</v>
      </c>
      <c r="M341" s="154">
        <f t="shared" si="602"/>
        <v>0</v>
      </c>
      <c r="N341" s="154">
        <f t="shared" si="602"/>
        <v>0</v>
      </c>
      <c r="O341" s="154">
        <f t="shared" si="602"/>
        <v>0</v>
      </c>
      <c r="P341" s="154">
        <f t="shared" si="602"/>
        <v>0</v>
      </c>
      <c r="Q341" s="154">
        <f t="shared" si="602"/>
        <v>0</v>
      </c>
      <c r="R341" s="154">
        <f t="shared" si="602"/>
        <v>0</v>
      </c>
      <c r="S341" s="154">
        <f t="shared" si="602"/>
        <v>0</v>
      </c>
      <c r="T341" s="154">
        <f t="shared" si="602"/>
        <v>0</v>
      </c>
      <c r="U341" s="154">
        <f t="shared" si="602"/>
        <v>0</v>
      </c>
      <c r="V341" s="154">
        <f t="shared" si="602"/>
        <v>0</v>
      </c>
      <c r="W341" s="154">
        <f t="shared" si="602"/>
        <v>0</v>
      </c>
      <c r="X341" s="154">
        <f t="shared" si="602"/>
        <v>0</v>
      </c>
    </row>
    <row r="342" spans="1:24" s="145" customFormat="1" ht="24" hidden="1" x14ac:dyDescent="0.25">
      <c r="A342" s="155"/>
      <c r="B342" s="240" t="s">
        <v>372</v>
      </c>
      <c r="C342" s="240"/>
      <c r="D342" s="240"/>
      <c r="E342" s="251">
        <v>852</v>
      </c>
      <c r="F342" s="143" t="s">
        <v>353</v>
      </c>
      <c r="G342" s="143" t="s">
        <v>296</v>
      </c>
      <c r="H342" s="143" t="s">
        <v>369</v>
      </c>
      <c r="I342" s="143" t="s">
        <v>373</v>
      </c>
      <c r="J342" s="154">
        <v>4132800</v>
      </c>
      <c r="K342" s="154">
        <v>-4132800</v>
      </c>
      <c r="L342" s="154">
        <f t="shared" si="522"/>
        <v>0</v>
      </c>
      <c r="M342" s="154"/>
      <c r="N342" s="154">
        <f t="shared" ref="N342" si="603">L342+M342</f>
        <v>0</v>
      </c>
      <c r="O342" s="154"/>
      <c r="P342" s="154">
        <f t="shared" ref="P342" si="604">N342+O342</f>
        <v>0</v>
      </c>
      <c r="Q342" s="154"/>
      <c r="R342" s="154">
        <f t="shared" ref="R342" si="605">P342+Q342</f>
        <v>0</v>
      </c>
      <c r="S342" s="154"/>
      <c r="T342" s="154">
        <f t="shared" ref="T342" si="606">R342+S342</f>
        <v>0</v>
      </c>
      <c r="U342" s="154"/>
      <c r="V342" s="154">
        <f t="shared" ref="V342" si="607">T342+U342</f>
        <v>0</v>
      </c>
      <c r="W342" s="154"/>
      <c r="X342" s="154">
        <f t="shared" ref="X342" si="608">V342+W342</f>
        <v>0</v>
      </c>
    </row>
    <row r="343" spans="1:24" s="145" customFormat="1" ht="24" customHeight="1" x14ac:dyDescent="0.25">
      <c r="A343" s="155"/>
      <c r="B343" s="240" t="s">
        <v>361</v>
      </c>
      <c r="C343" s="240"/>
      <c r="D343" s="240"/>
      <c r="E343" s="251">
        <v>852</v>
      </c>
      <c r="F343" s="143" t="s">
        <v>353</v>
      </c>
      <c r="G343" s="143" t="s">
        <v>296</v>
      </c>
      <c r="H343" s="143" t="s">
        <v>369</v>
      </c>
      <c r="I343" s="143" t="s">
        <v>362</v>
      </c>
      <c r="J343" s="154">
        <f>J344</f>
        <v>0</v>
      </c>
      <c r="K343" s="154">
        <f t="shared" ref="K343:X343" si="609">K344</f>
        <v>2750500</v>
      </c>
      <c r="L343" s="154">
        <f t="shared" si="609"/>
        <v>2750500</v>
      </c>
      <c r="M343" s="154">
        <f t="shared" si="609"/>
        <v>0</v>
      </c>
      <c r="N343" s="154">
        <f t="shared" si="609"/>
        <v>2750500</v>
      </c>
      <c r="O343" s="154">
        <f t="shared" si="609"/>
        <v>0</v>
      </c>
      <c r="P343" s="154">
        <f t="shared" si="609"/>
        <v>2750500</v>
      </c>
      <c r="Q343" s="154">
        <f t="shared" si="609"/>
        <v>0</v>
      </c>
      <c r="R343" s="154">
        <f t="shared" si="609"/>
        <v>2750500</v>
      </c>
      <c r="S343" s="154">
        <f t="shared" si="609"/>
        <v>0</v>
      </c>
      <c r="T343" s="154">
        <f t="shared" si="609"/>
        <v>2750500</v>
      </c>
      <c r="U343" s="154">
        <f t="shared" si="609"/>
        <v>1405380</v>
      </c>
      <c r="V343" s="154">
        <f t="shared" si="609"/>
        <v>4155880</v>
      </c>
      <c r="W343" s="154">
        <f t="shared" si="609"/>
        <v>778562.27</v>
      </c>
      <c r="X343" s="154">
        <f t="shared" si="609"/>
        <v>4934442.2699999996</v>
      </c>
    </row>
    <row r="344" spans="1:24" s="145" customFormat="1" ht="24" customHeight="1" x14ac:dyDescent="0.25">
      <c r="A344" s="155"/>
      <c r="B344" s="240" t="s">
        <v>363</v>
      </c>
      <c r="C344" s="240"/>
      <c r="D344" s="240"/>
      <c r="E344" s="251">
        <v>852</v>
      </c>
      <c r="F344" s="143" t="s">
        <v>353</v>
      </c>
      <c r="G344" s="143" t="s">
        <v>296</v>
      </c>
      <c r="H344" s="143" t="s">
        <v>369</v>
      </c>
      <c r="I344" s="143" t="s">
        <v>364</v>
      </c>
      <c r="J344" s="154"/>
      <c r="K344" s="154">
        <f>4132800-1382300</f>
        <v>2750500</v>
      </c>
      <c r="L344" s="154">
        <f t="shared" si="522"/>
        <v>2750500</v>
      </c>
      <c r="M344" s="154"/>
      <c r="N344" s="154">
        <f t="shared" ref="N344" si="610">L344+M344</f>
        <v>2750500</v>
      </c>
      <c r="O344" s="154"/>
      <c r="P344" s="154">
        <f t="shared" ref="P344" si="611">N344+O344</f>
        <v>2750500</v>
      </c>
      <c r="Q344" s="154"/>
      <c r="R344" s="154">
        <f t="shared" ref="R344" si="612">P344+Q344</f>
        <v>2750500</v>
      </c>
      <c r="S344" s="154"/>
      <c r="T344" s="154">
        <f t="shared" ref="T344" si="613">R344+S344</f>
        <v>2750500</v>
      </c>
      <c r="U344" s="154">
        <f>[1]Функц.февр.!U299</f>
        <v>1405380</v>
      </c>
      <c r="V344" s="154">
        <f t="shared" ref="V344" si="614">T344+U344</f>
        <v>4155880</v>
      </c>
      <c r="W344" s="176">
        <f>[1]Функц.февр.!W299</f>
        <v>778562.27</v>
      </c>
      <c r="X344" s="154">
        <f t="shared" ref="X344" si="615">V344+W344</f>
        <v>4934442.2699999996</v>
      </c>
    </row>
    <row r="345" spans="1:24" s="145" customFormat="1" ht="64.5" hidden="1" customHeight="1" x14ac:dyDescent="0.25">
      <c r="A345" s="332" t="s">
        <v>374</v>
      </c>
      <c r="B345" s="332"/>
      <c r="C345" s="240"/>
      <c r="D345" s="240"/>
      <c r="E345" s="251">
        <v>852</v>
      </c>
      <c r="F345" s="143" t="s">
        <v>353</v>
      </c>
      <c r="G345" s="143" t="s">
        <v>296</v>
      </c>
      <c r="H345" s="143" t="s">
        <v>375</v>
      </c>
      <c r="I345" s="143"/>
      <c r="J345" s="154">
        <f>J346+J348</f>
        <v>19080</v>
      </c>
      <c r="K345" s="154">
        <f t="shared" ref="K345:X345" si="616">K346+K348</f>
        <v>0</v>
      </c>
      <c r="L345" s="154">
        <f t="shared" si="616"/>
        <v>19080</v>
      </c>
      <c r="M345" s="154">
        <f t="shared" si="616"/>
        <v>0</v>
      </c>
      <c r="N345" s="154">
        <f t="shared" si="616"/>
        <v>19080</v>
      </c>
      <c r="O345" s="154">
        <f t="shared" si="616"/>
        <v>0</v>
      </c>
      <c r="P345" s="154">
        <f t="shared" si="616"/>
        <v>19080</v>
      </c>
      <c r="Q345" s="154">
        <f t="shared" si="616"/>
        <v>0</v>
      </c>
      <c r="R345" s="154">
        <f t="shared" si="616"/>
        <v>19080</v>
      </c>
      <c r="S345" s="154">
        <f t="shared" si="616"/>
        <v>0</v>
      </c>
      <c r="T345" s="154">
        <f t="shared" si="616"/>
        <v>19080</v>
      </c>
      <c r="U345" s="154">
        <f t="shared" si="616"/>
        <v>0</v>
      </c>
      <c r="V345" s="154">
        <f t="shared" si="616"/>
        <v>19080</v>
      </c>
      <c r="W345" s="154">
        <f t="shared" si="616"/>
        <v>0</v>
      </c>
      <c r="X345" s="154">
        <f t="shared" si="616"/>
        <v>19080</v>
      </c>
    </row>
    <row r="346" spans="1:24" s="145" customFormat="1" ht="12" hidden="1" x14ac:dyDescent="0.25">
      <c r="A346" s="155"/>
      <c r="B346" s="258" t="s">
        <v>370</v>
      </c>
      <c r="C346" s="258"/>
      <c r="D346" s="258"/>
      <c r="E346" s="251">
        <v>852</v>
      </c>
      <c r="F346" s="143" t="s">
        <v>353</v>
      </c>
      <c r="G346" s="143" t="s">
        <v>296</v>
      </c>
      <c r="H346" s="143" t="s">
        <v>375</v>
      </c>
      <c r="I346" s="143" t="s">
        <v>371</v>
      </c>
      <c r="J346" s="154">
        <f t="shared" ref="J346:X346" si="617">J347</f>
        <v>19080</v>
      </c>
      <c r="K346" s="154">
        <f t="shared" si="617"/>
        <v>-19080</v>
      </c>
      <c r="L346" s="154">
        <f t="shared" si="617"/>
        <v>0</v>
      </c>
      <c r="M346" s="154">
        <f t="shared" si="617"/>
        <v>0</v>
      </c>
      <c r="N346" s="154">
        <f t="shared" si="617"/>
        <v>0</v>
      </c>
      <c r="O346" s="154">
        <f t="shared" si="617"/>
        <v>0</v>
      </c>
      <c r="P346" s="154">
        <f t="shared" si="617"/>
        <v>0</v>
      </c>
      <c r="Q346" s="154">
        <f t="shared" si="617"/>
        <v>0</v>
      </c>
      <c r="R346" s="154">
        <f t="shared" si="617"/>
        <v>0</v>
      </c>
      <c r="S346" s="154">
        <f t="shared" si="617"/>
        <v>0</v>
      </c>
      <c r="T346" s="154">
        <f t="shared" si="617"/>
        <v>0</v>
      </c>
      <c r="U346" s="154">
        <f t="shared" si="617"/>
        <v>0</v>
      </c>
      <c r="V346" s="154">
        <f t="shared" si="617"/>
        <v>0</v>
      </c>
      <c r="W346" s="154">
        <f t="shared" si="617"/>
        <v>0</v>
      </c>
      <c r="X346" s="154">
        <f t="shared" si="617"/>
        <v>0</v>
      </c>
    </row>
    <row r="347" spans="1:24" s="145" customFormat="1" ht="12" hidden="1" x14ac:dyDescent="0.25">
      <c r="A347" s="155"/>
      <c r="B347" s="240" t="s">
        <v>376</v>
      </c>
      <c r="C347" s="240"/>
      <c r="D347" s="240"/>
      <c r="E347" s="251">
        <v>852</v>
      </c>
      <c r="F347" s="143" t="s">
        <v>353</v>
      </c>
      <c r="G347" s="143" t="s">
        <v>296</v>
      </c>
      <c r="H347" s="143" t="s">
        <v>375</v>
      </c>
      <c r="I347" s="143" t="s">
        <v>377</v>
      </c>
      <c r="J347" s="154">
        <v>19080</v>
      </c>
      <c r="K347" s="154">
        <v>-19080</v>
      </c>
      <c r="L347" s="154">
        <f t="shared" si="522"/>
        <v>0</v>
      </c>
      <c r="M347" s="154"/>
      <c r="N347" s="154">
        <f t="shared" ref="N347" si="618">L347+M347</f>
        <v>0</v>
      </c>
      <c r="O347" s="154"/>
      <c r="P347" s="154">
        <f t="shared" ref="P347" si="619">N347+O347</f>
        <v>0</v>
      </c>
      <c r="Q347" s="154"/>
      <c r="R347" s="154">
        <f t="shared" ref="R347" si="620">P347+Q347</f>
        <v>0</v>
      </c>
      <c r="S347" s="154"/>
      <c r="T347" s="154">
        <f t="shared" ref="T347" si="621">R347+S347</f>
        <v>0</v>
      </c>
      <c r="U347" s="154"/>
      <c r="V347" s="154">
        <f t="shared" ref="V347" si="622">T347+U347</f>
        <v>0</v>
      </c>
      <c r="W347" s="154"/>
      <c r="X347" s="154">
        <f t="shared" ref="X347" si="623">V347+W347</f>
        <v>0</v>
      </c>
    </row>
    <row r="348" spans="1:24" s="145" customFormat="1" ht="40.5" hidden="1" customHeight="1" x14ac:dyDescent="0.25">
      <c r="A348" s="155"/>
      <c r="B348" s="240" t="s">
        <v>361</v>
      </c>
      <c r="C348" s="240"/>
      <c r="D348" s="240"/>
      <c r="E348" s="251">
        <v>852</v>
      </c>
      <c r="F348" s="143" t="s">
        <v>353</v>
      </c>
      <c r="G348" s="143" t="s">
        <v>296</v>
      </c>
      <c r="H348" s="143" t="s">
        <v>375</v>
      </c>
      <c r="I348" s="143" t="s">
        <v>362</v>
      </c>
      <c r="J348" s="154">
        <f>J349</f>
        <v>0</v>
      </c>
      <c r="K348" s="154">
        <f t="shared" ref="K348:X348" si="624">K349</f>
        <v>19080</v>
      </c>
      <c r="L348" s="154">
        <f t="shared" si="624"/>
        <v>19080</v>
      </c>
      <c r="M348" s="154">
        <f t="shared" si="624"/>
        <v>0</v>
      </c>
      <c r="N348" s="154">
        <f t="shared" si="624"/>
        <v>19080</v>
      </c>
      <c r="O348" s="154">
        <f t="shared" si="624"/>
        <v>0</v>
      </c>
      <c r="P348" s="154">
        <f t="shared" si="624"/>
        <v>19080</v>
      </c>
      <c r="Q348" s="154">
        <f t="shared" si="624"/>
        <v>0</v>
      </c>
      <c r="R348" s="154">
        <f t="shared" si="624"/>
        <v>19080</v>
      </c>
      <c r="S348" s="154">
        <f t="shared" si="624"/>
        <v>0</v>
      </c>
      <c r="T348" s="154">
        <f t="shared" si="624"/>
        <v>19080</v>
      </c>
      <c r="U348" s="154">
        <f t="shared" si="624"/>
        <v>0</v>
      </c>
      <c r="V348" s="154">
        <f t="shared" si="624"/>
        <v>19080</v>
      </c>
      <c r="W348" s="154">
        <f t="shared" si="624"/>
        <v>0</v>
      </c>
      <c r="X348" s="154">
        <f t="shared" si="624"/>
        <v>19080</v>
      </c>
    </row>
    <row r="349" spans="1:24" s="145" customFormat="1" ht="12.75" hidden="1" customHeight="1" x14ac:dyDescent="0.25">
      <c r="A349" s="155"/>
      <c r="B349" s="240" t="s">
        <v>363</v>
      </c>
      <c r="C349" s="240"/>
      <c r="D349" s="240"/>
      <c r="E349" s="251">
        <v>852</v>
      </c>
      <c r="F349" s="143" t="s">
        <v>353</v>
      </c>
      <c r="G349" s="143" t="s">
        <v>296</v>
      </c>
      <c r="H349" s="143" t="s">
        <v>375</v>
      </c>
      <c r="I349" s="143" t="s">
        <v>364</v>
      </c>
      <c r="J349" s="154"/>
      <c r="K349" s="154">
        <f>19080</f>
        <v>19080</v>
      </c>
      <c r="L349" s="154">
        <f t="shared" si="522"/>
        <v>19080</v>
      </c>
      <c r="M349" s="154"/>
      <c r="N349" s="154">
        <f t="shared" ref="N349" si="625">L349+M349</f>
        <v>19080</v>
      </c>
      <c r="O349" s="154"/>
      <c r="P349" s="154">
        <f t="shared" ref="P349" si="626">N349+O349</f>
        <v>19080</v>
      </c>
      <c r="Q349" s="154"/>
      <c r="R349" s="154">
        <f t="shared" ref="R349" si="627">P349+Q349</f>
        <v>19080</v>
      </c>
      <c r="S349" s="154"/>
      <c r="T349" s="154">
        <f t="shared" ref="T349" si="628">R349+S349</f>
        <v>19080</v>
      </c>
      <c r="U349" s="154"/>
      <c r="V349" s="154">
        <f t="shared" ref="V349" si="629">T349+U349</f>
        <v>19080</v>
      </c>
      <c r="W349" s="154"/>
      <c r="X349" s="154">
        <f t="shared" ref="X349" si="630">V349+W349</f>
        <v>19080</v>
      </c>
    </row>
    <row r="350" spans="1:24" s="145" customFormat="1" ht="13.5" customHeight="1" x14ac:dyDescent="0.25">
      <c r="A350" s="332" t="s">
        <v>380</v>
      </c>
      <c r="B350" s="332"/>
      <c r="C350" s="240"/>
      <c r="D350" s="240"/>
      <c r="E350" s="251">
        <v>852</v>
      </c>
      <c r="F350" s="158" t="s">
        <v>353</v>
      </c>
      <c r="G350" s="143" t="s">
        <v>296</v>
      </c>
      <c r="H350" s="158" t="s">
        <v>381</v>
      </c>
      <c r="I350" s="143"/>
      <c r="J350" s="154">
        <f t="shared" ref="J350:X351" si="631">J351</f>
        <v>0</v>
      </c>
      <c r="K350" s="154">
        <f t="shared" si="631"/>
        <v>0</v>
      </c>
      <c r="L350" s="154">
        <f t="shared" si="631"/>
        <v>0</v>
      </c>
      <c r="M350" s="154">
        <f t="shared" si="631"/>
        <v>1584536</v>
      </c>
      <c r="N350" s="154">
        <f t="shared" si="631"/>
        <v>1584536</v>
      </c>
      <c r="O350" s="154">
        <f t="shared" si="631"/>
        <v>0</v>
      </c>
      <c r="P350" s="154">
        <f t="shared" si="631"/>
        <v>1584536</v>
      </c>
      <c r="Q350" s="154">
        <f t="shared" si="631"/>
        <v>320500</v>
      </c>
      <c r="R350" s="154">
        <f t="shared" si="631"/>
        <v>1905036</v>
      </c>
      <c r="S350" s="154">
        <f t="shared" si="631"/>
        <v>0</v>
      </c>
      <c r="T350" s="154">
        <f t="shared" si="631"/>
        <v>1905036</v>
      </c>
      <c r="U350" s="154">
        <f t="shared" si="631"/>
        <v>277694</v>
      </c>
      <c r="V350" s="154">
        <f t="shared" si="631"/>
        <v>2182730</v>
      </c>
      <c r="W350" s="154">
        <f t="shared" si="631"/>
        <v>293543</v>
      </c>
      <c r="X350" s="154">
        <f t="shared" si="631"/>
        <v>2476273</v>
      </c>
    </row>
    <row r="351" spans="1:24" s="145" customFormat="1" ht="24" x14ac:dyDescent="0.25">
      <c r="A351" s="240"/>
      <c r="B351" s="240" t="s">
        <v>361</v>
      </c>
      <c r="C351" s="240"/>
      <c r="D351" s="240"/>
      <c r="E351" s="251">
        <v>852</v>
      </c>
      <c r="F351" s="143" t="s">
        <v>353</v>
      </c>
      <c r="G351" s="143" t="s">
        <v>296</v>
      </c>
      <c r="H351" s="158" t="s">
        <v>381</v>
      </c>
      <c r="I351" s="143" t="s">
        <v>362</v>
      </c>
      <c r="J351" s="154">
        <f t="shared" si="631"/>
        <v>0</v>
      </c>
      <c r="K351" s="154">
        <f t="shared" si="631"/>
        <v>0</v>
      </c>
      <c r="L351" s="154">
        <f t="shared" si="631"/>
        <v>0</v>
      </c>
      <c r="M351" s="154">
        <f t="shared" si="631"/>
        <v>1584536</v>
      </c>
      <c r="N351" s="154">
        <f t="shared" si="631"/>
        <v>1584536</v>
      </c>
      <c r="O351" s="154">
        <f t="shared" si="631"/>
        <v>0</v>
      </c>
      <c r="P351" s="154">
        <f t="shared" si="631"/>
        <v>1584536</v>
      </c>
      <c r="Q351" s="154">
        <f t="shared" si="631"/>
        <v>320500</v>
      </c>
      <c r="R351" s="154">
        <f t="shared" si="631"/>
        <v>1905036</v>
      </c>
      <c r="S351" s="154">
        <f t="shared" si="631"/>
        <v>0</v>
      </c>
      <c r="T351" s="154">
        <f t="shared" si="631"/>
        <v>1905036</v>
      </c>
      <c r="U351" s="154">
        <f t="shared" si="631"/>
        <v>277694</v>
      </c>
      <c r="V351" s="154">
        <f t="shared" si="631"/>
        <v>2182730</v>
      </c>
      <c r="W351" s="154">
        <f t="shared" si="631"/>
        <v>293543</v>
      </c>
      <c r="X351" s="154">
        <f t="shared" si="631"/>
        <v>2476273</v>
      </c>
    </row>
    <row r="352" spans="1:24" s="145" customFormat="1" ht="12" x14ac:dyDescent="0.25">
      <c r="A352" s="258"/>
      <c r="B352" s="258" t="s">
        <v>384</v>
      </c>
      <c r="C352" s="258"/>
      <c r="D352" s="258"/>
      <c r="E352" s="251">
        <v>852</v>
      </c>
      <c r="F352" s="143" t="s">
        <v>353</v>
      </c>
      <c r="G352" s="143" t="s">
        <v>296</v>
      </c>
      <c r="H352" s="158" t="s">
        <v>381</v>
      </c>
      <c r="I352" s="143" t="s">
        <v>385</v>
      </c>
      <c r="J352" s="154"/>
      <c r="K352" s="154"/>
      <c r="L352" s="154">
        <v>0</v>
      </c>
      <c r="M352" s="154">
        <f>1485000+99536</f>
        <v>1584536</v>
      </c>
      <c r="N352" s="154">
        <f t="shared" ref="N352" si="632">L352+M352</f>
        <v>1584536</v>
      </c>
      <c r="O352" s="154"/>
      <c r="P352" s="154">
        <f t="shared" ref="P352" si="633">N352+O352</f>
        <v>1584536</v>
      </c>
      <c r="Q352" s="154">
        <v>320500</v>
      </c>
      <c r="R352" s="154">
        <f t="shared" ref="R352" si="634">P352+Q352</f>
        <v>1905036</v>
      </c>
      <c r="S352" s="154"/>
      <c r="T352" s="154">
        <f t="shared" ref="T352" si="635">R352+S352</f>
        <v>1905036</v>
      </c>
      <c r="U352" s="154">
        <f>[1]Функц.февр.!U310</f>
        <v>277694</v>
      </c>
      <c r="V352" s="154">
        <f t="shared" ref="V352" si="636">T352+U352</f>
        <v>2182730</v>
      </c>
      <c r="W352" s="154">
        <f>[1]Функц.февр.!W310</f>
        <v>293543</v>
      </c>
      <c r="X352" s="154">
        <f t="shared" ref="X352" si="637">V352+W352</f>
        <v>2476273</v>
      </c>
    </row>
    <row r="353" spans="1:24" s="145" customFormat="1" ht="27.75" customHeight="1" x14ac:dyDescent="0.25">
      <c r="A353" s="332" t="s">
        <v>386</v>
      </c>
      <c r="B353" s="332"/>
      <c r="C353" s="240"/>
      <c r="D353" s="240"/>
      <c r="E353" s="251">
        <v>852</v>
      </c>
      <c r="F353" s="158" t="s">
        <v>353</v>
      </c>
      <c r="G353" s="158" t="s">
        <v>296</v>
      </c>
      <c r="H353" s="158" t="s">
        <v>387</v>
      </c>
      <c r="I353" s="143"/>
      <c r="J353" s="154">
        <f t="shared" ref="J353:X354" si="638">J354</f>
        <v>0</v>
      </c>
      <c r="K353" s="154">
        <f t="shared" si="638"/>
        <v>0</v>
      </c>
      <c r="L353" s="154">
        <f t="shared" si="638"/>
        <v>0</v>
      </c>
      <c r="M353" s="154">
        <f t="shared" si="638"/>
        <v>891000</v>
      </c>
      <c r="N353" s="154">
        <f t="shared" si="638"/>
        <v>891000</v>
      </c>
      <c r="O353" s="154">
        <f t="shared" si="638"/>
        <v>0</v>
      </c>
      <c r="P353" s="154">
        <f t="shared" si="638"/>
        <v>891000</v>
      </c>
      <c r="Q353" s="154">
        <f t="shared" si="638"/>
        <v>0</v>
      </c>
      <c r="R353" s="154">
        <f t="shared" si="638"/>
        <v>891000</v>
      </c>
      <c r="S353" s="154">
        <f t="shared" si="638"/>
        <v>0</v>
      </c>
      <c r="T353" s="154">
        <f t="shared" si="638"/>
        <v>891000</v>
      </c>
      <c r="U353" s="154">
        <f t="shared" si="638"/>
        <v>-224395</v>
      </c>
      <c r="V353" s="154">
        <f t="shared" si="638"/>
        <v>666605</v>
      </c>
      <c r="W353" s="154">
        <f t="shared" si="638"/>
        <v>-38165</v>
      </c>
      <c r="X353" s="154">
        <f t="shared" si="638"/>
        <v>628440</v>
      </c>
    </row>
    <row r="354" spans="1:24" s="145" customFormat="1" ht="26.25" customHeight="1" x14ac:dyDescent="0.25">
      <c r="A354" s="240"/>
      <c r="B354" s="240" t="s">
        <v>361</v>
      </c>
      <c r="C354" s="240"/>
      <c r="D354" s="240"/>
      <c r="E354" s="251">
        <v>852</v>
      </c>
      <c r="F354" s="143" t="s">
        <v>353</v>
      </c>
      <c r="G354" s="143" t="s">
        <v>296</v>
      </c>
      <c r="H354" s="158" t="s">
        <v>387</v>
      </c>
      <c r="I354" s="143" t="s">
        <v>362</v>
      </c>
      <c r="J354" s="154">
        <f t="shared" si="638"/>
        <v>0</v>
      </c>
      <c r="K354" s="154">
        <f t="shared" si="638"/>
        <v>0</v>
      </c>
      <c r="L354" s="154">
        <f t="shared" si="638"/>
        <v>0</v>
      </c>
      <c r="M354" s="154">
        <f t="shared" si="638"/>
        <v>891000</v>
      </c>
      <c r="N354" s="154">
        <f t="shared" si="638"/>
        <v>891000</v>
      </c>
      <c r="O354" s="154">
        <f t="shared" si="638"/>
        <v>0</v>
      </c>
      <c r="P354" s="154">
        <f t="shared" si="638"/>
        <v>891000</v>
      </c>
      <c r="Q354" s="154">
        <f t="shared" si="638"/>
        <v>0</v>
      </c>
      <c r="R354" s="154">
        <f t="shared" si="638"/>
        <v>891000</v>
      </c>
      <c r="S354" s="154">
        <f t="shared" si="638"/>
        <v>0</v>
      </c>
      <c r="T354" s="154">
        <f t="shared" si="638"/>
        <v>891000</v>
      </c>
      <c r="U354" s="154">
        <f t="shared" si="638"/>
        <v>-224395</v>
      </c>
      <c r="V354" s="154">
        <f t="shared" si="638"/>
        <v>666605</v>
      </c>
      <c r="W354" s="154">
        <f t="shared" si="638"/>
        <v>-38165</v>
      </c>
      <c r="X354" s="154">
        <f t="shared" si="638"/>
        <v>628440</v>
      </c>
    </row>
    <row r="355" spans="1:24" s="145" customFormat="1" ht="12" x14ac:dyDescent="0.25">
      <c r="A355" s="258"/>
      <c r="B355" s="258" t="s">
        <v>384</v>
      </c>
      <c r="C355" s="258"/>
      <c r="D355" s="258"/>
      <c r="E355" s="251">
        <v>852</v>
      </c>
      <c r="F355" s="143" t="s">
        <v>353</v>
      </c>
      <c r="G355" s="143" t="s">
        <v>296</v>
      </c>
      <c r="H355" s="158" t="s">
        <v>387</v>
      </c>
      <c r="I355" s="143" t="s">
        <v>385</v>
      </c>
      <c r="J355" s="154"/>
      <c r="K355" s="154"/>
      <c r="L355" s="154"/>
      <c r="M355" s="154">
        <v>891000</v>
      </c>
      <c r="N355" s="154">
        <f t="shared" ref="N355" si="639">L355+M355</f>
        <v>891000</v>
      </c>
      <c r="O355" s="154"/>
      <c r="P355" s="154">
        <f t="shared" ref="P355" si="640">N355+O355</f>
        <v>891000</v>
      </c>
      <c r="Q355" s="154"/>
      <c r="R355" s="154">
        <f t="shared" ref="R355" si="641">P355+Q355</f>
        <v>891000</v>
      </c>
      <c r="S355" s="154"/>
      <c r="T355" s="154">
        <f t="shared" ref="T355" si="642">R355+S355</f>
        <v>891000</v>
      </c>
      <c r="U355" s="154">
        <f>[1]Функц.февр.!U313</f>
        <v>-224395</v>
      </c>
      <c r="V355" s="154">
        <f t="shared" ref="V355" si="643">T355+U355</f>
        <v>666605</v>
      </c>
      <c r="W355" s="154">
        <f>[1]Функц.февр.!W313</f>
        <v>-38165</v>
      </c>
      <c r="X355" s="154">
        <f t="shared" ref="X355" si="644">V355+W355</f>
        <v>628440</v>
      </c>
    </row>
    <row r="356" spans="1:24" s="145" customFormat="1" ht="16.5" hidden="1" customHeight="1" x14ac:dyDescent="0.25">
      <c r="A356" s="333" t="s">
        <v>437</v>
      </c>
      <c r="B356" s="333"/>
      <c r="C356" s="241"/>
      <c r="D356" s="241"/>
      <c r="E356" s="251">
        <v>852</v>
      </c>
      <c r="F356" s="151" t="s">
        <v>353</v>
      </c>
      <c r="G356" s="151" t="s">
        <v>353</v>
      </c>
      <c r="H356" s="151"/>
      <c r="I356" s="151"/>
      <c r="J356" s="152">
        <f t="shared" ref="J356:X358" si="645">J357</f>
        <v>125300</v>
      </c>
      <c r="K356" s="152">
        <f t="shared" si="645"/>
        <v>0</v>
      </c>
      <c r="L356" s="152">
        <f t="shared" si="645"/>
        <v>125300</v>
      </c>
      <c r="M356" s="152">
        <f t="shared" si="645"/>
        <v>0</v>
      </c>
      <c r="N356" s="152">
        <f t="shared" si="645"/>
        <v>125300</v>
      </c>
      <c r="O356" s="152">
        <f t="shared" si="645"/>
        <v>0</v>
      </c>
      <c r="P356" s="152">
        <f t="shared" si="645"/>
        <v>125300</v>
      </c>
      <c r="Q356" s="152">
        <f t="shared" si="645"/>
        <v>0</v>
      </c>
      <c r="R356" s="152">
        <f t="shared" si="645"/>
        <v>125300</v>
      </c>
      <c r="S356" s="152">
        <f t="shared" si="645"/>
        <v>0</v>
      </c>
      <c r="T356" s="152">
        <f t="shared" si="645"/>
        <v>125300</v>
      </c>
      <c r="U356" s="152">
        <f t="shared" si="645"/>
        <v>0</v>
      </c>
      <c r="V356" s="152">
        <f t="shared" si="645"/>
        <v>125300</v>
      </c>
      <c r="W356" s="152">
        <f t="shared" si="645"/>
        <v>0</v>
      </c>
      <c r="X356" s="152">
        <f t="shared" si="645"/>
        <v>125300</v>
      </c>
    </row>
    <row r="357" spans="1:24" s="145" customFormat="1" ht="24.75" hidden="1" customHeight="1" x14ac:dyDescent="0.25">
      <c r="A357" s="332" t="s">
        <v>438</v>
      </c>
      <c r="B357" s="332"/>
      <c r="C357" s="240"/>
      <c r="D357" s="240"/>
      <c r="E357" s="251">
        <v>852</v>
      </c>
      <c r="F357" s="143" t="s">
        <v>353</v>
      </c>
      <c r="G357" s="143" t="s">
        <v>353</v>
      </c>
      <c r="H357" s="143" t="s">
        <v>439</v>
      </c>
      <c r="I357" s="143"/>
      <c r="J357" s="154">
        <f>J358</f>
        <v>125300</v>
      </c>
      <c r="K357" s="154">
        <f t="shared" si="645"/>
        <v>0</v>
      </c>
      <c r="L357" s="154">
        <f t="shared" si="645"/>
        <v>125300</v>
      </c>
      <c r="M357" s="154">
        <f t="shared" si="645"/>
        <v>0</v>
      </c>
      <c r="N357" s="154">
        <f t="shared" si="645"/>
        <v>125300</v>
      </c>
      <c r="O357" s="154">
        <f t="shared" si="645"/>
        <v>0</v>
      </c>
      <c r="P357" s="154">
        <f t="shared" si="645"/>
        <v>125300</v>
      </c>
      <c r="Q357" s="154">
        <f t="shared" si="645"/>
        <v>0</v>
      </c>
      <c r="R357" s="154">
        <f t="shared" si="645"/>
        <v>125300</v>
      </c>
      <c r="S357" s="154">
        <f t="shared" si="645"/>
        <v>0</v>
      </c>
      <c r="T357" s="154">
        <f t="shared" si="645"/>
        <v>125300</v>
      </c>
      <c r="U357" s="154">
        <f t="shared" si="645"/>
        <v>0</v>
      </c>
      <c r="V357" s="154">
        <f t="shared" si="645"/>
        <v>125300</v>
      </c>
      <c r="W357" s="154">
        <f t="shared" si="645"/>
        <v>0</v>
      </c>
      <c r="X357" s="154">
        <f t="shared" si="645"/>
        <v>125300</v>
      </c>
    </row>
    <row r="358" spans="1:24" s="145" customFormat="1" ht="13.5" hidden="1" customHeight="1" x14ac:dyDescent="0.25">
      <c r="A358" s="155"/>
      <c r="B358" s="258" t="s">
        <v>236</v>
      </c>
      <c r="C358" s="258"/>
      <c r="D358" s="258"/>
      <c r="E358" s="251">
        <v>852</v>
      </c>
      <c r="F358" s="143" t="s">
        <v>353</v>
      </c>
      <c r="G358" s="143" t="s">
        <v>353</v>
      </c>
      <c r="H358" s="143" t="s">
        <v>439</v>
      </c>
      <c r="I358" s="143" t="s">
        <v>237</v>
      </c>
      <c r="J358" s="154">
        <f t="shared" si="645"/>
        <v>125300</v>
      </c>
      <c r="K358" s="154">
        <f t="shared" si="645"/>
        <v>0</v>
      </c>
      <c r="L358" s="154">
        <f t="shared" si="645"/>
        <v>125300</v>
      </c>
      <c r="M358" s="154">
        <f t="shared" si="645"/>
        <v>0</v>
      </c>
      <c r="N358" s="154">
        <f t="shared" si="645"/>
        <v>125300</v>
      </c>
      <c r="O358" s="154">
        <f t="shared" si="645"/>
        <v>0</v>
      </c>
      <c r="P358" s="154">
        <f t="shared" si="645"/>
        <v>125300</v>
      </c>
      <c r="Q358" s="154">
        <f t="shared" si="645"/>
        <v>0</v>
      </c>
      <c r="R358" s="154">
        <f t="shared" si="645"/>
        <v>125300</v>
      </c>
      <c r="S358" s="154">
        <f t="shared" si="645"/>
        <v>0</v>
      </c>
      <c r="T358" s="154">
        <f t="shared" si="645"/>
        <v>125300</v>
      </c>
      <c r="U358" s="154">
        <f t="shared" si="645"/>
        <v>0</v>
      </c>
      <c r="V358" s="154">
        <f t="shared" si="645"/>
        <v>125300</v>
      </c>
      <c r="W358" s="154">
        <f t="shared" si="645"/>
        <v>0</v>
      </c>
      <c r="X358" s="154">
        <f t="shared" si="645"/>
        <v>125300</v>
      </c>
    </row>
    <row r="359" spans="1:24" s="145" customFormat="1" ht="12" hidden="1" x14ac:dyDescent="0.25">
      <c r="A359" s="155"/>
      <c r="B359" s="240" t="s">
        <v>238</v>
      </c>
      <c r="C359" s="240"/>
      <c r="D359" s="240"/>
      <c r="E359" s="251">
        <v>852</v>
      </c>
      <c r="F359" s="143" t="s">
        <v>353</v>
      </c>
      <c r="G359" s="143" t="s">
        <v>353</v>
      </c>
      <c r="H359" s="143" t="s">
        <v>439</v>
      </c>
      <c r="I359" s="143" t="s">
        <v>239</v>
      </c>
      <c r="J359" s="154">
        <v>125300</v>
      </c>
      <c r="K359" s="154"/>
      <c r="L359" s="154">
        <f t="shared" si="522"/>
        <v>125300</v>
      </c>
      <c r="M359" s="154"/>
      <c r="N359" s="154">
        <f t="shared" ref="N359" si="646">L359+M359</f>
        <v>125300</v>
      </c>
      <c r="O359" s="154"/>
      <c r="P359" s="154">
        <f t="shared" ref="P359" si="647">N359+O359</f>
        <v>125300</v>
      </c>
      <c r="Q359" s="154"/>
      <c r="R359" s="154">
        <f t="shared" ref="R359" si="648">P359+Q359</f>
        <v>125300</v>
      </c>
      <c r="S359" s="154"/>
      <c r="T359" s="154">
        <f t="shared" ref="T359" si="649">R359+S359</f>
        <v>125300</v>
      </c>
      <c r="U359" s="154"/>
      <c r="V359" s="154">
        <f t="shared" ref="V359" si="650">T359+U359</f>
        <v>125300</v>
      </c>
      <c r="W359" s="154">
        <f>[1]Функц.февр.!W317</f>
        <v>0</v>
      </c>
      <c r="X359" s="154">
        <f t="shared" ref="X359" si="651">V359+W359</f>
        <v>125300</v>
      </c>
    </row>
    <row r="360" spans="1:24" s="145" customFormat="1" ht="12.75" customHeight="1" x14ac:dyDescent="0.25">
      <c r="A360" s="333" t="s">
        <v>440</v>
      </c>
      <c r="B360" s="333"/>
      <c r="C360" s="241"/>
      <c r="D360" s="241"/>
      <c r="E360" s="251">
        <v>852</v>
      </c>
      <c r="F360" s="151" t="s">
        <v>353</v>
      </c>
      <c r="G360" s="151" t="s">
        <v>307</v>
      </c>
      <c r="H360" s="151"/>
      <c r="I360" s="151"/>
      <c r="J360" s="152">
        <f>J361+J368+J372+J377+J390+J400+J403</f>
        <v>13304900</v>
      </c>
      <c r="K360" s="152">
        <f t="shared" ref="K360:X360" si="652">K361+K368+K372+K377+K390+K400+K403</f>
        <v>2866900</v>
      </c>
      <c r="L360" s="152">
        <f t="shared" si="652"/>
        <v>16171800</v>
      </c>
      <c r="M360" s="152">
        <f t="shared" si="652"/>
        <v>-2676000</v>
      </c>
      <c r="N360" s="152">
        <f t="shared" si="652"/>
        <v>13495800</v>
      </c>
      <c r="O360" s="152">
        <f t="shared" si="652"/>
        <v>0</v>
      </c>
      <c r="P360" s="152">
        <f t="shared" si="652"/>
        <v>13495800</v>
      </c>
      <c r="Q360" s="152">
        <f t="shared" si="652"/>
        <v>0</v>
      </c>
      <c r="R360" s="152">
        <f t="shared" si="652"/>
        <v>13495800</v>
      </c>
      <c r="S360" s="152">
        <f t="shared" si="652"/>
        <v>0</v>
      </c>
      <c r="T360" s="152">
        <f t="shared" si="652"/>
        <v>13495800</v>
      </c>
      <c r="U360" s="152">
        <f t="shared" si="652"/>
        <v>823410</v>
      </c>
      <c r="V360" s="152">
        <f t="shared" si="652"/>
        <v>14319210</v>
      </c>
      <c r="W360" s="152">
        <f t="shared" si="652"/>
        <v>-87757.75</v>
      </c>
      <c r="X360" s="152">
        <f t="shared" si="652"/>
        <v>14231452.25</v>
      </c>
    </row>
    <row r="361" spans="1:24" s="145" customFormat="1" ht="24.75" customHeight="1" x14ac:dyDescent="0.25">
      <c r="A361" s="332" t="s">
        <v>227</v>
      </c>
      <c r="B361" s="332"/>
      <c r="C361" s="240"/>
      <c r="D361" s="240"/>
      <c r="E361" s="251">
        <v>852</v>
      </c>
      <c r="F361" s="143" t="s">
        <v>353</v>
      </c>
      <c r="G361" s="143" t="s">
        <v>307</v>
      </c>
      <c r="H361" s="143" t="s">
        <v>248</v>
      </c>
      <c r="I361" s="143"/>
      <c r="J361" s="154">
        <f t="shared" ref="J361:X366" si="653">J362</f>
        <v>963900</v>
      </c>
      <c r="K361" s="154">
        <f t="shared" si="653"/>
        <v>0</v>
      </c>
      <c r="L361" s="154">
        <f t="shared" si="653"/>
        <v>963900</v>
      </c>
      <c r="M361" s="154">
        <f t="shared" si="653"/>
        <v>0</v>
      </c>
      <c r="N361" s="154">
        <f t="shared" si="653"/>
        <v>963900</v>
      </c>
      <c r="O361" s="154">
        <f t="shared" si="653"/>
        <v>0</v>
      </c>
      <c r="P361" s="154">
        <f t="shared" si="653"/>
        <v>963900</v>
      </c>
      <c r="Q361" s="154">
        <f t="shared" si="653"/>
        <v>0</v>
      </c>
      <c r="R361" s="154">
        <f t="shared" si="653"/>
        <v>963900</v>
      </c>
      <c r="S361" s="154">
        <f t="shared" si="653"/>
        <v>0</v>
      </c>
      <c r="T361" s="154">
        <f t="shared" si="653"/>
        <v>963900</v>
      </c>
      <c r="U361" s="154">
        <f t="shared" si="653"/>
        <v>0</v>
      </c>
      <c r="V361" s="154">
        <f t="shared" si="653"/>
        <v>963900</v>
      </c>
      <c r="W361" s="154">
        <f t="shared" si="653"/>
        <v>88176</v>
      </c>
      <c r="X361" s="154">
        <f t="shared" si="653"/>
        <v>1052076</v>
      </c>
    </row>
    <row r="362" spans="1:24" s="145" customFormat="1" ht="12.75" customHeight="1" x14ac:dyDescent="0.25">
      <c r="A362" s="332" t="s">
        <v>229</v>
      </c>
      <c r="B362" s="332"/>
      <c r="C362" s="240"/>
      <c r="D362" s="240"/>
      <c r="E362" s="251">
        <v>852</v>
      </c>
      <c r="F362" s="143" t="s">
        <v>353</v>
      </c>
      <c r="G362" s="143" t="s">
        <v>307</v>
      </c>
      <c r="H362" s="143" t="s">
        <v>230</v>
      </c>
      <c r="I362" s="143"/>
      <c r="J362" s="154">
        <f>J365+J363</f>
        <v>963900</v>
      </c>
      <c r="K362" s="154">
        <f t="shared" ref="K362:X362" si="654">K365+K363</f>
        <v>0</v>
      </c>
      <c r="L362" s="154">
        <f t="shared" si="654"/>
        <v>963900</v>
      </c>
      <c r="M362" s="154">
        <f t="shared" si="654"/>
        <v>0</v>
      </c>
      <c r="N362" s="154">
        <f t="shared" si="654"/>
        <v>963900</v>
      </c>
      <c r="O362" s="154">
        <f t="shared" si="654"/>
        <v>0</v>
      </c>
      <c r="P362" s="154">
        <f t="shared" si="654"/>
        <v>963900</v>
      </c>
      <c r="Q362" s="154">
        <f t="shared" si="654"/>
        <v>0</v>
      </c>
      <c r="R362" s="154">
        <f t="shared" si="654"/>
        <v>963900</v>
      </c>
      <c r="S362" s="154">
        <f t="shared" si="654"/>
        <v>0</v>
      </c>
      <c r="T362" s="154">
        <f t="shared" si="654"/>
        <v>963900</v>
      </c>
      <c r="U362" s="154">
        <f t="shared" si="654"/>
        <v>0</v>
      </c>
      <c r="V362" s="154">
        <f t="shared" si="654"/>
        <v>963900</v>
      </c>
      <c r="W362" s="154">
        <f t="shared" si="654"/>
        <v>88176</v>
      </c>
      <c r="X362" s="154">
        <f t="shared" si="654"/>
        <v>1052076</v>
      </c>
    </row>
    <row r="363" spans="1:24" s="145" customFormat="1" ht="27.75" customHeight="1" x14ac:dyDescent="0.25">
      <c r="A363" s="240"/>
      <c r="B363" s="240" t="s">
        <v>231</v>
      </c>
      <c r="C363" s="240"/>
      <c r="D363" s="240"/>
      <c r="E363" s="251">
        <v>852</v>
      </c>
      <c r="F363" s="143" t="s">
        <v>353</v>
      </c>
      <c r="G363" s="143" t="s">
        <v>307</v>
      </c>
      <c r="H363" s="143" t="s">
        <v>230</v>
      </c>
      <c r="I363" s="143" t="s">
        <v>233</v>
      </c>
      <c r="J363" s="154">
        <f>J364</f>
        <v>0</v>
      </c>
      <c r="K363" s="154">
        <f t="shared" ref="K363:X363" si="655">K364</f>
        <v>963900</v>
      </c>
      <c r="L363" s="154">
        <f t="shared" si="655"/>
        <v>963900</v>
      </c>
      <c r="M363" s="154">
        <f t="shared" si="655"/>
        <v>0</v>
      </c>
      <c r="N363" s="154">
        <f t="shared" si="655"/>
        <v>963900</v>
      </c>
      <c r="O363" s="154">
        <f t="shared" si="655"/>
        <v>0</v>
      </c>
      <c r="P363" s="154">
        <f t="shared" si="655"/>
        <v>963900</v>
      </c>
      <c r="Q363" s="154">
        <f t="shared" si="655"/>
        <v>0</v>
      </c>
      <c r="R363" s="154">
        <f t="shared" si="655"/>
        <v>963900</v>
      </c>
      <c r="S363" s="154">
        <f t="shared" si="655"/>
        <v>0</v>
      </c>
      <c r="T363" s="154">
        <f t="shared" si="655"/>
        <v>963900</v>
      </c>
      <c r="U363" s="154">
        <f t="shared" si="655"/>
        <v>0</v>
      </c>
      <c r="V363" s="154">
        <f t="shared" si="655"/>
        <v>963900</v>
      </c>
      <c r="W363" s="154">
        <f t="shared" si="655"/>
        <v>88176</v>
      </c>
      <c r="X363" s="154">
        <f t="shared" si="655"/>
        <v>1052076</v>
      </c>
    </row>
    <row r="364" spans="1:24" s="145" customFormat="1" ht="11.25" customHeight="1" x14ac:dyDescent="0.25">
      <c r="A364" s="240"/>
      <c r="B364" s="258" t="s">
        <v>234</v>
      </c>
      <c r="C364" s="258"/>
      <c r="D364" s="258"/>
      <c r="E364" s="251">
        <v>852</v>
      </c>
      <c r="F364" s="143" t="s">
        <v>353</v>
      </c>
      <c r="G364" s="143" t="s">
        <v>307</v>
      </c>
      <c r="H364" s="143" t="s">
        <v>230</v>
      </c>
      <c r="I364" s="143" t="s">
        <v>235</v>
      </c>
      <c r="J364" s="154"/>
      <c r="K364" s="154">
        <v>963900</v>
      </c>
      <c r="L364" s="154">
        <f>J364+K364</f>
        <v>963900</v>
      </c>
      <c r="M364" s="154"/>
      <c r="N364" s="154">
        <f>L364+M364</f>
        <v>963900</v>
      </c>
      <c r="O364" s="154"/>
      <c r="P364" s="154">
        <f>N364+O364</f>
        <v>963900</v>
      </c>
      <c r="Q364" s="154"/>
      <c r="R364" s="154">
        <f>P364+Q364</f>
        <v>963900</v>
      </c>
      <c r="S364" s="154"/>
      <c r="T364" s="154">
        <f>R364+S364</f>
        <v>963900</v>
      </c>
      <c r="U364" s="154"/>
      <c r="V364" s="154">
        <f>T364+U364</f>
        <v>963900</v>
      </c>
      <c r="W364" s="154">
        <f>[1]Функц.февр.!W322</f>
        <v>88176</v>
      </c>
      <c r="X364" s="154">
        <f>V364+W364</f>
        <v>1052076</v>
      </c>
    </row>
    <row r="365" spans="1:24" s="145" customFormat="1" ht="12.75" hidden="1" customHeight="1" x14ac:dyDescent="0.25">
      <c r="A365" s="332" t="s">
        <v>441</v>
      </c>
      <c r="B365" s="332"/>
      <c r="C365" s="240"/>
      <c r="D365" s="240"/>
      <c r="E365" s="251">
        <v>852</v>
      </c>
      <c r="F365" s="143" t="s">
        <v>353</v>
      </c>
      <c r="G365" s="143" t="s">
        <v>307</v>
      </c>
      <c r="H365" s="143" t="s">
        <v>442</v>
      </c>
      <c r="I365" s="143"/>
      <c r="J365" s="154">
        <f t="shared" si="653"/>
        <v>963900</v>
      </c>
      <c r="K365" s="154">
        <f t="shared" si="653"/>
        <v>-963900</v>
      </c>
      <c r="L365" s="154">
        <f t="shared" si="653"/>
        <v>0</v>
      </c>
      <c r="M365" s="154">
        <f t="shared" si="653"/>
        <v>0</v>
      </c>
      <c r="N365" s="154">
        <f t="shared" si="653"/>
        <v>0</v>
      </c>
      <c r="O365" s="154">
        <f t="shared" si="653"/>
        <v>0</v>
      </c>
      <c r="P365" s="154">
        <f t="shared" si="653"/>
        <v>0</v>
      </c>
      <c r="Q365" s="154">
        <f t="shared" si="653"/>
        <v>0</v>
      </c>
      <c r="R365" s="154">
        <f t="shared" si="653"/>
        <v>0</v>
      </c>
      <c r="S365" s="154">
        <f t="shared" si="653"/>
        <v>0</v>
      </c>
      <c r="T365" s="154">
        <f t="shared" si="653"/>
        <v>0</v>
      </c>
      <c r="U365" s="154">
        <f t="shared" si="653"/>
        <v>0</v>
      </c>
      <c r="V365" s="154">
        <f t="shared" si="653"/>
        <v>0</v>
      </c>
      <c r="W365" s="154">
        <f t="shared" si="653"/>
        <v>0</v>
      </c>
      <c r="X365" s="154">
        <f t="shared" si="653"/>
        <v>0</v>
      </c>
    </row>
    <row r="366" spans="1:24" s="145" customFormat="1" ht="12.75" hidden="1" customHeight="1" x14ac:dyDescent="0.25">
      <c r="A366" s="240"/>
      <c r="B366" s="240" t="s">
        <v>231</v>
      </c>
      <c r="C366" s="240"/>
      <c r="D366" s="240"/>
      <c r="E366" s="251">
        <v>852</v>
      </c>
      <c r="F366" s="143" t="s">
        <v>353</v>
      </c>
      <c r="G366" s="143" t="s">
        <v>307</v>
      </c>
      <c r="H366" s="143" t="s">
        <v>442</v>
      </c>
      <c r="I366" s="143" t="s">
        <v>233</v>
      </c>
      <c r="J366" s="154">
        <f t="shared" si="653"/>
        <v>963900</v>
      </c>
      <c r="K366" s="154">
        <f t="shared" si="653"/>
        <v>-963900</v>
      </c>
      <c r="L366" s="154">
        <f t="shared" si="653"/>
        <v>0</v>
      </c>
      <c r="M366" s="154">
        <f t="shared" si="653"/>
        <v>0</v>
      </c>
      <c r="N366" s="154">
        <f t="shared" si="653"/>
        <v>0</v>
      </c>
      <c r="O366" s="154">
        <f t="shared" si="653"/>
        <v>0</v>
      </c>
      <c r="P366" s="154">
        <f t="shared" si="653"/>
        <v>0</v>
      </c>
      <c r="Q366" s="154">
        <f t="shared" si="653"/>
        <v>0</v>
      </c>
      <c r="R366" s="154">
        <f t="shared" si="653"/>
        <v>0</v>
      </c>
      <c r="S366" s="154">
        <f t="shared" si="653"/>
        <v>0</v>
      </c>
      <c r="T366" s="154">
        <f t="shared" si="653"/>
        <v>0</v>
      </c>
      <c r="U366" s="154">
        <f t="shared" si="653"/>
        <v>0</v>
      </c>
      <c r="V366" s="154">
        <f t="shared" si="653"/>
        <v>0</v>
      </c>
      <c r="W366" s="154">
        <f t="shared" si="653"/>
        <v>0</v>
      </c>
      <c r="X366" s="154">
        <f t="shared" si="653"/>
        <v>0</v>
      </c>
    </row>
    <row r="367" spans="1:24" s="145" customFormat="1" ht="12.75" hidden="1" customHeight="1" x14ac:dyDescent="0.25">
      <c r="A367" s="155"/>
      <c r="B367" s="258" t="s">
        <v>234</v>
      </c>
      <c r="C367" s="258"/>
      <c r="D367" s="258"/>
      <c r="E367" s="251">
        <v>852</v>
      </c>
      <c r="F367" s="143" t="s">
        <v>353</v>
      </c>
      <c r="G367" s="143" t="s">
        <v>307</v>
      </c>
      <c r="H367" s="143" t="s">
        <v>442</v>
      </c>
      <c r="I367" s="143" t="s">
        <v>235</v>
      </c>
      <c r="J367" s="154">
        <v>963900</v>
      </c>
      <c r="K367" s="154">
        <v>-963900</v>
      </c>
      <c r="L367" s="154">
        <f t="shared" si="522"/>
        <v>0</v>
      </c>
      <c r="M367" s="154"/>
      <c r="N367" s="154">
        <f t="shared" ref="N367" si="656">L367+M367</f>
        <v>0</v>
      </c>
      <c r="O367" s="154"/>
      <c r="P367" s="154">
        <f t="shared" ref="P367" si="657">N367+O367</f>
        <v>0</v>
      </c>
      <c r="Q367" s="154"/>
      <c r="R367" s="154">
        <f t="shared" ref="R367" si="658">P367+Q367</f>
        <v>0</v>
      </c>
      <c r="S367" s="154"/>
      <c r="T367" s="154">
        <f t="shared" ref="T367" si="659">R367+S367</f>
        <v>0</v>
      </c>
      <c r="U367" s="154"/>
      <c r="V367" s="154">
        <f t="shared" ref="V367" si="660">T367+U367</f>
        <v>0</v>
      </c>
      <c r="W367" s="154"/>
      <c r="X367" s="154">
        <f t="shared" ref="X367" si="661">V367+W367</f>
        <v>0</v>
      </c>
    </row>
    <row r="368" spans="1:24" s="175" customFormat="1" ht="25.5" hidden="1" customHeight="1" x14ac:dyDescent="0.25">
      <c r="A368" s="313" t="s">
        <v>443</v>
      </c>
      <c r="B368" s="314"/>
      <c r="C368" s="245"/>
      <c r="D368" s="158" t="s">
        <v>581</v>
      </c>
      <c r="E368" s="251">
        <v>852</v>
      </c>
      <c r="F368" s="158" t="s">
        <v>353</v>
      </c>
      <c r="G368" s="158" t="s">
        <v>307</v>
      </c>
      <c r="H368" s="158" t="s">
        <v>444</v>
      </c>
      <c r="I368" s="158"/>
      <c r="J368" s="221">
        <f t="shared" ref="J368:X370" si="662">J369</f>
        <v>0</v>
      </c>
      <c r="K368" s="221">
        <f t="shared" si="662"/>
        <v>561600</v>
      </c>
      <c r="L368" s="221">
        <f t="shared" si="662"/>
        <v>561600</v>
      </c>
      <c r="M368" s="221">
        <f t="shared" si="662"/>
        <v>0</v>
      </c>
      <c r="N368" s="221">
        <f t="shared" si="662"/>
        <v>561600</v>
      </c>
      <c r="O368" s="221">
        <f t="shared" si="662"/>
        <v>0</v>
      </c>
      <c r="P368" s="221">
        <f t="shared" si="662"/>
        <v>561600</v>
      </c>
      <c r="Q368" s="221">
        <f t="shared" si="662"/>
        <v>0</v>
      </c>
      <c r="R368" s="221">
        <f t="shared" si="662"/>
        <v>561600</v>
      </c>
      <c r="S368" s="221">
        <f t="shared" si="662"/>
        <v>0</v>
      </c>
      <c r="T368" s="221">
        <f t="shared" si="662"/>
        <v>561600</v>
      </c>
      <c r="U368" s="221">
        <f t="shared" si="662"/>
        <v>0</v>
      </c>
      <c r="V368" s="221">
        <f t="shared" si="662"/>
        <v>561600</v>
      </c>
      <c r="W368" s="221">
        <f t="shared" si="662"/>
        <v>0</v>
      </c>
      <c r="X368" s="221">
        <f t="shared" si="662"/>
        <v>561600</v>
      </c>
    </row>
    <row r="369" spans="1:24" s="145" customFormat="1" ht="12" hidden="1" x14ac:dyDescent="0.25">
      <c r="A369" s="348" t="s">
        <v>445</v>
      </c>
      <c r="B369" s="349"/>
      <c r="C369" s="248"/>
      <c r="D369" s="143" t="s">
        <v>353</v>
      </c>
      <c r="E369" s="251">
        <v>852</v>
      </c>
      <c r="F369" s="143" t="s">
        <v>353</v>
      </c>
      <c r="G369" s="143" t="s">
        <v>307</v>
      </c>
      <c r="H369" s="143" t="s">
        <v>446</v>
      </c>
      <c r="I369" s="143"/>
      <c r="J369" s="166">
        <f t="shared" si="662"/>
        <v>0</v>
      </c>
      <c r="K369" s="166">
        <f t="shared" si="662"/>
        <v>561600</v>
      </c>
      <c r="L369" s="166">
        <f t="shared" si="662"/>
        <v>561600</v>
      </c>
      <c r="M369" s="166">
        <f t="shared" si="662"/>
        <v>0</v>
      </c>
      <c r="N369" s="166">
        <f t="shared" si="662"/>
        <v>561600</v>
      </c>
      <c r="O369" s="166">
        <f t="shared" si="662"/>
        <v>0</v>
      </c>
      <c r="P369" s="166">
        <f t="shared" si="662"/>
        <v>561600</v>
      </c>
      <c r="Q369" s="166">
        <f t="shared" si="662"/>
        <v>0</v>
      </c>
      <c r="R369" s="166">
        <f t="shared" si="662"/>
        <v>561600</v>
      </c>
      <c r="S369" s="166">
        <f t="shared" si="662"/>
        <v>0</v>
      </c>
      <c r="T369" s="166">
        <f t="shared" si="662"/>
        <v>561600</v>
      </c>
      <c r="U369" s="166">
        <f t="shared" si="662"/>
        <v>0</v>
      </c>
      <c r="V369" s="166">
        <f t="shared" si="662"/>
        <v>561600</v>
      </c>
      <c r="W369" s="166">
        <f t="shared" si="662"/>
        <v>0</v>
      </c>
      <c r="X369" s="166">
        <f t="shared" si="662"/>
        <v>561600</v>
      </c>
    </row>
    <row r="370" spans="1:24" s="145" customFormat="1" ht="37.5" hidden="1" customHeight="1" x14ac:dyDescent="0.25">
      <c r="A370" s="240"/>
      <c r="B370" s="240" t="s">
        <v>361</v>
      </c>
      <c r="C370" s="240"/>
      <c r="D370" s="143" t="s">
        <v>353</v>
      </c>
      <c r="E370" s="251">
        <v>852</v>
      </c>
      <c r="F370" s="143" t="s">
        <v>353</v>
      </c>
      <c r="G370" s="143" t="s">
        <v>307</v>
      </c>
      <c r="H370" s="143" t="s">
        <v>446</v>
      </c>
      <c r="I370" s="143" t="s">
        <v>362</v>
      </c>
      <c r="J370" s="166">
        <f t="shared" si="662"/>
        <v>0</v>
      </c>
      <c r="K370" s="166">
        <f t="shared" si="662"/>
        <v>561600</v>
      </c>
      <c r="L370" s="166">
        <f t="shared" si="662"/>
        <v>561600</v>
      </c>
      <c r="M370" s="166">
        <f t="shared" si="662"/>
        <v>0</v>
      </c>
      <c r="N370" s="166">
        <f t="shared" si="662"/>
        <v>561600</v>
      </c>
      <c r="O370" s="166">
        <f t="shared" si="662"/>
        <v>0</v>
      </c>
      <c r="P370" s="166">
        <f t="shared" si="662"/>
        <v>561600</v>
      </c>
      <c r="Q370" s="166">
        <f t="shared" si="662"/>
        <v>0</v>
      </c>
      <c r="R370" s="166">
        <f t="shared" si="662"/>
        <v>561600</v>
      </c>
      <c r="S370" s="166">
        <f t="shared" si="662"/>
        <v>0</v>
      </c>
      <c r="T370" s="166">
        <f t="shared" si="662"/>
        <v>561600</v>
      </c>
      <c r="U370" s="166">
        <f t="shared" si="662"/>
        <v>0</v>
      </c>
      <c r="V370" s="166">
        <f t="shared" si="662"/>
        <v>561600</v>
      </c>
      <c r="W370" s="166">
        <f t="shared" si="662"/>
        <v>0</v>
      </c>
      <c r="X370" s="166">
        <f t="shared" si="662"/>
        <v>561600</v>
      </c>
    </row>
    <row r="371" spans="1:24" s="145" customFormat="1" ht="12" hidden="1" x14ac:dyDescent="0.25">
      <c r="A371" s="258"/>
      <c r="B371" s="258" t="s">
        <v>384</v>
      </c>
      <c r="C371" s="258"/>
      <c r="D371" s="143" t="s">
        <v>353</v>
      </c>
      <c r="E371" s="251">
        <v>852</v>
      </c>
      <c r="F371" s="143" t="s">
        <v>353</v>
      </c>
      <c r="G371" s="143" t="s">
        <v>307</v>
      </c>
      <c r="H371" s="143" t="s">
        <v>446</v>
      </c>
      <c r="I371" s="143" t="s">
        <v>385</v>
      </c>
      <c r="J371" s="166"/>
      <c r="K371" s="166">
        <v>561600</v>
      </c>
      <c r="L371" s="166">
        <f>J371+K371</f>
        <v>561600</v>
      </c>
      <c r="M371" s="166"/>
      <c r="N371" s="166">
        <f>L371+M371</f>
        <v>561600</v>
      </c>
      <c r="O371" s="166"/>
      <c r="P371" s="166">
        <f>N371+O371</f>
        <v>561600</v>
      </c>
      <c r="Q371" s="166"/>
      <c r="R371" s="166">
        <f>P371+Q371</f>
        <v>561600</v>
      </c>
      <c r="S371" s="166"/>
      <c r="T371" s="166">
        <f>R371+S371</f>
        <v>561600</v>
      </c>
      <c r="U371" s="166"/>
      <c r="V371" s="166">
        <f>T371+U371</f>
        <v>561600</v>
      </c>
      <c r="W371" s="166"/>
      <c r="X371" s="166">
        <f>V371+W371</f>
        <v>561600</v>
      </c>
    </row>
    <row r="372" spans="1:24" s="145" customFormat="1" ht="12.75" customHeight="1" x14ac:dyDescent="0.25">
      <c r="A372" s="332" t="s">
        <v>447</v>
      </c>
      <c r="B372" s="332"/>
      <c r="C372" s="240"/>
      <c r="D372" s="240"/>
      <c r="E372" s="251">
        <v>852</v>
      </c>
      <c r="F372" s="143" t="s">
        <v>353</v>
      </c>
      <c r="G372" s="143" t="s">
        <v>307</v>
      </c>
      <c r="H372" s="143" t="s">
        <v>448</v>
      </c>
      <c r="I372" s="143"/>
      <c r="J372" s="154">
        <f t="shared" ref="J372:X375" si="663">J373</f>
        <v>584000</v>
      </c>
      <c r="K372" s="154">
        <f t="shared" si="663"/>
        <v>340100</v>
      </c>
      <c r="L372" s="154">
        <f t="shared" si="663"/>
        <v>924100</v>
      </c>
      <c r="M372" s="154">
        <f t="shared" si="663"/>
        <v>0</v>
      </c>
      <c r="N372" s="154">
        <f t="shared" si="663"/>
        <v>924100</v>
      </c>
      <c r="O372" s="154">
        <f t="shared" si="663"/>
        <v>0</v>
      </c>
      <c r="P372" s="154">
        <f t="shared" si="663"/>
        <v>924100</v>
      </c>
      <c r="Q372" s="154">
        <f t="shared" si="663"/>
        <v>0</v>
      </c>
      <c r="R372" s="154">
        <f t="shared" si="663"/>
        <v>924100</v>
      </c>
      <c r="S372" s="154">
        <f t="shared" si="663"/>
        <v>0</v>
      </c>
      <c r="T372" s="154">
        <f t="shared" si="663"/>
        <v>924100</v>
      </c>
      <c r="U372" s="154">
        <f t="shared" si="663"/>
        <v>0</v>
      </c>
      <c r="V372" s="154">
        <f t="shared" si="663"/>
        <v>924100</v>
      </c>
      <c r="W372" s="154">
        <f t="shared" si="663"/>
        <v>-18600</v>
      </c>
      <c r="X372" s="154">
        <f t="shared" si="663"/>
        <v>905500</v>
      </c>
    </row>
    <row r="373" spans="1:24" s="145" customFormat="1" ht="13.5" customHeight="1" x14ac:dyDescent="0.25">
      <c r="A373" s="332" t="s">
        <v>357</v>
      </c>
      <c r="B373" s="332"/>
      <c r="C373" s="240"/>
      <c r="D373" s="240"/>
      <c r="E373" s="251">
        <v>852</v>
      </c>
      <c r="F373" s="143" t="s">
        <v>353</v>
      </c>
      <c r="G373" s="143" t="s">
        <v>307</v>
      </c>
      <c r="H373" s="143" t="s">
        <v>449</v>
      </c>
      <c r="I373" s="143"/>
      <c r="J373" s="154">
        <f t="shared" si="663"/>
        <v>584000</v>
      </c>
      <c r="K373" s="154">
        <f t="shared" si="663"/>
        <v>340100</v>
      </c>
      <c r="L373" s="154">
        <f t="shared" si="663"/>
        <v>924100</v>
      </c>
      <c r="M373" s="154">
        <f t="shared" si="663"/>
        <v>0</v>
      </c>
      <c r="N373" s="154">
        <f t="shared" si="663"/>
        <v>924100</v>
      </c>
      <c r="O373" s="154">
        <f t="shared" si="663"/>
        <v>0</v>
      </c>
      <c r="P373" s="154">
        <f t="shared" si="663"/>
        <v>924100</v>
      </c>
      <c r="Q373" s="154">
        <f t="shared" si="663"/>
        <v>0</v>
      </c>
      <c r="R373" s="154">
        <f t="shared" si="663"/>
        <v>924100</v>
      </c>
      <c r="S373" s="154">
        <f t="shared" si="663"/>
        <v>0</v>
      </c>
      <c r="T373" s="154">
        <f t="shared" si="663"/>
        <v>924100</v>
      </c>
      <c r="U373" s="154">
        <f t="shared" si="663"/>
        <v>0</v>
      </c>
      <c r="V373" s="154">
        <f t="shared" si="663"/>
        <v>924100</v>
      </c>
      <c r="W373" s="154">
        <f t="shared" si="663"/>
        <v>-18600</v>
      </c>
      <c r="X373" s="154">
        <f t="shared" si="663"/>
        <v>905500</v>
      </c>
    </row>
    <row r="374" spans="1:24" s="145" customFormat="1" ht="24.75" customHeight="1" x14ac:dyDescent="0.25">
      <c r="A374" s="332" t="s">
        <v>450</v>
      </c>
      <c r="B374" s="332"/>
      <c r="C374" s="240"/>
      <c r="D374" s="240"/>
      <c r="E374" s="251">
        <v>852</v>
      </c>
      <c r="F374" s="143" t="s">
        <v>353</v>
      </c>
      <c r="G374" s="143" t="s">
        <v>307</v>
      </c>
      <c r="H374" s="143" t="s">
        <v>451</v>
      </c>
      <c r="I374" s="143"/>
      <c r="J374" s="154">
        <f t="shared" si="663"/>
        <v>584000</v>
      </c>
      <c r="K374" s="154">
        <f t="shared" si="663"/>
        <v>340100</v>
      </c>
      <c r="L374" s="154">
        <f t="shared" si="663"/>
        <v>924100</v>
      </c>
      <c r="M374" s="154">
        <f t="shared" si="663"/>
        <v>0</v>
      </c>
      <c r="N374" s="154">
        <f t="shared" si="663"/>
        <v>924100</v>
      </c>
      <c r="O374" s="154">
        <f t="shared" si="663"/>
        <v>0</v>
      </c>
      <c r="P374" s="154">
        <f t="shared" si="663"/>
        <v>924100</v>
      </c>
      <c r="Q374" s="154">
        <f t="shared" si="663"/>
        <v>0</v>
      </c>
      <c r="R374" s="154">
        <f t="shared" si="663"/>
        <v>924100</v>
      </c>
      <c r="S374" s="154">
        <f t="shared" si="663"/>
        <v>0</v>
      </c>
      <c r="T374" s="154">
        <f t="shared" si="663"/>
        <v>924100</v>
      </c>
      <c r="U374" s="154">
        <f t="shared" si="663"/>
        <v>0</v>
      </c>
      <c r="V374" s="154">
        <f t="shared" si="663"/>
        <v>924100</v>
      </c>
      <c r="W374" s="154">
        <f t="shared" si="663"/>
        <v>-18600</v>
      </c>
      <c r="X374" s="154">
        <f t="shared" si="663"/>
        <v>905500</v>
      </c>
    </row>
    <row r="375" spans="1:24" s="145" customFormat="1" ht="24.75" customHeight="1" x14ac:dyDescent="0.25">
      <c r="A375" s="240"/>
      <c r="B375" s="240" t="s">
        <v>361</v>
      </c>
      <c r="C375" s="240"/>
      <c r="D375" s="240"/>
      <c r="E375" s="251">
        <v>852</v>
      </c>
      <c r="F375" s="143" t="s">
        <v>353</v>
      </c>
      <c r="G375" s="143" t="s">
        <v>307</v>
      </c>
      <c r="H375" s="143" t="s">
        <v>451</v>
      </c>
      <c r="I375" s="143" t="s">
        <v>362</v>
      </c>
      <c r="J375" s="154">
        <f t="shared" si="663"/>
        <v>584000</v>
      </c>
      <c r="K375" s="154">
        <f t="shared" si="663"/>
        <v>340100</v>
      </c>
      <c r="L375" s="154">
        <f t="shared" si="663"/>
        <v>924100</v>
      </c>
      <c r="M375" s="154">
        <f t="shared" si="663"/>
        <v>0</v>
      </c>
      <c r="N375" s="154">
        <f t="shared" si="663"/>
        <v>924100</v>
      </c>
      <c r="O375" s="154">
        <f t="shared" si="663"/>
        <v>0</v>
      </c>
      <c r="P375" s="154">
        <f t="shared" si="663"/>
        <v>924100</v>
      </c>
      <c r="Q375" s="154">
        <f t="shared" si="663"/>
        <v>0</v>
      </c>
      <c r="R375" s="154">
        <f t="shared" si="663"/>
        <v>924100</v>
      </c>
      <c r="S375" s="154">
        <f t="shared" si="663"/>
        <v>0</v>
      </c>
      <c r="T375" s="154">
        <f t="shared" si="663"/>
        <v>924100</v>
      </c>
      <c r="U375" s="154">
        <f t="shared" si="663"/>
        <v>0</v>
      </c>
      <c r="V375" s="154">
        <f t="shared" si="663"/>
        <v>924100</v>
      </c>
      <c r="W375" s="154">
        <f t="shared" si="663"/>
        <v>-18600</v>
      </c>
      <c r="X375" s="154">
        <f t="shared" si="663"/>
        <v>905500</v>
      </c>
    </row>
    <row r="376" spans="1:24" s="145" customFormat="1" ht="24.75" customHeight="1" x14ac:dyDescent="0.25">
      <c r="A376" s="240"/>
      <c r="B376" s="240" t="s">
        <v>363</v>
      </c>
      <c r="C376" s="240"/>
      <c r="D376" s="240"/>
      <c r="E376" s="251">
        <v>852</v>
      </c>
      <c r="F376" s="143" t="s">
        <v>353</v>
      </c>
      <c r="G376" s="143" t="s">
        <v>307</v>
      </c>
      <c r="H376" s="143" t="s">
        <v>451</v>
      </c>
      <c r="I376" s="143" t="s">
        <v>364</v>
      </c>
      <c r="J376" s="154">
        <v>584000</v>
      </c>
      <c r="K376" s="154">
        <v>340100</v>
      </c>
      <c r="L376" s="154">
        <f t="shared" si="522"/>
        <v>924100</v>
      </c>
      <c r="M376" s="154"/>
      <c r="N376" s="154">
        <f t="shared" ref="N376" si="664">L376+M376</f>
        <v>924100</v>
      </c>
      <c r="O376" s="154"/>
      <c r="P376" s="154">
        <f t="shared" ref="P376" si="665">N376+O376</f>
        <v>924100</v>
      </c>
      <c r="Q376" s="154"/>
      <c r="R376" s="154">
        <f t="shared" ref="R376" si="666">P376+Q376</f>
        <v>924100</v>
      </c>
      <c r="S376" s="154"/>
      <c r="T376" s="154">
        <f t="shared" ref="T376" si="667">R376+S376</f>
        <v>924100</v>
      </c>
      <c r="U376" s="154"/>
      <c r="V376" s="154">
        <f t="shared" ref="V376" si="668">T376+U376</f>
        <v>924100</v>
      </c>
      <c r="W376" s="154">
        <f>[1]Функц.февр.!W334</f>
        <v>-18600</v>
      </c>
      <c r="X376" s="154">
        <f t="shared" ref="X376" si="669">V376+W376</f>
        <v>905500</v>
      </c>
    </row>
    <row r="377" spans="1:24" s="175" customFormat="1" ht="39" customHeight="1" x14ac:dyDescent="0.25">
      <c r="A377" s="332" t="s">
        <v>452</v>
      </c>
      <c r="B377" s="332"/>
      <c r="C377" s="240"/>
      <c r="D377" s="240"/>
      <c r="E377" s="251">
        <v>852</v>
      </c>
      <c r="F377" s="143" t="s">
        <v>353</v>
      </c>
      <c r="G377" s="143" t="s">
        <v>307</v>
      </c>
      <c r="H377" s="143" t="s">
        <v>453</v>
      </c>
      <c r="I377" s="143"/>
      <c r="J377" s="154">
        <f>J378</f>
        <v>9000000</v>
      </c>
      <c r="K377" s="154">
        <f t="shared" ref="K377:X377" si="670">K378</f>
        <v>282900</v>
      </c>
      <c r="L377" s="154">
        <f t="shared" si="670"/>
        <v>9282900</v>
      </c>
      <c r="M377" s="154">
        <f t="shared" si="670"/>
        <v>0</v>
      </c>
      <c r="N377" s="154">
        <f t="shared" si="670"/>
        <v>9282900</v>
      </c>
      <c r="O377" s="154">
        <f t="shared" si="670"/>
        <v>0</v>
      </c>
      <c r="P377" s="154">
        <f t="shared" si="670"/>
        <v>9282900</v>
      </c>
      <c r="Q377" s="154">
        <f t="shared" si="670"/>
        <v>0</v>
      </c>
      <c r="R377" s="154">
        <f t="shared" si="670"/>
        <v>9282900</v>
      </c>
      <c r="S377" s="154">
        <f t="shared" si="670"/>
        <v>0</v>
      </c>
      <c r="T377" s="154">
        <f t="shared" si="670"/>
        <v>9282900</v>
      </c>
      <c r="U377" s="154">
        <f t="shared" si="670"/>
        <v>223410</v>
      </c>
      <c r="V377" s="154">
        <f t="shared" si="670"/>
        <v>9506310</v>
      </c>
      <c r="W377" s="154">
        <f t="shared" si="670"/>
        <v>-529933</v>
      </c>
      <c r="X377" s="154">
        <f t="shared" si="670"/>
        <v>8976377</v>
      </c>
    </row>
    <row r="378" spans="1:24" s="145" customFormat="1" ht="13.5" customHeight="1" x14ac:dyDescent="0.25">
      <c r="A378" s="332" t="s">
        <v>357</v>
      </c>
      <c r="B378" s="332"/>
      <c r="C378" s="240"/>
      <c r="D378" s="240"/>
      <c r="E378" s="251">
        <v>852</v>
      </c>
      <c r="F378" s="143" t="s">
        <v>353</v>
      </c>
      <c r="G378" s="143" t="s">
        <v>307</v>
      </c>
      <c r="H378" s="143" t="s">
        <v>454</v>
      </c>
      <c r="I378" s="143"/>
      <c r="J378" s="154">
        <f>J379+J382</f>
        <v>9000000</v>
      </c>
      <c r="K378" s="154">
        <f t="shared" ref="K378:X378" si="671">K379+K382</f>
        <v>282900</v>
      </c>
      <c r="L378" s="154">
        <f t="shared" si="671"/>
        <v>9282900</v>
      </c>
      <c r="M378" s="154">
        <f t="shared" si="671"/>
        <v>0</v>
      </c>
      <c r="N378" s="154">
        <f t="shared" si="671"/>
        <v>9282900</v>
      </c>
      <c r="O378" s="154">
        <f t="shared" si="671"/>
        <v>0</v>
      </c>
      <c r="P378" s="154">
        <f t="shared" si="671"/>
        <v>9282900</v>
      </c>
      <c r="Q378" s="154">
        <f t="shared" si="671"/>
        <v>0</v>
      </c>
      <c r="R378" s="154">
        <f t="shared" si="671"/>
        <v>9282900</v>
      </c>
      <c r="S378" s="154">
        <f t="shared" si="671"/>
        <v>0</v>
      </c>
      <c r="T378" s="154">
        <f t="shared" si="671"/>
        <v>9282900</v>
      </c>
      <c r="U378" s="154">
        <f t="shared" si="671"/>
        <v>223410</v>
      </c>
      <c r="V378" s="154">
        <f t="shared" si="671"/>
        <v>9506310</v>
      </c>
      <c r="W378" s="154">
        <f t="shared" si="671"/>
        <v>-529933</v>
      </c>
      <c r="X378" s="154">
        <f t="shared" si="671"/>
        <v>8976377</v>
      </c>
    </row>
    <row r="379" spans="1:24" s="145" customFormat="1" ht="24" customHeight="1" x14ac:dyDescent="0.25">
      <c r="A379" s="332" t="s">
        <v>455</v>
      </c>
      <c r="B379" s="332"/>
      <c r="C379" s="240"/>
      <c r="D379" s="240"/>
      <c r="E379" s="251">
        <v>852</v>
      </c>
      <c r="F379" s="158" t="s">
        <v>353</v>
      </c>
      <c r="G379" s="158" t="s">
        <v>307</v>
      </c>
      <c r="H379" s="143" t="s">
        <v>456</v>
      </c>
      <c r="I379" s="143"/>
      <c r="J379" s="154">
        <f t="shared" ref="J379:X380" si="672">J380</f>
        <v>6946200</v>
      </c>
      <c r="K379" s="154">
        <f t="shared" si="672"/>
        <v>0</v>
      </c>
      <c r="L379" s="154">
        <f t="shared" si="672"/>
        <v>6946200</v>
      </c>
      <c r="M379" s="154">
        <f t="shared" si="672"/>
        <v>0</v>
      </c>
      <c r="N379" s="154">
        <f t="shared" si="672"/>
        <v>6946200</v>
      </c>
      <c r="O379" s="154">
        <f t="shared" si="672"/>
        <v>0</v>
      </c>
      <c r="P379" s="154">
        <f t="shared" si="672"/>
        <v>6946200</v>
      </c>
      <c r="Q379" s="154">
        <f t="shared" si="672"/>
        <v>0</v>
      </c>
      <c r="R379" s="154">
        <f t="shared" si="672"/>
        <v>6946200</v>
      </c>
      <c r="S379" s="154">
        <f t="shared" si="672"/>
        <v>0</v>
      </c>
      <c r="T379" s="154">
        <f t="shared" si="672"/>
        <v>6946200</v>
      </c>
      <c r="U379" s="154">
        <f t="shared" si="672"/>
        <v>0</v>
      </c>
      <c r="V379" s="154">
        <f t="shared" si="672"/>
        <v>6946200</v>
      </c>
      <c r="W379" s="154">
        <f t="shared" si="672"/>
        <v>-267498</v>
      </c>
      <c r="X379" s="154">
        <f t="shared" si="672"/>
        <v>6678702</v>
      </c>
    </row>
    <row r="380" spans="1:24" s="145" customFormat="1" ht="24" customHeight="1" x14ac:dyDescent="0.25">
      <c r="A380" s="240"/>
      <c r="B380" s="240" t="s">
        <v>361</v>
      </c>
      <c r="C380" s="240"/>
      <c r="D380" s="240"/>
      <c r="E380" s="251">
        <v>852</v>
      </c>
      <c r="F380" s="143" t="s">
        <v>353</v>
      </c>
      <c r="G380" s="143" t="s">
        <v>307</v>
      </c>
      <c r="H380" s="143" t="s">
        <v>456</v>
      </c>
      <c r="I380" s="143" t="s">
        <v>362</v>
      </c>
      <c r="J380" s="154">
        <f t="shared" si="672"/>
        <v>6946200</v>
      </c>
      <c r="K380" s="154">
        <f t="shared" si="672"/>
        <v>0</v>
      </c>
      <c r="L380" s="154">
        <f t="shared" si="672"/>
        <v>6946200</v>
      </c>
      <c r="M380" s="154">
        <f t="shared" si="672"/>
        <v>0</v>
      </c>
      <c r="N380" s="154">
        <f t="shared" si="672"/>
        <v>6946200</v>
      </c>
      <c r="O380" s="154">
        <f t="shared" si="672"/>
        <v>0</v>
      </c>
      <c r="P380" s="154">
        <f t="shared" si="672"/>
        <v>6946200</v>
      </c>
      <c r="Q380" s="154">
        <f t="shared" si="672"/>
        <v>0</v>
      </c>
      <c r="R380" s="154">
        <f t="shared" si="672"/>
        <v>6946200</v>
      </c>
      <c r="S380" s="154">
        <f t="shared" si="672"/>
        <v>0</v>
      </c>
      <c r="T380" s="154">
        <f t="shared" si="672"/>
        <v>6946200</v>
      </c>
      <c r="U380" s="154">
        <f t="shared" si="672"/>
        <v>0</v>
      </c>
      <c r="V380" s="154">
        <f t="shared" si="672"/>
        <v>6946200</v>
      </c>
      <c r="W380" s="154">
        <f t="shared" si="672"/>
        <v>-267498</v>
      </c>
      <c r="X380" s="154">
        <f t="shared" si="672"/>
        <v>6678702</v>
      </c>
    </row>
    <row r="381" spans="1:24" s="145" customFormat="1" ht="24" customHeight="1" x14ac:dyDescent="0.25">
      <c r="A381" s="240"/>
      <c r="B381" s="240" t="s">
        <v>363</v>
      </c>
      <c r="C381" s="240"/>
      <c r="D381" s="240"/>
      <c r="E381" s="251">
        <v>852</v>
      </c>
      <c r="F381" s="143" t="s">
        <v>353</v>
      </c>
      <c r="G381" s="143" t="s">
        <v>307</v>
      </c>
      <c r="H381" s="143" t="s">
        <v>456</v>
      </c>
      <c r="I381" s="143" t="s">
        <v>364</v>
      </c>
      <c r="J381" s="154">
        <v>6946200</v>
      </c>
      <c r="K381" s="154"/>
      <c r="L381" s="154">
        <f t="shared" si="522"/>
        <v>6946200</v>
      </c>
      <c r="M381" s="154"/>
      <c r="N381" s="154">
        <f t="shared" ref="N381" si="673">L381+M381</f>
        <v>6946200</v>
      </c>
      <c r="O381" s="154"/>
      <c r="P381" s="154">
        <f t="shared" ref="P381" si="674">N381+O381</f>
        <v>6946200</v>
      </c>
      <c r="Q381" s="154"/>
      <c r="R381" s="154">
        <f t="shared" ref="R381" si="675">P381+Q381</f>
        <v>6946200</v>
      </c>
      <c r="S381" s="154"/>
      <c r="T381" s="154">
        <f t="shared" ref="T381" si="676">R381+S381</f>
        <v>6946200</v>
      </c>
      <c r="U381" s="154"/>
      <c r="V381" s="154">
        <f t="shared" ref="V381" si="677">T381+U381</f>
        <v>6946200</v>
      </c>
      <c r="W381" s="154">
        <f>[1]Функц.февр.!W339</f>
        <v>-267498</v>
      </c>
      <c r="X381" s="154">
        <f t="shared" ref="X381" si="678">V381+W381</f>
        <v>6678702</v>
      </c>
    </row>
    <row r="382" spans="1:24" s="145" customFormat="1" ht="14.25" customHeight="1" x14ac:dyDescent="0.25">
      <c r="A382" s="332" t="s">
        <v>457</v>
      </c>
      <c r="B382" s="332"/>
      <c r="C382" s="240"/>
      <c r="D382" s="240"/>
      <c r="E382" s="251">
        <v>852</v>
      </c>
      <c r="F382" s="158" t="s">
        <v>353</v>
      </c>
      <c r="G382" s="158" t="s">
        <v>307</v>
      </c>
      <c r="H382" s="143" t="s">
        <v>458</v>
      </c>
      <c r="I382" s="143"/>
      <c r="J382" s="154">
        <f>J383+J385+J387</f>
        <v>2053800</v>
      </c>
      <c r="K382" s="154">
        <f t="shared" ref="K382:X382" si="679">K383+K385+K387</f>
        <v>282900</v>
      </c>
      <c r="L382" s="154">
        <f t="shared" si="679"/>
        <v>2336700</v>
      </c>
      <c r="M382" s="154">
        <f t="shared" si="679"/>
        <v>0</v>
      </c>
      <c r="N382" s="154">
        <f t="shared" si="679"/>
        <v>2336700</v>
      </c>
      <c r="O382" s="154">
        <f t="shared" si="679"/>
        <v>0</v>
      </c>
      <c r="P382" s="154">
        <f t="shared" si="679"/>
        <v>2336700</v>
      </c>
      <c r="Q382" s="154">
        <f t="shared" si="679"/>
        <v>0</v>
      </c>
      <c r="R382" s="154">
        <f t="shared" si="679"/>
        <v>2336700</v>
      </c>
      <c r="S382" s="154">
        <f t="shared" si="679"/>
        <v>0</v>
      </c>
      <c r="T382" s="154">
        <f t="shared" si="679"/>
        <v>2336700</v>
      </c>
      <c r="U382" s="154">
        <f t="shared" si="679"/>
        <v>223410</v>
      </c>
      <c r="V382" s="154">
        <f t="shared" si="679"/>
        <v>2560110</v>
      </c>
      <c r="W382" s="154">
        <f t="shared" si="679"/>
        <v>-262435</v>
      </c>
      <c r="X382" s="154">
        <f t="shared" si="679"/>
        <v>2297675</v>
      </c>
    </row>
    <row r="383" spans="1:24" s="145" customFormat="1" ht="24" x14ac:dyDescent="0.25">
      <c r="A383" s="240"/>
      <c r="B383" s="240" t="s">
        <v>231</v>
      </c>
      <c r="C383" s="240"/>
      <c r="D383" s="240"/>
      <c r="E383" s="251">
        <v>852</v>
      </c>
      <c r="F383" s="143" t="s">
        <v>353</v>
      </c>
      <c r="G383" s="143" t="s">
        <v>307</v>
      </c>
      <c r="H383" s="143" t="s">
        <v>458</v>
      </c>
      <c r="I383" s="143" t="s">
        <v>233</v>
      </c>
      <c r="J383" s="154">
        <f>J384</f>
        <v>1634900</v>
      </c>
      <c r="K383" s="154">
        <f t="shared" ref="K383:X383" si="680">K384</f>
        <v>282900</v>
      </c>
      <c r="L383" s="154">
        <f t="shared" si="680"/>
        <v>1917800</v>
      </c>
      <c r="M383" s="154">
        <f t="shared" si="680"/>
        <v>0</v>
      </c>
      <c r="N383" s="154">
        <f t="shared" si="680"/>
        <v>1917800</v>
      </c>
      <c r="O383" s="154">
        <f t="shared" si="680"/>
        <v>0</v>
      </c>
      <c r="P383" s="154">
        <f t="shared" si="680"/>
        <v>1917800</v>
      </c>
      <c r="Q383" s="154">
        <f t="shared" si="680"/>
        <v>0</v>
      </c>
      <c r="R383" s="154">
        <f t="shared" si="680"/>
        <v>1917800</v>
      </c>
      <c r="S383" s="154">
        <f t="shared" si="680"/>
        <v>0</v>
      </c>
      <c r="T383" s="154">
        <f t="shared" si="680"/>
        <v>1917800</v>
      </c>
      <c r="U383" s="154">
        <f t="shared" si="680"/>
        <v>223410</v>
      </c>
      <c r="V383" s="154">
        <f t="shared" si="680"/>
        <v>2141210</v>
      </c>
      <c r="W383" s="154">
        <f t="shared" si="680"/>
        <v>-230310</v>
      </c>
      <c r="X383" s="154">
        <f t="shared" si="680"/>
        <v>1910900</v>
      </c>
    </row>
    <row r="384" spans="1:24" s="145" customFormat="1" ht="14.25" customHeight="1" x14ac:dyDescent="0.25">
      <c r="A384" s="155"/>
      <c r="B384" s="258" t="s">
        <v>234</v>
      </c>
      <c r="C384" s="258"/>
      <c r="D384" s="258"/>
      <c r="E384" s="251">
        <v>852</v>
      </c>
      <c r="F384" s="143" t="s">
        <v>353</v>
      </c>
      <c r="G384" s="143" t="s">
        <v>307</v>
      </c>
      <c r="H384" s="143" t="s">
        <v>458</v>
      </c>
      <c r="I384" s="143" t="s">
        <v>235</v>
      </c>
      <c r="J384" s="154">
        <v>1634900</v>
      </c>
      <c r="K384" s="154">
        <v>282900</v>
      </c>
      <c r="L384" s="154">
        <f t="shared" si="522"/>
        <v>1917800</v>
      </c>
      <c r="M384" s="154"/>
      <c r="N384" s="154">
        <f t="shared" ref="N384" si="681">L384+M384</f>
        <v>1917800</v>
      </c>
      <c r="O384" s="154"/>
      <c r="P384" s="154">
        <f t="shared" ref="P384" si="682">N384+O384</f>
        <v>1917800</v>
      </c>
      <c r="Q384" s="154"/>
      <c r="R384" s="154">
        <f t="shared" ref="R384" si="683">P384+Q384</f>
        <v>1917800</v>
      </c>
      <c r="S384" s="154"/>
      <c r="T384" s="154">
        <f t="shared" ref="T384" si="684">R384+S384</f>
        <v>1917800</v>
      </c>
      <c r="U384" s="154">
        <f>[1]Функц.февр.!U342</f>
        <v>223410</v>
      </c>
      <c r="V384" s="154">
        <f t="shared" ref="V384" si="685">T384+U384</f>
        <v>2141210</v>
      </c>
      <c r="W384" s="154">
        <f>[1]Функц.февр.!W342</f>
        <v>-230310</v>
      </c>
      <c r="X384" s="154">
        <f t="shared" ref="X384" si="686">V384+W384</f>
        <v>1910900</v>
      </c>
    </row>
    <row r="385" spans="1:24" s="145" customFormat="1" ht="12.75" customHeight="1" x14ac:dyDescent="0.25">
      <c r="A385" s="155"/>
      <c r="B385" s="258" t="s">
        <v>236</v>
      </c>
      <c r="C385" s="258"/>
      <c r="D385" s="258"/>
      <c r="E385" s="251">
        <v>852</v>
      </c>
      <c r="F385" s="143" t="s">
        <v>353</v>
      </c>
      <c r="G385" s="143" t="s">
        <v>307</v>
      </c>
      <c r="H385" s="143" t="s">
        <v>458</v>
      </c>
      <c r="I385" s="143" t="s">
        <v>237</v>
      </c>
      <c r="J385" s="154">
        <f>J386</f>
        <v>381900</v>
      </c>
      <c r="K385" s="154">
        <f t="shared" ref="K385:X385" si="687">K386</f>
        <v>0</v>
      </c>
      <c r="L385" s="154">
        <f t="shared" si="687"/>
        <v>381900</v>
      </c>
      <c r="M385" s="154">
        <f t="shared" si="687"/>
        <v>0</v>
      </c>
      <c r="N385" s="154">
        <f t="shared" si="687"/>
        <v>381900</v>
      </c>
      <c r="O385" s="154">
        <f t="shared" si="687"/>
        <v>0</v>
      </c>
      <c r="P385" s="154">
        <f t="shared" si="687"/>
        <v>381900</v>
      </c>
      <c r="Q385" s="154">
        <f t="shared" si="687"/>
        <v>0</v>
      </c>
      <c r="R385" s="154">
        <f t="shared" si="687"/>
        <v>381900</v>
      </c>
      <c r="S385" s="154">
        <f t="shared" si="687"/>
        <v>0</v>
      </c>
      <c r="T385" s="154">
        <f t="shared" si="687"/>
        <v>381900</v>
      </c>
      <c r="U385" s="154">
        <f t="shared" si="687"/>
        <v>0</v>
      </c>
      <c r="V385" s="154">
        <f t="shared" si="687"/>
        <v>381900</v>
      </c>
      <c r="W385" s="154">
        <f t="shared" si="687"/>
        <v>-14051</v>
      </c>
      <c r="X385" s="154">
        <f t="shared" si="687"/>
        <v>367849</v>
      </c>
    </row>
    <row r="386" spans="1:24" s="145" customFormat="1" ht="12" x14ac:dyDescent="0.25">
      <c r="A386" s="155"/>
      <c r="B386" s="240" t="s">
        <v>238</v>
      </c>
      <c r="C386" s="240"/>
      <c r="D386" s="240"/>
      <c r="E386" s="251">
        <v>852</v>
      </c>
      <c r="F386" s="143" t="s">
        <v>353</v>
      </c>
      <c r="G386" s="143" t="s">
        <v>307</v>
      </c>
      <c r="H386" s="143" t="s">
        <v>458</v>
      </c>
      <c r="I386" s="143" t="s">
        <v>239</v>
      </c>
      <c r="J386" s="154">
        <v>381900</v>
      </c>
      <c r="K386" s="154"/>
      <c r="L386" s="154">
        <f t="shared" si="522"/>
        <v>381900</v>
      </c>
      <c r="M386" s="154"/>
      <c r="N386" s="154">
        <f t="shared" ref="N386" si="688">L386+M386</f>
        <v>381900</v>
      </c>
      <c r="O386" s="154"/>
      <c r="P386" s="154">
        <f t="shared" ref="P386" si="689">N386+O386</f>
        <v>381900</v>
      </c>
      <c r="Q386" s="154"/>
      <c r="R386" s="154">
        <f t="shared" ref="R386" si="690">P386+Q386</f>
        <v>381900</v>
      </c>
      <c r="S386" s="154"/>
      <c r="T386" s="154">
        <f t="shared" ref="T386" si="691">R386+S386</f>
        <v>381900</v>
      </c>
      <c r="U386" s="154"/>
      <c r="V386" s="154">
        <f t="shared" ref="V386" si="692">T386+U386</f>
        <v>381900</v>
      </c>
      <c r="W386" s="154">
        <f>[1]Функц.февр.!W344</f>
        <v>-14051</v>
      </c>
      <c r="X386" s="154">
        <f t="shared" ref="X386" si="693">V386+W386</f>
        <v>367849</v>
      </c>
    </row>
    <row r="387" spans="1:24" s="145" customFormat="1" ht="12" x14ac:dyDescent="0.25">
      <c r="A387" s="240"/>
      <c r="B387" s="240" t="s">
        <v>240</v>
      </c>
      <c r="C387" s="240"/>
      <c r="D387" s="240"/>
      <c r="E387" s="251">
        <v>852</v>
      </c>
      <c r="F387" s="143" t="s">
        <v>353</v>
      </c>
      <c r="G387" s="143" t="s">
        <v>307</v>
      </c>
      <c r="H387" s="143" t="s">
        <v>458</v>
      </c>
      <c r="I387" s="143" t="s">
        <v>241</v>
      </c>
      <c r="J387" s="154">
        <f>J388+J389</f>
        <v>37000</v>
      </c>
      <c r="K387" s="154">
        <f t="shared" ref="K387:X387" si="694">K388+K389</f>
        <v>0</v>
      </c>
      <c r="L387" s="154">
        <f t="shared" si="694"/>
        <v>37000</v>
      </c>
      <c r="M387" s="154">
        <f t="shared" si="694"/>
        <v>0</v>
      </c>
      <c r="N387" s="154">
        <f t="shared" si="694"/>
        <v>37000</v>
      </c>
      <c r="O387" s="154">
        <f t="shared" si="694"/>
        <v>0</v>
      </c>
      <c r="P387" s="154">
        <f t="shared" si="694"/>
        <v>37000</v>
      </c>
      <c r="Q387" s="154">
        <f t="shared" si="694"/>
        <v>0</v>
      </c>
      <c r="R387" s="154">
        <f t="shared" si="694"/>
        <v>37000</v>
      </c>
      <c r="S387" s="154">
        <f t="shared" si="694"/>
        <v>0</v>
      </c>
      <c r="T387" s="154">
        <f t="shared" si="694"/>
        <v>37000</v>
      </c>
      <c r="U387" s="154">
        <f t="shared" si="694"/>
        <v>0</v>
      </c>
      <c r="V387" s="154">
        <f t="shared" si="694"/>
        <v>37000</v>
      </c>
      <c r="W387" s="154">
        <f t="shared" si="694"/>
        <v>-18074</v>
      </c>
      <c r="X387" s="154">
        <f t="shared" si="694"/>
        <v>18926</v>
      </c>
    </row>
    <row r="388" spans="1:24" s="145" customFormat="1" ht="12.75" customHeight="1" x14ac:dyDescent="0.25">
      <c r="A388" s="240"/>
      <c r="B388" s="240" t="s">
        <v>459</v>
      </c>
      <c r="C388" s="240"/>
      <c r="D388" s="240"/>
      <c r="E388" s="251">
        <v>852</v>
      </c>
      <c r="F388" s="143" t="s">
        <v>353</v>
      </c>
      <c r="G388" s="143" t="s">
        <v>307</v>
      </c>
      <c r="H388" s="143" t="s">
        <v>458</v>
      </c>
      <c r="I388" s="143" t="s">
        <v>243</v>
      </c>
      <c r="J388" s="154">
        <v>37000</v>
      </c>
      <c r="K388" s="154"/>
      <c r="L388" s="154">
        <f t="shared" si="522"/>
        <v>37000</v>
      </c>
      <c r="M388" s="154"/>
      <c r="N388" s="154">
        <f t="shared" ref="N388:N389" si="695">L388+M388</f>
        <v>37000</v>
      </c>
      <c r="O388" s="154"/>
      <c r="P388" s="154">
        <f t="shared" ref="P388:P389" si="696">N388+O388</f>
        <v>37000</v>
      </c>
      <c r="Q388" s="154"/>
      <c r="R388" s="154">
        <f t="shared" ref="R388:R389" si="697">P388+Q388</f>
        <v>37000</v>
      </c>
      <c r="S388" s="154"/>
      <c r="T388" s="154">
        <f t="shared" ref="T388:T389" si="698">R388+S388</f>
        <v>37000</v>
      </c>
      <c r="U388" s="154"/>
      <c r="V388" s="154">
        <f t="shared" ref="V388:V389" si="699">T388+U388</f>
        <v>37000</v>
      </c>
      <c r="W388" s="154">
        <f>[1]Функц.февр.!W346</f>
        <v>-18074</v>
      </c>
      <c r="X388" s="154">
        <f t="shared" ref="X388:X389" si="700">V388+W388</f>
        <v>18926</v>
      </c>
    </row>
    <row r="389" spans="1:24" s="145" customFormat="1" ht="12" hidden="1" x14ac:dyDescent="0.25">
      <c r="A389" s="240"/>
      <c r="B389" s="240" t="s">
        <v>244</v>
      </c>
      <c r="C389" s="240"/>
      <c r="D389" s="240"/>
      <c r="E389" s="251">
        <v>852</v>
      </c>
      <c r="F389" s="143" t="s">
        <v>353</v>
      </c>
      <c r="G389" s="143" t="s">
        <v>307</v>
      </c>
      <c r="H389" s="143" t="s">
        <v>458</v>
      </c>
      <c r="I389" s="143" t="s">
        <v>245</v>
      </c>
      <c r="J389" s="154"/>
      <c r="K389" s="154"/>
      <c r="L389" s="154">
        <f t="shared" si="522"/>
        <v>0</v>
      </c>
      <c r="M389" s="154"/>
      <c r="N389" s="154">
        <f t="shared" si="695"/>
        <v>0</v>
      </c>
      <c r="O389" s="154"/>
      <c r="P389" s="154">
        <f t="shared" si="696"/>
        <v>0</v>
      </c>
      <c r="Q389" s="154"/>
      <c r="R389" s="154">
        <f t="shared" si="697"/>
        <v>0</v>
      </c>
      <c r="S389" s="154"/>
      <c r="T389" s="154">
        <f t="shared" si="698"/>
        <v>0</v>
      </c>
      <c r="U389" s="154"/>
      <c r="V389" s="154">
        <f t="shared" si="699"/>
        <v>0</v>
      </c>
      <c r="W389" s="154"/>
      <c r="X389" s="154">
        <f t="shared" si="700"/>
        <v>0</v>
      </c>
    </row>
    <row r="390" spans="1:24" s="145" customFormat="1" ht="12" x14ac:dyDescent="0.25">
      <c r="A390" s="332" t="s">
        <v>280</v>
      </c>
      <c r="B390" s="332"/>
      <c r="C390" s="240"/>
      <c r="D390" s="240"/>
      <c r="E390" s="251">
        <v>852</v>
      </c>
      <c r="F390" s="158" t="s">
        <v>353</v>
      </c>
      <c r="G390" s="158" t="s">
        <v>307</v>
      </c>
      <c r="H390" s="158" t="s">
        <v>281</v>
      </c>
      <c r="I390" s="158"/>
      <c r="J390" s="174">
        <f t="shared" ref="J390:X393" si="701">J391</f>
        <v>81000</v>
      </c>
      <c r="K390" s="174">
        <f t="shared" si="701"/>
        <v>1682300</v>
      </c>
      <c r="L390" s="174">
        <f t="shared" si="701"/>
        <v>1763300</v>
      </c>
      <c r="M390" s="174">
        <f t="shared" si="701"/>
        <v>0</v>
      </c>
      <c r="N390" s="174">
        <f t="shared" si="701"/>
        <v>1763300</v>
      </c>
      <c r="O390" s="174">
        <f t="shared" si="701"/>
        <v>0</v>
      </c>
      <c r="P390" s="174">
        <f t="shared" si="701"/>
        <v>1763300</v>
      </c>
      <c r="Q390" s="174">
        <f t="shared" si="701"/>
        <v>0</v>
      </c>
      <c r="R390" s="174">
        <f t="shared" si="701"/>
        <v>1763300</v>
      </c>
      <c r="S390" s="174">
        <f t="shared" si="701"/>
        <v>0</v>
      </c>
      <c r="T390" s="174">
        <f t="shared" si="701"/>
        <v>1763300</v>
      </c>
      <c r="U390" s="174">
        <f t="shared" si="701"/>
        <v>600000</v>
      </c>
      <c r="V390" s="174">
        <f t="shared" si="701"/>
        <v>2363300</v>
      </c>
      <c r="W390" s="174">
        <f t="shared" si="701"/>
        <v>338173.25</v>
      </c>
      <c r="X390" s="174">
        <f t="shared" si="701"/>
        <v>2701473.25</v>
      </c>
    </row>
    <row r="391" spans="1:24" s="145" customFormat="1" ht="49.5" customHeight="1" x14ac:dyDescent="0.25">
      <c r="A391" s="332" t="s">
        <v>282</v>
      </c>
      <c r="B391" s="332"/>
      <c r="C391" s="240"/>
      <c r="D391" s="240"/>
      <c r="E391" s="251">
        <v>852</v>
      </c>
      <c r="F391" s="143" t="s">
        <v>353</v>
      </c>
      <c r="G391" s="158" t="s">
        <v>307</v>
      </c>
      <c r="H391" s="143" t="s">
        <v>283</v>
      </c>
      <c r="I391" s="143"/>
      <c r="J391" s="154">
        <f>J392+J397</f>
        <v>81000</v>
      </c>
      <c r="K391" s="154">
        <f t="shared" ref="K391:X391" si="702">K392+K397</f>
        <v>1682300</v>
      </c>
      <c r="L391" s="154">
        <f t="shared" si="702"/>
        <v>1763300</v>
      </c>
      <c r="M391" s="154">
        <f t="shared" si="702"/>
        <v>0</v>
      </c>
      <c r="N391" s="154">
        <f t="shared" si="702"/>
        <v>1763300</v>
      </c>
      <c r="O391" s="154">
        <f t="shared" si="702"/>
        <v>0</v>
      </c>
      <c r="P391" s="154">
        <f t="shared" si="702"/>
        <v>1763300</v>
      </c>
      <c r="Q391" s="154">
        <f t="shared" si="702"/>
        <v>0</v>
      </c>
      <c r="R391" s="154">
        <f t="shared" si="702"/>
        <v>1763300</v>
      </c>
      <c r="S391" s="154">
        <f t="shared" si="702"/>
        <v>0</v>
      </c>
      <c r="T391" s="154">
        <f t="shared" si="702"/>
        <v>1763300</v>
      </c>
      <c r="U391" s="154">
        <f t="shared" si="702"/>
        <v>600000</v>
      </c>
      <c r="V391" s="154">
        <f t="shared" si="702"/>
        <v>2363300</v>
      </c>
      <c r="W391" s="154">
        <f t="shared" si="702"/>
        <v>338173.25</v>
      </c>
      <c r="X391" s="154">
        <f t="shared" si="702"/>
        <v>2701473.25</v>
      </c>
    </row>
    <row r="392" spans="1:24" s="145" customFormat="1" ht="62.25" customHeight="1" x14ac:dyDescent="0.25">
      <c r="A392" s="332" t="s">
        <v>368</v>
      </c>
      <c r="B392" s="332"/>
      <c r="C392" s="240"/>
      <c r="D392" s="240"/>
      <c r="E392" s="251">
        <v>852</v>
      </c>
      <c r="F392" s="143" t="s">
        <v>353</v>
      </c>
      <c r="G392" s="158" t="s">
        <v>307</v>
      </c>
      <c r="H392" s="143" t="s">
        <v>369</v>
      </c>
      <c r="I392" s="143"/>
      <c r="J392" s="154">
        <f>J393+J395</f>
        <v>81000</v>
      </c>
      <c r="K392" s="154">
        <f t="shared" ref="K392:X392" si="703">K393+K395</f>
        <v>1682300</v>
      </c>
      <c r="L392" s="154">
        <f t="shared" si="703"/>
        <v>1763300</v>
      </c>
      <c r="M392" s="154">
        <f t="shared" si="703"/>
        <v>0</v>
      </c>
      <c r="N392" s="154">
        <f t="shared" si="703"/>
        <v>1763300</v>
      </c>
      <c r="O392" s="154">
        <f t="shared" si="703"/>
        <v>0</v>
      </c>
      <c r="P392" s="154">
        <f t="shared" si="703"/>
        <v>1763300</v>
      </c>
      <c r="Q392" s="154">
        <f t="shared" si="703"/>
        <v>0</v>
      </c>
      <c r="R392" s="154">
        <f t="shared" si="703"/>
        <v>1763300</v>
      </c>
      <c r="S392" s="154">
        <f t="shared" si="703"/>
        <v>0</v>
      </c>
      <c r="T392" s="154">
        <f t="shared" si="703"/>
        <v>1763300</v>
      </c>
      <c r="U392" s="154">
        <f t="shared" si="703"/>
        <v>600000</v>
      </c>
      <c r="V392" s="154">
        <f t="shared" si="703"/>
        <v>2363300</v>
      </c>
      <c r="W392" s="154">
        <f t="shared" si="703"/>
        <v>338173.25</v>
      </c>
      <c r="X392" s="154">
        <f t="shared" si="703"/>
        <v>2701473.25</v>
      </c>
    </row>
    <row r="393" spans="1:24" s="145" customFormat="1" ht="12.75" customHeight="1" x14ac:dyDescent="0.25">
      <c r="A393" s="155"/>
      <c r="B393" s="258" t="s">
        <v>370</v>
      </c>
      <c r="C393" s="258"/>
      <c r="D393" s="258"/>
      <c r="E393" s="251">
        <v>852</v>
      </c>
      <c r="F393" s="143" t="s">
        <v>353</v>
      </c>
      <c r="G393" s="143" t="s">
        <v>307</v>
      </c>
      <c r="H393" s="143" t="s">
        <v>369</v>
      </c>
      <c r="I393" s="143" t="s">
        <v>371</v>
      </c>
      <c r="J393" s="154">
        <f>J394</f>
        <v>81000</v>
      </c>
      <c r="K393" s="154">
        <f t="shared" si="701"/>
        <v>1628300</v>
      </c>
      <c r="L393" s="154">
        <f t="shared" si="701"/>
        <v>1709300</v>
      </c>
      <c r="M393" s="154">
        <f t="shared" si="701"/>
        <v>0</v>
      </c>
      <c r="N393" s="154">
        <f t="shared" si="701"/>
        <v>1709300</v>
      </c>
      <c r="O393" s="154">
        <f t="shared" si="701"/>
        <v>0</v>
      </c>
      <c r="P393" s="154">
        <f t="shared" si="701"/>
        <v>1709300</v>
      </c>
      <c r="Q393" s="154">
        <f t="shared" si="701"/>
        <v>0</v>
      </c>
      <c r="R393" s="154">
        <f t="shared" si="701"/>
        <v>1709300</v>
      </c>
      <c r="S393" s="154">
        <f t="shared" si="701"/>
        <v>0</v>
      </c>
      <c r="T393" s="154">
        <f t="shared" si="701"/>
        <v>1709300</v>
      </c>
      <c r="U393" s="154">
        <f t="shared" si="701"/>
        <v>600000</v>
      </c>
      <c r="V393" s="154">
        <f t="shared" si="701"/>
        <v>2309300</v>
      </c>
      <c r="W393" s="154">
        <f t="shared" si="701"/>
        <v>334913.56</v>
      </c>
      <c r="X393" s="154">
        <f t="shared" si="701"/>
        <v>2644213.56</v>
      </c>
    </row>
    <row r="394" spans="1:24" s="145" customFormat="1" ht="24" customHeight="1" x14ac:dyDescent="0.25">
      <c r="A394" s="155"/>
      <c r="B394" s="240" t="s">
        <v>372</v>
      </c>
      <c r="C394" s="240"/>
      <c r="D394" s="240"/>
      <c r="E394" s="251">
        <v>852</v>
      </c>
      <c r="F394" s="143" t="s">
        <v>353</v>
      </c>
      <c r="G394" s="143" t="s">
        <v>307</v>
      </c>
      <c r="H394" s="143" t="s">
        <v>369</v>
      </c>
      <c r="I394" s="143" t="s">
        <v>373</v>
      </c>
      <c r="J394" s="154">
        <v>81000</v>
      </c>
      <c r="K394" s="154">
        <v>1628300</v>
      </c>
      <c r="L394" s="154">
        <f t="shared" si="522"/>
        <v>1709300</v>
      </c>
      <c r="M394" s="154"/>
      <c r="N394" s="154">
        <f t="shared" ref="N394" si="704">L394+M394</f>
        <v>1709300</v>
      </c>
      <c r="O394" s="154"/>
      <c r="P394" s="154">
        <f t="shared" ref="P394" si="705">N394+O394</f>
        <v>1709300</v>
      </c>
      <c r="Q394" s="154"/>
      <c r="R394" s="154">
        <f t="shared" ref="R394" si="706">P394+Q394</f>
        <v>1709300</v>
      </c>
      <c r="S394" s="154"/>
      <c r="T394" s="154">
        <f t="shared" ref="T394" si="707">R394+S394</f>
        <v>1709300</v>
      </c>
      <c r="U394" s="154">
        <f>[1]Функц.февр.!U352</f>
        <v>600000</v>
      </c>
      <c r="V394" s="154">
        <f t="shared" ref="V394" si="708">T394+U394</f>
        <v>2309300</v>
      </c>
      <c r="W394" s="154">
        <f>[1]Функц.февр.!W352</f>
        <v>334913.56</v>
      </c>
      <c r="X394" s="154">
        <f t="shared" ref="X394" si="709">V394+W394</f>
        <v>2644213.56</v>
      </c>
    </row>
    <row r="395" spans="1:24" s="145" customFormat="1" ht="26.25" customHeight="1" x14ac:dyDescent="0.25">
      <c r="A395" s="155"/>
      <c r="B395" s="240" t="s">
        <v>361</v>
      </c>
      <c r="C395" s="240"/>
      <c r="D395" s="240"/>
      <c r="E395" s="251">
        <v>852</v>
      </c>
      <c r="F395" s="143" t="s">
        <v>353</v>
      </c>
      <c r="G395" s="143" t="s">
        <v>307</v>
      </c>
      <c r="H395" s="143" t="s">
        <v>369</v>
      </c>
      <c r="I395" s="143" t="s">
        <v>362</v>
      </c>
      <c r="J395" s="154">
        <f>J396</f>
        <v>0</v>
      </c>
      <c r="K395" s="154">
        <f t="shared" ref="K395:X395" si="710">K396</f>
        <v>54000</v>
      </c>
      <c r="L395" s="154">
        <f t="shared" si="710"/>
        <v>54000</v>
      </c>
      <c r="M395" s="154">
        <f t="shared" si="710"/>
        <v>0</v>
      </c>
      <c r="N395" s="154">
        <f t="shared" si="710"/>
        <v>54000</v>
      </c>
      <c r="O395" s="154">
        <f t="shared" si="710"/>
        <v>0</v>
      </c>
      <c r="P395" s="154">
        <f t="shared" si="710"/>
        <v>54000</v>
      </c>
      <c r="Q395" s="154">
        <f t="shared" si="710"/>
        <v>0</v>
      </c>
      <c r="R395" s="154">
        <f t="shared" si="710"/>
        <v>54000</v>
      </c>
      <c r="S395" s="154">
        <f t="shared" si="710"/>
        <v>0</v>
      </c>
      <c r="T395" s="154">
        <f t="shared" si="710"/>
        <v>54000</v>
      </c>
      <c r="U395" s="154">
        <f t="shared" si="710"/>
        <v>0</v>
      </c>
      <c r="V395" s="154">
        <f t="shared" si="710"/>
        <v>54000</v>
      </c>
      <c r="W395" s="154">
        <f t="shared" si="710"/>
        <v>3259.69</v>
      </c>
      <c r="X395" s="154">
        <f t="shared" si="710"/>
        <v>57259.69</v>
      </c>
    </row>
    <row r="396" spans="1:24" s="145" customFormat="1" ht="26.25" customHeight="1" x14ac:dyDescent="0.25">
      <c r="A396" s="155"/>
      <c r="B396" s="240" t="s">
        <v>363</v>
      </c>
      <c r="C396" s="240"/>
      <c r="D396" s="240"/>
      <c r="E396" s="251">
        <v>852</v>
      </c>
      <c r="F396" s="143" t="s">
        <v>353</v>
      </c>
      <c r="G396" s="143" t="s">
        <v>307</v>
      </c>
      <c r="H396" s="143" t="s">
        <v>369</v>
      </c>
      <c r="I396" s="143" t="s">
        <v>364</v>
      </c>
      <c r="J396" s="154"/>
      <c r="K396" s="154">
        <v>54000</v>
      </c>
      <c r="L396" s="154">
        <f t="shared" ref="L396" si="711">J396+K396</f>
        <v>54000</v>
      </c>
      <c r="M396" s="154"/>
      <c r="N396" s="154">
        <f t="shared" ref="N396" si="712">L396+M396</f>
        <v>54000</v>
      </c>
      <c r="O396" s="154"/>
      <c r="P396" s="154">
        <f t="shared" ref="P396" si="713">N396+O396</f>
        <v>54000</v>
      </c>
      <c r="Q396" s="154"/>
      <c r="R396" s="154">
        <f t="shared" ref="R396" si="714">P396+Q396</f>
        <v>54000</v>
      </c>
      <c r="S396" s="154"/>
      <c r="T396" s="154">
        <f t="shared" ref="T396" si="715">R396+S396</f>
        <v>54000</v>
      </c>
      <c r="U396" s="154"/>
      <c r="V396" s="154">
        <f t="shared" ref="V396" si="716">T396+U396</f>
        <v>54000</v>
      </c>
      <c r="W396" s="154">
        <f>[1]Функц.февр.!W354</f>
        <v>3259.69</v>
      </c>
      <c r="X396" s="154">
        <f t="shared" ref="X396" si="717">V396+W396</f>
        <v>57259.69</v>
      </c>
    </row>
    <row r="397" spans="1:24" s="145" customFormat="1" ht="19.5" hidden="1" customHeight="1" x14ac:dyDescent="0.25">
      <c r="A397" s="332" t="s">
        <v>374</v>
      </c>
      <c r="B397" s="332"/>
      <c r="C397" s="240"/>
      <c r="D397" s="240"/>
      <c r="E397" s="251">
        <v>852</v>
      </c>
      <c r="F397" s="143" t="s">
        <v>353</v>
      </c>
      <c r="G397" s="143" t="s">
        <v>307</v>
      </c>
      <c r="H397" s="143" t="s">
        <v>375</v>
      </c>
      <c r="I397" s="143"/>
      <c r="J397" s="154">
        <f t="shared" ref="J397:X398" si="718">J398</f>
        <v>0</v>
      </c>
      <c r="K397" s="154">
        <f t="shared" si="718"/>
        <v>0</v>
      </c>
      <c r="L397" s="154">
        <f t="shared" si="718"/>
        <v>0</v>
      </c>
      <c r="M397" s="154">
        <f t="shared" si="718"/>
        <v>0</v>
      </c>
      <c r="N397" s="154">
        <f t="shared" si="718"/>
        <v>0</v>
      </c>
      <c r="O397" s="154">
        <f t="shared" si="718"/>
        <v>0</v>
      </c>
      <c r="P397" s="154">
        <f t="shared" si="718"/>
        <v>0</v>
      </c>
      <c r="Q397" s="154">
        <f t="shared" si="718"/>
        <v>0</v>
      </c>
      <c r="R397" s="154">
        <f t="shared" si="718"/>
        <v>0</v>
      </c>
      <c r="S397" s="154">
        <f t="shared" si="718"/>
        <v>0</v>
      </c>
      <c r="T397" s="154">
        <f t="shared" si="718"/>
        <v>0</v>
      </c>
      <c r="U397" s="154">
        <f t="shared" si="718"/>
        <v>0</v>
      </c>
      <c r="V397" s="154">
        <f t="shared" si="718"/>
        <v>0</v>
      </c>
      <c r="W397" s="154">
        <f t="shared" si="718"/>
        <v>0</v>
      </c>
      <c r="X397" s="154">
        <f t="shared" si="718"/>
        <v>0</v>
      </c>
    </row>
    <row r="398" spans="1:24" s="145" customFormat="1" ht="12" hidden="1" x14ac:dyDescent="0.25">
      <c r="A398" s="155"/>
      <c r="B398" s="258" t="s">
        <v>370</v>
      </c>
      <c r="C398" s="240"/>
      <c r="D398" s="240"/>
      <c r="E398" s="251">
        <v>852</v>
      </c>
      <c r="F398" s="143" t="s">
        <v>353</v>
      </c>
      <c r="G398" s="143" t="s">
        <v>307</v>
      </c>
      <c r="H398" s="143" t="s">
        <v>375</v>
      </c>
      <c r="I398" s="143" t="s">
        <v>371</v>
      </c>
      <c r="J398" s="154">
        <f>J399</f>
        <v>0</v>
      </c>
      <c r="K398" s="154">
        <f t="shared" si="718"/>
        <v>0</v>
      </c>
      <c r="L398" s="154">
        <f t="shared" si="718"/>
        <v>0</v>
      </c>
      <c r="M398" s="154">
        <f t="shared" si="718"/>
        <v>0</v>
      </c>
      <c r="N398" s="154">
        <f t="shared" si="718"/>
        <v>0</v>
      </c>
      <c r="O398" s="154">
        <f t="shared" si="718"/>
        <v>0</v>
      </c>
      <c r="P398" s="154">
        <f t="shared" si="718"/>
        <v>0</v>
      </c>
      <c r="Q398" s="154">
        <f t="shared" si="718"/>
        <v>0</v>
      </c>
      <c r="R398" s="154">
        <f t="shared" si="718"/>
        <v>0</v>
      </c>
      <c r="S398" s="154">
        <f t="shared" si="718"/>
        <v>0</v>
      </c>
      <c r="T398" s="154">
        <f t="shared" si="718"/>
        <v>0</v>
      </c>
      <c r="U398" s="154">
        <f t="shared" si="718"/>
        <v>0</v>
      </c>
      <c r="V398" s="154">
        <f t="shared" si="718"/>
        <v>0</v>
      </c>
      <c r="W398" s="154">
        <f t="shared" si="718"/>
        <v>0</v>
      </c>
      <c r="X398" s="154">
        <f t="shared" si="718"/>
        <v>0</v>
      </c>
    </row>
    <row r="399" spans="1:24" s="145" customFormat="1" ht="12" hidden="1" x14ac:dyDescent="0.25">
      <c r="A399" s="155"/>
      <c r="B399" s="240" t="s">
        <v>376</v>
      </c>
      <c r="C399" s="240"/>
      <c r="D399" s="240"/>
      <c r="E399" s="251">
        <v>852</v>
      </c>
      <c r="F399" s="143" t="s">
        <v>353</v>
      </c>
      <c r="G399" s="143" t="s">
        <v>307</v>
      </c>
      <c r="H399" s="143" t="s">
        <v>375</v>
      </c>
      <c r="I399" s="143" t="s">
        <v>377</v>
      </c>
      <c r="J399" s="154"/>
      <c r="K399" s="154">
        <v>0</v>
      </c>
      <c r="L399" s="154">
        <f>J399+K399</f>
        <v>0</v>
      </c>
      <c r="M399" s="154">
        <v>0</v>
      </c>
      <c r="N399" s="154">
        <f>L399+M399</f>
        <v>0</v>
      </c>
      <c r="O399" s="154">
        <v>0</v>
      </c>
      <c r="P399" s="154">
        <f>N399+O399</f>
        <v>0</v>
      </c>
      <c r="Q399" s="154">
        <v>0</v>
      </c>
      <c r="R399" s="154">
        <f>P399+Q399</f>
        <v>0</v>
      </c>
      <c r="S399" s="154">
        <v>0</v>
      </c>
      <c r="T399" s="154">
        <f>R399+S399</f>
        <v>0</v>
      </c>
      <c r="U399" s="154">
        <v>0</v>
      </c>
      <c r="V399" s="154">
        <f>T399+U399</f>
        <v>0</v>
      </c>
      <c r="W399" s="154">
        <v>0</v>
      </c>
      <c r="X399" s="154">
        <f>V399+W399</f>
        <v>0</v>
      </c>
    </row>
    <row r="400" spans="1:24" s="145" customFormat="1" ht="15.75" customHeight="1" x14ac:dyDescent="0.25">
      <c r="A400" s="332" t="s">
        <v>380</v>
      </c>
      <c r="B400" s="332"/>
      <c r="C400" s="240"/>
      <c r="D400" s="240"/>
      <c r="E400" s="251">
        <v>852</v>
      </c>
      <c r="F400" s="158" t="s">
        <v>353</v>
      </c>
      <c r="G400" s="158" t="s">
        <v>307</v>
      </c>
      <c r="H400" s="158" t="s">
        <v>381</v>
      </c>
      <c r="I400" s="143"/>
      <c r="J400" s="154">
        <f t="shared" ref="J400:X401" si="719">J401</f>
        <v>1685000</v>
      </c>
      <c r="K400" s="154">
        <f t="shared" si="719"/>
        <v>0</v>
      </c>
      <c r="L400" s="154">
        <f t="shared" si="719"/>
        <v>1685000</v>
      </c>
      <c r="M400" s="154">
        <f t="shared" si="719"/>
        <v>-1685000</v>
      </c>
      <c r="N400" s="154">
        <f t="shared" si="719"/>
        <v>0</v>
      </c>
      <c r="O400" s="154">
        <f t="shared" si="719"/>
        <v>0</v>
      </c>
      <c r="P400" s="154">
        <f t="shared" si="719"/>
        <v>0</v>
      </c>
      <c r="Q400" s="154">
        <f t="shared" si="719"/>
        <v>0</v>
      </c>
      <c r="R400" s="154">
        <f t="shared" si="719"/>
        <v>0</v>
      </c>
      <c r="S400" s="154">
        <f t="shared" si="719"/>
        <v>0</v>
      </c>
      <c r="T400" s="154">
        <f t="shared" si="719"/>
        <v>0</v>
      </c>
      <c r="U400" s="154">
        <f t="shared" si="719"/>
        <v>0</v>
      </c>
      <c r="V400" s="154">
        <f t="shared" si="719"/>
        <v>0</v>
      </c>
      <c r="W400" s="154">
        <f t="shared" si="719"/>
        <v>34426</v>
      </c>
      <c r="X400" s="154">
        <f t="shared" si="719"/>
        <v>34426</v>
      </c>
    </row>
    <row r="401" spans="1:24" s="145" customFormat="1" ht="26.25" customHeight="1" x14ac:dyDescent="0.25">
      <c r="A401" s="240"/>
      <c r="B401" s="240" t="s">
        <v>361</v>
      </c>
      <c r="C401" s="240"/>
      <c r="D401" s="240"/>
      <c r="E401" s="251">
        <v>852</v>
      </c>
      <c r="F401" s="143" t="s">
        <v>353</v>
      </c>
      <c r="G401" s="143" t="s">
        <v>307</v>
      </c>
      <c r="H401" s="158" t="s">
        <v>381</v>
      </c>
      <c r="I401" s="143" t="s">
        <v>362</v>
      </c>
      <c r="J401" s="154">
        <f t="shared" si="719"/>
        <v>1685000</v>
      </c>
      <c r="K401" s="154">
        <f t="shared" si="719"/>
        <v>0</v>
      </c>
      <c r="L401" s="154">
        <f t="shared" si="719"/>
        <v>1685000</v>
      </c>
      <c r="M401" s="154">
        <f t="shared" si="719"/>
        <v>-1685000</v>
      </c>
      <c r="N401" s="154">
        <f t="shared" si="719"/>
        <v>0</v>
      </c>
      <c r="O401" s="154">
        <f t="shared" si="719"/>
        <v>0</v>
      </c>
      <c r="P401" s="154">
        <f t="shared" si="719"/>
        <v>0</v>
      </c>
      <c r="Q401" s="154">
        <f t="shared" si="719"/>
        <v>0</v>
      </c>
      <c r="R401" s="154">
        <f t="shared" si="719"/>
        <v>0</v>
      </c>
      <c r="S401" s="154">
        <f t="shared" si="719"/>
        <v>0</v>
      </c>
      <c r="T401" s="154">
        <f t="shared" si="719"/>
        <v>0</v>
      </c>
      <c r="U401" s="154">
        <f t="shared" si="719"/>
        <v>0</v>
      </c>
      <c r="V401" s="154">
        <f t="shared" si="719"/>
        <v>0</v>
      </c>
      <c r="W401" s="154">
        <f t="shared" si="719"/>
        <v>34426</v>
      </c>
      <c r="X401" s="154">
        <f t="shared" si="719"/>
        <v>34426</v>
      </c>
    </row>
    <row r="402" spans="1:24" s="145" customFormat="1" ht="12" x14ac:dyDescent="0.25">
      <c r="A402" s="258"/>
      <c r="B402" s="258" t="s">
        <v>384</v>
      </c>
      <c r="C402" s="258"/>
      <c r="D402" s="258"/>
      <c r="E402" s="251">
        <v>852</v>
      </c>
      <c r="F402" s="143" t="s">
        <v>353</v>
      </c>
      <c r="G402" s="143" t="s">
        <v>307</v>
      </c>
      <c r="H402" s="158" t="s">
        <v>381</v>
      </c>
      <c r="I402" s="143" t="s">
        <v>385</v>
      </c>
      <c r="J402" s="154">
        <v>1685000</v>
      </c>
      <c r="K402" s="154"/>
      <c r="L402" s="154">
        <f t="shared" ref="L402:L466" si="720">J402+K402</f>
        <v>1685000</v>
      </c>
      <c r="M402" s="154">
        <v>-1685000</v>
      </c>
      <c r="N402" s="154">
        <f t="shared" ref="N402" si="721">L402+M402</f>
        <v>0</v>
      </c>
      <c r="O402" s="154"/>
      <c r="P402" s="154">
        <f t="shared" ref="P402" si="722">N402+O402</f>
        <v>0</v>
      </c>
      <c r="Q402" s="154"/>
      <c r="R402" s="154">
        <f t="shared" ref="R402" si="723">P402+Q402</f>
        <v>0</v>
      </c>
      <c r="S402" s="154"/>
      <c r="T402" s="154">
        <f t="shared" ref="T402" si="724">R402+S402</f>
        <v>0</v>
      </c>
      <c r="U402" s="154"/>
      <c r="V402" s="154">
        <f t="shared" ref="V402" si="725">T402+U402</f>
        <v>0</v>
      </c>
      <c r="W402" s="154">
        <f>[1]Функц.февр.!W360</f>
        <v>34426</v>
      </c>
      <c r="X402" s="154">
        <f t="shared" ref="X402" si="726">V402+W402</f>
        <v>34426</v>
      </c>
    </row>
    <row r="403" spans="1:24" s="145" customFormat="1" ht="37.5" hidden="1" customHeight="1" x14ac:dyDescent="0.25">
      <c r="A403" s="332" t="s">
        <v>386</v>
      </c>
      <c r="B403" s="332"/>
      <c r="C403" s="240"/>
      <c r="D403" s="240"/>
      <c r="E403" s="251">
        <v>852</v>
      </c>
      <c r="F403" s="158" t="s">
        <v>353</v>
      </c>
      <c r="G403" s="158" t="s">
        <v>307</v>
      </c>
      <c r="H403" s="158" t="s">
        <v>387</v>
      </c>
      <c r="I403" s="143"/>
      <c r="J403" s="154">
        <f t="shared" ref="J403:X404" si="727">J404</f>
        <v>991000</v>
      </c>
      <c r="K403" s="154">
        <f t="shared" si="727"/>
        <v>0</v>
      </c>
      <c r="L403" s="154">
        <f t="shared" si="727"/>
        <v>991000</v>
      </c>
      <c r="M403" s="154">
        <f t="shared" si="727"/>
        <v>-991000</v>
      </c>
      <c r="N403" s="154">
        <f t="shared" si="727"/>
        <v>0</v>
      </c>
      <c r="O403" s="154">
        <f t="shared" si="727"/>
        <v>0</v>
      </c>
      <c r="P403" s="154">
        <f t="shared" si="727"/>
        <v>0</v>
      </c>
      <c r="Q403" s="154">
        <f t="shared" si="727"/>
        <v>0</v>
      </c>
      <c r="R403" s="154">
        <f t="shared" si="727"/>
        <v>0</v>
      </c>
      <c r="S403" s="154">
        <f t="shared" si="727"/>
        <v>0</v>
      </c>
      <c r="T403" s="154">
        <f t="shared" si="727"/>
        <v>0</v>
      </c>
      <c r="U403" s="154">
        <f t="shared" si="727"/>
        <v>0</v>
      </c>
      <c r="V403" s="154">
        <f t="shared" si="727"/>
        <v>0</v>
      </c>
      <c r="W403" s="154">
        <f t="shared" si="727"/>
        <v>0</v>
      </c>
      <c r="X403" s="154">
        <f t="shared" si="727"/>
        <v>0</v>
      </c>
    </row>
    <row r="404" spans="1:24" s="145" customFormat="1" ht="24" hidden="1" x14ac:dyDescent="0.25">
      <c r="A404" s="240"/>
      <c r="B404" s="240" t="s">
        <v>361</v>
      </c>
      <c r="C404" s="240"/>
      <c r="D404" s="240"/>
      <c r="E404" s="251">
        <v>852</v>
      </c>
      <c r="F404" s="143" t="s">
        <v>353</v>
      </c>
      <c r="G404" s="143" t="s">
        <v>307</v>
      </c>
      <c r="H404" s="158" t="s">
        <v>387</v>
      </c>
      <c r="I404" s="143" t="s">
        <v>362</v>
      </c>
      <c r="J404" s="154">
        <f t="shared" si="727"/>
        <v>991000</v>
      </c>
      <c r="K404" s="154">
        <f t="shared" si="727"/>
        <v>0</v>
      </c>
      <c r="L404" s="154">
        <f t="shared" si="727"/>
        <v>991000</v>
      </c>
      <c r="M404" s="154">
        <f t="shared" si="727"/>
        <v>-991000</v>
      </c>
      <c r="N404" s="154">
        <f t="shared" si="727"/>
        <v>0</v>
      </c>
      <c r="O404" s="154">
        <f t="shared" si="727"/>
        <v>0</v>
      </c>
      <c r="P404" s="154">
        <f t="shared" si="727"/>
        <v>0</v>
      </c>
      <c r="Q404" s="154">
        <f t="shared" si="727"/>
        <v>0</v>
      </c>
      <c r="R404" s="154">
        <f t="shared" si="727"/>
        <v>0</v>
      </c>
      <c r="S404" s="154">
        <f t="shared" si="727"/>
        <v>0</v>
      </c>
      <c r="T404" s="154">
        <f t="shared" si="727"/>
        <v>0</v>
      </c>
      <c r="U404" s="154">
        <f t="shared" si="727"/>
        <v>0</v>
      </c>
      <c r="V404" s="154">
        <f t="shared" si="727"/>
        <v>0</v>
      </c>
      <c r="W404" s="154">
        <f t="shared" si="727"/>
        <v>0</v>
      </c>
      <c r="X404" s="154">
        <f t="shared" si="727"/>
        <v>0</v>
      </c>
    </row>
    <row r="405" spans="1:24" s="145" customFormat="1" ht="12.75" hidden="1" customHeight="1" x14ac:dyDescent="0.25">
      <c r="A405" s="258"/>
      <c r="B405" s="258" t="s">
        <v>384</v>
      </c>
      <c r="C405" s="258"/>
      <c r="D405" s="258"/>
      <c r="E405" s="251">
        <v>852</v>
      </c>
      <c r="F405" s="143" t="s">
        <v>353</v>
      </c>
      <c r="G405" s="143" t="s">
        <v>307</v>
      </c>
      <c r="H405" s="158" t="s">
        <v>387</v>
      </c>
      <c r="I405" s="143" t="s">
        <v>385</v>
      </c>
      <c r="J405" s="154">
        <v>991000</v>
      </c>
      <c r="K405" s="154"/>
      <c r="L405" s="154">
        <f t="shared" si="720"/>
        <v>991000</v>
      </c>
      <c r="M405" s="154">
        <v>-991000</v>
      </c>
      <c r="N405" s="154">
        <f t="shared" ref="N405" si="728">L405+M405</f>
        <v>0</v>
      </c>
      <c r="O405" s="154"/>
      <c r="P405" s="154">
        <f t="shared" ref="P405" si="729">N405+O405</f>
        <v>0</v>
      </c>
      <c r="Q405" s="154"/>
      <c r="R405" s="154">
        <f t="shared" ref="R405" si="730">P405+Q405</f>
        <v>0</v>
      </c>
      <c r="S405" s="154"/>
      <c r="T405" s="154">
        <f t="shared" ref="T405" si="731">R405+S405</f>
        <v>0</v>
      </c>
      <c r="U405" s="154"/>
      <c r="V405" s="154">
        <f t="shared" ref="V405" si="732">T405+U405</f>
        <v>0</v>
      </c>
      <c r="W405" s="154"/>
      <c r="X405" s="154">
        <f t="shared" ref="X405" si="733">V405+W405</f>
        <v>0</v>
      </c>
    </row>
    <row r="406" spans="1:24" s="145" customFormat="1" ht="12.75" customHeight="1" x14ac:dyDescent="0.25">
      <c r="A406" s="329" t="s">
        <v>496</v>
      </c>
      <c r="B406" s="329"/>
      <c r="C406" s="242"/>
      <c r="D406" s="242"/>
      <c r="E406" s="251">
        <v>852</v>
      </c>
      <c r="F406" s="148" t="s">
        <v>497</v>
      </c>
      <c r="G406" s="148"/>
      <c r="H406" s="148"/>
      <c r="I406" s="148"/>
      <c r="J406" s="149">
        <f t="shared" ref="J406:X406" si="734">J407+J420+J436</f>
        <v>8603400</v>
      </c>
      <c r="K406" s="149">
        <f t="shared" si="734"/>
        <v>153000</v>
      </c>
      <c r="L406" s="149">
        <f t="shared" si="734"/>
        <v>8756400</v>
      </c>
      <c r="M406" s="149">
        <f t="shared" si="734"/>
        <v>0</v>
      </c>
      <c r="N406" s="149">
        <f t="shared" si="734"/>
        <v>8756400</v>
      </c>
      <c r="O406" s="149">
        <f t="shared" si="734"/>
        <v>0</v>
      </c>
      <c r="P406" s="149">
        <f t="shared" si="734"/>
        <v>8756400</v>
      </c>
      <c r="Q406" s="149">
        <f t="shared" si="734"/>
        <v>0</v>
      </c>
      <c r="R406" s="149">
        <f t="shared" si="734"/>
        <v>8756400</v>
      </c>
      <c r="S406" s="149">
        <f t="shared" si="734"/>
        <v>0</v>
      </c>
      <c r="T406" s="149">
        <f t="shared" si="734"/>
        <v>8756400</v>
      </c>
      <c r="U406" s="149">
        <f t="shared" si="734"/>
        <v>25000</v>
      </c>
      <c r="V406" s="149">
        <f t="shared" si="734"/>
        <v>8781400</v>
      </c>
      <c r="W406" s="149">
        <f t="shared" si="734"/>
        <v>1191105</v>
      </c>
      <c r="X406" s="149">
        <f t="shared" si="734"/>
        <v>9972505</v>
      </c>
    </row>
    <row r="407" spans="1:24" s="145" customFormat="1" ht="12" x14ac:dyDescent="0.25">
      <c r="A407" s="335" t="s">
        <v>506</v>
      </c>
      <c r="B407" s="336"/>
      <c r="C407" s="254"/>
      <c r="D407" s="254"/>
      <c r="E407" s="251">
        <v>852</v>
      </c>
      <c r="F407" s="151" t="s">
        <v>497</v>
      </c>
      <c r="G407" s="151" t="s">
        <v>226</v>
      </c>
      <c r="H407" s="151"/>
      <c r="I407" s="151"/>
      <c r="J407" s="152">
        <f>J408+J412</f>
        <v>285000</v>
      </c>
      <c r="K407" s="152">
        <f t="shared" ref="K407:U407" si="735">K408+K412</f>
        <v>153000</v>
      </c>
      <c r="L407" s="152">
        <f t="shared" si="735"/>
        <v>438000</v>
      </c>
      <c r="M407" s="152">
        <f t="shared" si="735"/>
        <v>0</v>
      </c>
      <c r="N407" s="152">
        <f t="shared" si="735"/>
        <v>438000</v>
      </c>
      <c r="O407" s="152">
        <f t="shared" si="735"/>
        <v>0</v>
      </c>
      <c r="P407" s="152">
        <f t="shared" si="735"/>
        <v>438000</v>
      </c>
      <c r="Q407" s="152">
        <f t="shared" si="735"/>
        <v>0</v>
      </c>
      <c r="R407" s="152">
        <f t="shared" si="735"/>
        <v>438000</v>
      </c>
      <c r="S407" s="152">
        <f t="shared" si="735"/>
        <v>0</v>
      </c>
      <c r="T407" s="152">
        <f t="shared" si="735"/>
        <v>438000</v>
      </c>
      <c r="U407" s="152">
        <f t="shared" si="735"/>
        <v>0</v>
      </c>
      <c r="V407" s="152">
        <f>V408+V412+V415</f>
        <v>438000</v>
      </c>
      <c r="W407" s="152">
        <f t="shared" ref="W407:X407" si="736">W408+W412+W415</f>
        <v>1578870</v>
      </c>
      <c r="X407" s="152">
        <f t="shared" si="736"/>
        <v>2016870</v>
      </c>
    </row>
    <row r="408" spans="1:24" s="145" customFormat="1" ht="12" hidden="1" x14ac:dyDescent="0.25">
      <c r="A408" s="332" t="s">
        <v>507</v>
      </c>
      <c r="B408" s="332"/>
      <c r="C408" s="240"/>
      <c r="D408" s="240"/>
      <c r="E408" s="251">
        <v>852</v>
      </c>
      <c r="F408" s="143" t="s">
        <v>497</v>
      </c>
      <c r="G408" s="143" t="s">
        <v>226</v>
      </c>
      <c r="H408" s="143" t="s">
        <v>508</v>
      </c>
      <c r="I408" s="143"/>
      <c r="J408" s="154">
        <f t="shared" ref="J408:X410" si="737">J409</f>
        <v>132000</v>
      </c>
      <c r="K408" s="154">
        <f t="shared" si="737"/>
        <v>0</v>
      </c>
      <c r="L408" s="154">
        <f t="shared" si="737"/>
        <v>132000</v>
      </c>
      <c r="M408" s="154">
        <f t="shared" si="737"/>
        <v>0</v>
      </c>
      <c r="N408" s="154">
        <f t="shared" si="737"/>
        <v>132000</v>
      </c>
      <c r="O408" s="154">
        <f t="shared" si="737"/>
        <v>0</v>
      </c>
      <c r="P408" s="154">
        <f t="shared" si="737"/>
        <v>132000</v>
      </c>
      <c r="Q408" s="154">
        <f t="shared" si="737"/>
        <v>0</v>
      </c>
      <c r="R408" s="154">
        <f t="shared" si="737"/>
        <v>132000</v>
      </c>
      <c r="S408" s="154">
        <f t="shared" si="737"/>
        <v>0</v>
      </c>
      <c r="T408" s="154">
        <f t="shared" si="737"/>
        <v>132000</v>
      </c>
      <c r="U408" s="154">
        <f t="shared" si="737"/>
        <v>0</v>
      </c>
      <c r="V408" s="154">
        <f t="shared" si="737"/>
        <v>132000</v>
      </c>
      <c r="W408" s="154">
        <f t="shared" si="737"/>
        <v>0</v>
      </c>
      <c r="X408" s="154">
        <f t="shared" si="737"/>
        <v>132000</v>
      </c>
    </row>
    <row r="409" spans="1:24" s="145" customFormat="1" ht="37.5" hidden="1" customHeight="1" x14ac:dyDescent="0.25">
      <c r="A409" s="332" t="s">
        <v>509</v>
      </c>
      <c r="B409" s="332"/>
      <c r="C409" s="240"/>
      <c r="D409" s="240"/>
      <c r="E409" s="251">
        <v>852</v>
      </c>
      <c r="F409" s="143" t="s">
        <v>497</v>
      </c>
      <c r="G409" s="143" t="s">
        <v>226</v>
      </c>
      <c r="H409" s="143" t="s">
        <v>510</v>
      </c>
      <c r="I409" s="143"/>
      <c r="J409" s="154">
        <f t="shared" si="737"/>
        <v>132000</v>
      </c>
      <c r="K409" s="154">
        <f t="shared" si="737"/>
        <v>0</v>
      </c>
      <c r="L409" s="154">
        <f t="shared" si="737"/>
        <v>132000</v>
      </c>
      <c r="M409" s="154">
        <f t="shared" si="737"/>
        <v>0</v>
      </c>
      <c r="N409" s="154">
        <f t="shared" si="737"/>
        <v>132000</v>
      </c>
      <c r="O409" s="154">
        <f t="shared" si="737"/>
        <v>0</v>
      </c>
      <c r="P409" s="154">
        <f t="shared" si="737"/>
        <v>132000</v>
      </c>
      <c r="Q409" s="154">
        <f t="shared" si="737"/>
        <v>0</v>
      </c>
      <c r="R409" s="154">
        <f t="shared" si="737"/>
        <v>132000</v>
      </c>
      <c r="S409" s="154">
        <f t="shared" si="737"/>
        <v>0</v>
      </c>
      <c r="T409" s="154">
        <f t="shared" si="737"/>
        <v>132000</v>
      </c>
      <c r="U409" s="154">
        <f t="shared" si="737"/>
        <v>0</v>
      </c>
      <c r="V409" s="154">
        <f t="shared" si="737"/>
        <v>132000</v>
      </c>
      <c r="W409" s="154">
        <f t="shared" si="737"/>
        <v>0</v>
      </c>
      <c r="X409" s="154">
        <f t="shared" si="737"/>
        <v>132000</v>
      </c>
    </row>
    <row r="410" spans="1:24" s="145" customFormat="1" ht="12.75" hidden="1" customHeight="1" x14ac:dyDescent="0.25">
      <c r="A410" s="155"/>
      <c r="B410" s="258" t="s">
        <v>370</v>
      </c>
      <c r="C410" s="258"/>
      <c r="D410" s="258"/>
      <c r="E410" s="251">
        <v>852</v>
      </c>
      <c r="F410" s="143" t="s">
        <v>497</v>
      </c>
      <c r="G410" s="143" t="s">
        <v>226</v>
      </c>
      <c r="H410" s="143" t="s">
        <v>510</v>
      </c>
      <c r="I410" s="143" t="s">
        <v>371</v>
      </c>
      <c r="J410" s="154">
        <f>J411</f>
        <v>132000</v>
      </c>
      <c r="K410" s="154">
        <f t="shared" si="737"/>
        <v>0</v>
      </c>
      <c r="L410" s="154">
        <f t="shared" si="737"/>
        <v>132000</v>
      </c>
      <c r="M410" s="154">
        <f t="shared" si="737"/>
        <v>0</v>
      </c>
      <c r="N410" s="154">
        <f t="shared" si="737"/>
        <v>132000</v>
      </c>
      <c r="O410" s="154">
        <f t="shared" si="737"/>
        <v>0</v>
      </c>
      <c r="P410" s="154">
        <f t="shared" si="737"/>
        <v>132000</v>
      </c>
      <c r="Q410" s="154">
        <f t="shared" si="737"/>
        <v>0</v>
      </c>
      <c r="R410" s="154">
        <f t="shared" si="737"/>
        <v>132000</v>
      </c>
      <c r="S410" s="154">
        <f t="shared" si="737"/>
        <v>0</v>
      </c>
      <c r="T410" s="154">
        <f t="shared" si="737"/>
        <v>132000</v>
      </c>
      <c r="U410" s="154">
        <f t="shared" si="737"/>
        <v>0</v>
      </c>
      <c r="V410" s="154">
        <f t="shared" si="737"/>
        <v>132000</v>
      </c>
      <c r="W410" s="154">
        <f t="shared" si="737"/>
        <v>0</v>
      </c>
      <c r="X410" s="154">
        <f t="shared" si="737"/>
        <v>132000</v>
      </c>
    </row>
    <row r="411" spans="1:24" s="145" customFormat="1" ht="23.25" hidden="1" customHeight="1" x14ac:dyDescent="0.25">
      <c r="A411" s="240"/>
      <c r="B411" s="258" t="s">
        <v>505</v>
      </c>
      <c r="C411" s="258"/>
      <c r="D411" s="258"/>
      <c r="E411" s="251">
        <v>852</v>
      </c>
      <c r="F411" s="143" t="s">
        <v>497</v>
      </c>
      <c r="G411" s="143" t="s">
        <v>226</v>
      </c>
      <c r="H411" s="143" t="s">
        <v>510</v>
      </c>
      <c r="I411" s="143" t="s">
        <v>373</v>
      </c>
      <c r="J411" s="154">
        <v>132000</v>
      </c>
      <c r="K411" s="154"/>
      <c r="L411" s="154">
        <f t="shared" si="720"/>
        <v>132000</v>
      </c>
      <c r="M411" s="154"/>
      <c r="N411" s="154">
        <f t="shared" ref="N411" si="738">L411+M411</f>
        <v>132000</v>
      </c>
      <c r="O411" s="154"/>
      <c r="P411" s="154">
        <f t="shared" ref="P411" si="739">N411+O411</f>
        <v>132000</v>
      </c>
      <c r="Q411" s="154"/>
      <c r="R411" s="154">
        <f t="shared" ref="R411" si="740">P411+Q411</f>
        <v>132000</v>
      </c>
      <c r="S411" s="154"/>
      <c r="T411" s="154">
        <f t="shared" ref="T411" si="741">R411+S411</f>
        <v>132000</v>
      </c>
      <c r="U411" s="154"/>
      <c r="V411" s="154">
        <f t="shared" ref="V411" si="742">T411+U411</f>
        <v>132000</v>
      </c>
      <c r="W411" s="154"/>
      <c r="X411" s="154">
        <f t="shared" ref="X411" si="743">V411+W411</f>
        <v>132000</v>
      </c>
    </row>
    <row r="412" spans="1:24" s="145" customFormat="1" ht="13.5" customHeight="1" x14ac:dyDescent="0.25">
      <c r="A412" s="331" t="s">
        <v>511</v>
      </c>
      <c r="B412" s="331"/>
      <c r="C412" s="258"/>
      <c r="D412" s="258"/>
      <c r="E412" s="251">
        <v>852</v>
      </c>
      <c r="F412" s="143" t="s">
        <v>497</v>
      </c>
      <c r="G412" s="143" t="s">
        <v>226</v>
      </c>
      <c r="H412" s="143" t="s">
        <v>512</v>
      </c>
      <c r="I412" s="143"/>
      <c r="J412" s="154">
        <f t="shared" ref="J412:X413" si="744">J413</f>
        <v>153000</v>
      </c>
      <c r="K412" s="154">
        <f t="shared" si="744"/>
        <v>153000</v>
      </c>
      <c r="L412" s="154">
        <f t="shared" si="744"/>
        <v>306000</v>
      </c>
      <c r="M412" s="154">
        <f t="shared" si="744"/>
        <v>0</v>
      </c>
      <c r="N412" s="154">
        <f t="shared" si="744"/>
        <v>306000</v>
      </c>
      <c r="O412" s="154">
        <f t="shared" si="744"/>
        <v>0</v>
      </c>
      <c r="P412" s="154">
        <f t="shared" si="744"/>
        <v>306000</v>
      </c>
      <c r="Q412" s="154">
        <f t="shared" si="744"/>
        <v>0</v>
      </c>
      <c r="R412" s="154">
        <f t="shared" si="744"/>
        <v>306000</v>
      </c>
      <c r="S412" s="154">
        <f t="shared" si="744"/>
        <v>0</v>
      </c>
      <c r="T412" s="154">
        <f t="shared" si="744"/>
        <v>306000</v>
      </c>
      <c r="U412" s="154">
        <f t="shared" si="744"/>
        <v>0</v>
      </c>
      <c r="V412" s="154">
        <f t="shared" si="744"/>
        <v>306000</v>
      </c>
      <c r="W412" s="154">
        <f t="shared" si="744"/>
        <v>-16040</v>
      </c>
      <c r="X412" s="154">
        <f t="shared" si="744"/>
        <v>289960</v>
      </c>
    </row>
    <row r="413" spans="1:24" s="145" customFormat="1" ht="13.5" customHeight="1" x14ac:dyDescent="0.25">
      <c r="A413" s="255"/>
      <c r="B413" s="258" t="s">
        <v>370</v>
      </c>
      <c r="C413" s="258"/>
      <c r="D413" s="258"/>
      <c r="E413" s="251">
        <v>852</v>
      </c>
      <c r="F413" s="143" t="s">
        <v>497</v>
      </c>
      <c r="G413" s="143" t="s">
        <v>226</v>
      </c>
      <c r="H413" s="143" t="s">
        <v>512</v>
      </c>
      <c r="I413" s="143" t="s">
        <v>371</v>
      </c>
      <c r="J413" s="154">
        <f t="shared" si="744"/>
        <v>153000</v>
      </c>
      <c r="K413" s="154">
        <f t="shared" si="744"/>
        <v>153000</v>
      </c>
      <c r="L413" s="154">
        <f t="shared" si="744"/>
        <v>306000</v>
      </c>
      <c r="M413" s="154">
        <f t="shared" si="744"/>
        <v>0</v>
      </c>
      <c r="N413" s="154">
        <f t="shared" si="744"/>
        <v>306000</v>
      </c>
      <c r="O413" s="154">
        <f t="shared" si="744"/>
        <v>0</v>
      </c>
      <c r="P413" s="154">
        <f t="shared" si="744"/>
        <v>306000</v>
      </c>
      <c r="Q413" s="154">
        <f t="shared" si="744"/>
        <v>0</v>
      </c>
      <c r="R413" s="154">
        <f t="shared" si="744"/>
        <v>306000</v>
      </c>
      <c r="S413" s="154">
        <f t="shared" si="744"/>
        <v>0</v>
      </c>
      <c r="T413" s="154">
        <f t="shared" si="744"/>
        <v>306000</v>
      </c>
      <c r="U413" s="154">
        <f t="shared" si="744"/>
        <v>0</v>
      </c>
      <c r="V413" s="154">
        <f t="shared" si="744"/>
        <v>306000</v>
      </c>
      <c r="W413" s="154">
        <f t="shared" si="744"/>
        <v>-16040</v>
      </c>
      <c r="X413" s="154">
        <f t="shared" si="744"/>
        <v>289960</v>
      </c>
    </row>
    <row r="414" spans="1:24" s="145" customFormat="1" ht="12.75" customHeight="1" x14ac:dyDescent="0.25">
      <c r="A414" s="255"/>
      <c r="B414" s="258" t="s">
        <v>513</v>
      </c>
      <c r="C414" s="258"/>
      <c r="D414" s="258"/>
      <c r="E414" s="251">
        <v>852</v>
      </c>
      <c r="F414" s="143" t="s">
        <v>497</v>
      </c>
      <c r="G414" s="143" t="s">
        <v>226</v>
      </c>
      <c r="H414" s="143" t="s">
        <v>512</v>
      </c>
      <c r="I414" s="143" t="s">
        <v>514</v>
      </c>
      <c r="J414" s="154">
        <v>153000</v>
      </c>
      <c r="K414" s="154">
        <v>153000</v>
      </c>
      <c r="L414" s="154">
        <f t="shared" si="720"/>
        <v>306000</v>
      </c>
      <c r="M414" s="154"/>
      <c r="N414" s="154">
        <f t="shared" ref="N414" si="745">L414+M414</f>
        <v>306000</v>
      </c>
      <c r="O414" s="154"/>
      <c r="P414" s="154">
        <f t="shared" ref="P414" si="746">N414+O414</f>
        <v>306000</v>
      </c>
      <c r="Q414" s="154"/>
      <c r="R414" s="154">
        <f t="shared" ref="R414" si="747">P414+Q414</f>
        <v>306000</v>
      </c>
      <c r="S414" s="154"/>
      <c r="T414" s="154">
        <f t="shared" ref="T414" si="748">R414+S414</f>
        <v>306000</v>
      </c>
      <c r="U414" s="154"/>
      <c r="V414" s="154">
        <f t="shared" ref="V414" si="749">T414+U414</f>
        <v>306000</v>
      </c>
      <c r="W414" s="154">
        <v>-16040</v>
      </c>
      <c r="X414" s="154">
        <f t="shared" ref="X414" si="750">V414+W414</f>
        <v>289960</v>
      </c>
    </row>
    <row r="415" spans="1:24" s="1" customFormat="1" ht="26.25" customHeight="1" x14ac:dyDescent="0.25">
      <c r="A415" s="295" t="s">
        <v>340</v>
      </c>
      <c r="B415" s="296"/>
      <c r="C415" s="268"/>
      <c r="D415" s="268"/>
      <c r="E415" s="251">
        <v>852</v>
      </c>
      <c r="F415" s="48" t="s">
        <v>497</v>
      </c>
      <c r="G415" s="48" t="s">
        <v>226</v>
      </c>
      <c r="H415" s="48" t="s">
        <v>341</v>
      </c>
      <c r="I415" s="48"/>
      <c r="J415" s="49"/>
      <c r="K415" s="49"/>
      <c r="L415" s="49"/>
      <c r="M415" s="49"/>
      <c r="N415" s="49"/>
      <c r="O415" s="49"/>
      <c r="P415" s="49"/>
      <c r="Q415" s="49"/>
      <c r="R415" s="49"/>
      <c r="S415" s="49"/>
      <c r="T415" s="49"/>
      <c r="U415" s="49"/>
      <c r="V415" s="49">
        <f>V416</f>
        <v>0</v>
      </c>
      <c r="W415" s="49">
        <f t="shared" ref="W415:X418" si="751">W416</f>
        <v>1594910</v>
      </c>
      <c r="X415" s="49">
        <f t="shared" si="751"/>
        <v>1594910</v>
      </c>
    </row>
    <row r="416" spans="1:24" s="1" customFormat="1" ht="12.75" customHeight="1" x14ac:dyDescent="0.25">
      <c r="A416" s="325" t="s">
        <v>792</v>
      </c>
      <c r="B416" s="325"/>
      <c r="C416" s="268"/>
      <c r="D416" s="268"/>
      <c r="E416" s="251">
        <v>852</v>
      </c>
      <c r="F416" s="48" t="s">
        <v>497</v>
      </c>
      <c r="G416" s="48" t="s">
        <v>226</v>
      </c>
      <c r="H416" s="48" t="s">
        <v>667</v>
      </c>
      <c r="I416" s="48"/>
      <c r="J416" s="49"/>
      <c r="K416" s="49"/>
      <c r="L416" s="49"/>
      <c r="M416" s="49"/>
      <c r="N416" s="49"/>
      <c r="O416" s="49"/>
      <c r="P416" s="49"/>
      <c r="Q416" s="49"/>
      <c r="R416" s="49"/>
      <c r="S416" s="49"/>
      <c r="T416" s="49"/>
      <c r="U416" s="49"/>
      <c r="V416" s="49">
        <f>V417</f>
        <v>0</v>
      </c>
      <c r="W416" s="49">
        <f t="shared" si="751"/>
        <v>1594910</v>
      </c>
      <c r="X416" s="49">
        <f t="shared" si="751"/>
        <v>1594910</v>
      </c>
    </row>
    <row r="417" spans="1:24" s="1" customFormat="1" ht="14.25" customHeight="1" x14ac:dyDescent="0.25">
      <c r="A417" s="266"/>
      <c r="B417" s="268" t="s">
        <v>793</v>
      </c>
      <c r="C417" s="268"/>
      <c r="D417" s="268"/>
      <c r="E417" s="251">
        <v>852</v>
      </c>
      <c r="F417" s="48" t="s">
        <v>497</v>
      </c>
      <c r="G417" s="48" t="s">
        <v>226</v>
      </c>
      <c r="H417" s="48" t="s">
        <v>794</v>
      </c>
      <c r="I417" s="48"/>
      <c r="J417" s="49"/>
      <c r="K417" s="49"/>
      <c r="L417" s="49"/>
      <c r="M417" s="49"/>
      <c r="N417" s="49"/>
      <c r="O417" s="49"/>
      <c r="P417" s="49"/>
      <c r="Q417" s="49"/>
      <c r="R417" s="49"/>
      <c r="S417" s="49"/>
      <c r="T417" s="49"/>
      <c r="U417" s="49"/>
      <c r="V417" s="49">
        <f>V418</f>
        <v>0</v>
      </c>
      <c r="W417" s="49">
        <f t="shared" si="751"/>
        <v>1594910</v>
      </c>
      <c r="X417" s="49">
        <f t="shared" si="751"/>
        <v>1594910</v>
      </c>
    </row>
    <row r="418" spans="1:24" s="1" customFormat="1" ht="12.75" customHeight="1" x14ac:dyDescent="0.25">
      <c r="A418" s="266"/>
      <c r="B418" s="295" t="s">
        <v>370</v>
      </c>
      <c r="C418" s="296"/>
      <c r="D418" s="268"/>
      <c r="E418" s="251">
        <v>852</v>
      </c>
      <c r="F418" s="48" t="s">
        <v>497</v>
      </c>
      <c r="G418" s="48" t="s">
        <v>226</v>
      </c>
      <c r="H418" s="48" t="s">
        <v>794</v>
      </c>
      <c r="I418" s="48" t="s">
        <v>371</v>
      </c>
      <c r="J418" s="49"/>
      <c r="K418" s="49"/>
      <c r="L418" s="49"/>
      <c r="M418" s="49"/>
      <c r="N418" s="49"/>
      <c r="O418" s="49"/>
      <c r="P418" s="49"/>
      <c r="Q418" s="49"/>
      <c r="R418" s="49"/>
      <c r="S418" s="49"/>
      <c r="T418" s="49"/>
      <c r="U418" s="49"/>
      <c r="V418" s="49">
        <f>V419</f>
        <v>0</v>
      </c>
      <c r="W418" s="49">
        <f t="shared" si="751"/>
        <v>1594910</v>
      </c>
      <c r="X418" s="49">
        <f t="shared" si="751"/>
        <v>1594910</v>
      </c>
    </row>
    <row r="419" spans="1:24" s="1" customFormat="1" ht="12.75" customHeight="1" x14ac:dyDescent="0.25">
      <c r="A419" s="266"/>
      <c r="B419" s="268" t="s">
        <v>513</v>
      </c>
      <c r="C419" s="268"/>
      <c r="D419" s="268"/>
      <c r="E419" s="268">
        <v>852</v>
      </c>
      <c r="F419" s="48" t="s">
        <v>497</v>
      </c>
      <c r="G419" s="48" t="s">
        <v>226</v>
      </c>
      <c r="H419" s="48" t="s">
        <v>794</v>
      </c>
      <c r="I419" s="48" t="s">
        <v>514</v>
      </c>
      <c r="J419" s="49"/>
      <c r="K419" s="49"/>
      <c r="L419" s="49"/>
      <c r="M419" s="49"/>
      <c r="N419" s="49"/>
      <c r="O419" s="49"/>
      <c r="P419" s="49"/>
      <c r="Q419" s="49"/>
      <c r="R419" s="49"/>
      <c r="S419" s="49"/>
      <c r="T419" s="49"/>
      <c r="U419" s="49"/>
      <c r="V419" s="49"/>
      <c r="W419" s="49">
        <v>1594910</v>
      </c>
      <c r="X419" s="49">
        <f>V419+W419</f>
        <v>1594910</v>
      </c>
    </row>
    <row r="420" spans="1:24" s="145" customFormat="1" ht="12" x14ac:dyDescent="0.25">
      <c r="A420" s="333" t="s">
        <v>519</v>
      </c>
      <c r="B420" s="333"/>
      <c r="C420" s="241"/>
      <c r="D420" s="241"/>
      <c r="E420" s="251">
        <v>852</v>
      </c>
      <c r="F420" s="151" t="s">
        <v>497</v>
      </c>
      <c r="G420" s="151" t="s">
        <v>247</v>
      </c>
      <c r="H420" s="151"/>
      <c r="I420" s="151"/>
      <c r="J420" s="152">
        <f>J421+J426</f>
        <v>7313900</v>
      </c>
      <c r="K420" s="152">
        <f t="shared" ref="K420:X420" si="752">K421+K426</f>
        <v>0</v>
      </c>
      <c r="L420" s="152">
        <f t="shared" si="752"/>
        <v>7313900</v>
      </c>
      <c r="M420" s="152">
        <f t="shared" si="752"/>
        <v>0</v>
      </c>
      <c r="N420" s="152">
        <f t="shared" si="752"/>
        <v>7313900</v>
      </c>
      <c r="O420" s="152">
        <f t="shared" si="752"/>
        <v>0</v>
      </c>
      <c r="P420" s="152">
        <f t="shared" si="752"/>
        <v>7313900</v>
      </c>
      <c r="Q420" s="152">
        <f t="shared" si="752"/>
        <v>0</v>
      </c>
      <c r="R420" s="152">
        <f t="shared" si="752"/>
        <v>7313900</v>
      </c>
      <c r="S420" s="152">
        <f t="shared" si="752"/>
        <v>0</v>
      </c>
      <c r="T420" s="152">
        <f t="shared" si="752"/>
        <v>7313900</v>
      </c>
      <c r="U420" s="152">
        <f t="shared" si="752"/>
        <v>25000</v>
      </c>
      <c r="V420" s="152">
        <f t="shared" si="752"/>
        <v>7338900</v>
      </c>
      <c r="W420" s="152">
        <f t="shared" si="752"/>
        <v>-387765</v>
      </c>
      <c r="X420" s="152">
        <f t="shared" si="752"/>
        <v>6951135</v>
      </c>
    </row>
    <row r="421" spans="1:24" s="145" customFormat="1" ht="12" hidden="1" x14ac:dyDescent="0.25">
      <c r="A421" s="330" t="s">
        <v>507</v>
      </c>
      <c r="B421" s="330"/>
      <c r="C421" s="255"/>
      <c r="D421" s="255"/>
      <c r="E421" s="251">
        <v>852</v>
      </c>
      <c r="F421" s="143" t="s">
        <v>497</v>
      </c>
      <c r="G421" s="143" t="s">
        <v>247</v>
      </c>
      <c r="H421" s="143" t="s">
        <v>508</v>
      </c>
      <c r="I421" s="143"/>
      <c r="J421" s="154">
        <f>J422</f>
        <v>132400</v>
      </c>
      <c r="K421" s="154">
        <f t="shared" ref="K421:X421" si="753">K422</f>
        <v>0</v>
      </c>
      <c r="L421" s="154">
        <f t="shared" si="753"/>
        <v>132400</v>
      </c>
      <c r="M421" s="154">
        <f t="shared" si="753"/>
        <v>0</v>
      </c>
      <c r="N421" s="154">
        <f t="shared" si="753"/>
        <v>132400</v>
      </c>
      <c r="O421" s="154">
        <f t="shared" si="753"/>
        <v>0</v>
      </c>
      <c r="P421" s="154">
        <f t="shared" si="753"/>
        <v>132400</v>
      </c>
      <c r="Q421" s="154">
        <f t="shared" si="753"/>
        <v>0</v>
      </c>
      <c r="R421" s="154">
        <f t="shared" si="753"/>
        <v>132400</v>
      </c>
      <c r="S421" s="154">
        <f t="shared" si="753"/>
        <v>0</v>
      </c>
      <c r="T421" s="154">
        <f t="shared" si="753"/>
        <v>132400</v>
      </c>
      <c r="U421" s="154">
        <f t="shared" si="753"/>
        <v>25000</v>
      </c>
      <c r="V421" s="154">
        <f t="shared" si="753"/>
        <v>157400</v>
      </c>
      <c r="W421" s="154">
        <f t="shared" si="753"/>
        <v>0</v>
      </c>
      <c r="X421" s="154">
        <f t="shared" si="753"/>
        <v>157400</v>
      </c>
    </row>
    <row r="422" spans="1:24" s="145" customFormat="1" ht="27.75" hidden="1" customHeight="1" x14ac:dyDescent="0.25">
      <c r="A422" s="331" t="s">
        <v>520</v>
      </c>
      <c r="B422" s="331"/>
      <c r="C422" s="258"/>
      <c r="D422" s="258"/>
      <c r="E422" s="251">
        <v>852</v>
      </c>
      <c r="F422" s="143" t="s">
        <v>497</v>
      </c>
      <c r="G422" s="143" t="s">
        <v>247</v>
      </c>
      <c r="H422" s="143" t="s">
        <v>521</v>
      </c>
      <c r="I422" s="143"/>
      <c r="J422" s="154">
        <f t="shared" ref="J422:X424" si="754">J423</f>
        <v>132400</v>
      </c>
      <c r="K422" s="154">
        <f t="shared" si="754"/>
        <v>0</v>
      </c>
      <c r="L422" s="154">
        <f t="shared" si="754"/>
        <v>132400</v>
      </c>
      <c r="M422" s="154">
        <f t="shared" si="754"/>
        <v>0</v>
      </c>
      <c r="N422" s="154">
        <f t="shared" si="754"/>
        <v>132400</v>
      </c>
      <c r="O422" s="154">
        <f t="shared" si="754"/>
        <v>0</v>
      </c>
      <c r="P422" s="154">
        <f t="shared" si="754"/>
        <v>132400</v>
      </c>
      <c r="Q422" s="154">
        <f t="shared" si="754"/>
        <v>0</v>
      </c>
      <c r="R422" s="154">
        <f t="shared" si="754"/>
        <v>132400</v>
      </c>
      <c r="S422" s="154">
        <f t="shared" si="754"/>
        <v>0</v>
      </c>
      <c r="T422" s="154">
        <f t="shared" si="754"/>
        <v>132400</v>
      </c>
      <c r="U422" s="154">
        <f t="shared" si="754"/>
        <v>25000</v>
      </c>
      <c r="V422" s="154">
        <f t="shared" si="754"/>
        <v>157400</v>
      </c>
      <c r="W422" s="154">
        <f t="shared" si="754"/>
        <v>0</v>
      </c>
      <c r="X422" s="154">
        <f t="shared" si="754"/>
        <v>157400</v>
      </c>
    </row>
    <row r="423" spans="1:24" s="150" customFormat="1" ht="39" hidden="1" customHeight="1" x14ac:dyDescent="0.25">
      <c r="A423" s="332" t="s">
        <v>522</v>
      </c>
      <c r="B423" s="332"/>
      <c r="C423" s="240"/>
      <c r="D423" s="240"/>
      <c r="E423" s="251">
        <v>852</v>
      </c>
      <c r="F423" s="143" t="s">
        <v>497</v>
      </c>
      <c r="G423" s="143" t="s">
        <v>247</v>
      </c>
      <c r="H423" s="143" t="s">
        <v>523</v>
      </c>
      <c r="I423" s="143"/>
      <c r="J423" s="154">
        <f t="shared" si="754"/>
        <v>132400</v>
      </c>
      <c r="K423" s="154">
        <f t="shared" si="754"/>
        <v>0</v>
      </c>
      <c r="L423" s="154">
        <f t="shared" si="754"/>
        <v>132400</v>
      </c>
      <c r="M423" s="154">
        <f t="shared" si="754"/>
        <v>0</v>
      </c>
      <c r="N423" s="154">
        <f t="shared" si="754"/>
        <v>132400</v>
      </c>
      <c r="O423" s="154">
        <f t="shared" si="754"/>
        <v>0</v>
      </c>
      <c r="P423" s="154">
        <f t="shared" si="754"/>
        <v>132400</v>
      </c>
      <c r="Q423" s="154">
        <f t="shared" si="754"/>
        <v>0</v>
      </c>
      <c r="R423" s="154">
        <f t="shared" si="754"/>
        <v>132400</v>
      </c>
      <c r="S423" s="154">
        <f t="shared" si="754"/>
        <v>0</v>
      </c>
      <c r="T423" s="154">
        <f t="shared" si="754"/>
        <v>132400</v>
      </c>
      <c r="U423" s="154">
        <f t="shared" si="754"/>
        <v>25000</v>
      </c>
      <c r="V423" s="154">
        <f t="shared" si="754"/>
        <v>157400</v>
      </c>
      <c r="W423" s="154">
        <f t="shared" si="754"/>
        <v>0</v>
      </c>
      <c r="X423" s="154">
        <f t="shared" si="754"/>
        <v>157400</v>
      </c>
    </row>
    <row r="424" spans="1:24" s="145" customFormat="1" ht="12.75" hidden="1" customHeight="1" x14ac:dyDescent="0.25">
      <c r="A424" s="255"/>
      <c r="B424" s="258" t="s">
        <v>370</v>
      </c>
      <c r="C424" s="258"/>
      <c r="D424" s="258"/>
      <c r="E424" s="251">
        <v>852</v>
      </c>
      <c r="F424" s="143" t="s">
        <v>497</v>
      </c>
      <c r="G424" s="143" t="s">
        <v>247</v>
      </c>
      <c r="H424" s="143" t="s">
        <v>523</v>
      </c>
      <c r="I424" s="143" t="s">
        <v>371</v>
      </c>
      <c r="J424" s="154">
        <f t="shared" si="754"/>
        <v>132400</v>
      </c>
      <c r="K424" s="154">
        <f t="shared" si="754"/>
        <v>0</v>
      </c>
      <c r="L424" s="154">
        <f t="shared" si="754"/>
        <v>132400</v>
      </c>
      <c r="M424" s="154">
        <f t="shared" si="754"/>
        <v>0</v>
      </c>
      <c r="N424" s="154">
        <f t="shared" si="754"/>
        <v>132400</v>
      </c>
      <c r="O424" s="154">
        <f t="shared" si="754"/>
        <v>0</v>
      </c>
      <c r="P424" s="154">
        <f t="shared" si="754"/>
        <v>132400</v>
      </c>
      <c r="Q424" s="154">
        <f t="shared" si="754"/>
        <v>0</v>
      </c>
      <c r="R424" s="154">
        <f t="shared" si="754"/>
        <v>132400</v>
      </c>
      <c r="S424" s="154">
        <f t="shared" si="754"/>
        <v>0</v>
      </c>
      <c r="T424" s="154">
        <f t="shared" si="754"/>
        <v>132400</v>
      </c>
      <c r="U424" s="154">
        <f t="shared" si="754"/>
        <v>25000</v>
      </c>
      <c r="V424" s="154">
        <f t="shared" si="754"/>
        <v>157400</v>
      </c>
      <c r="W424" s="154">
        <f t="shared" si="754"/>
        <v>0</v>
      </c>
      <c r="X424" s="154">
        <f t="shared" si="754"/>
        <v>157400</v>
      </c>
    </row>
    <row r="425" spans="1:24" s="145" customFormat="1" ht="27.75" hidden="1" customHeight="1" x14ac:dyDescent="0.25">
      <c r="A425" s="255"/>
      <c r="B425" s="258" t="s">
        <v>524</v>
      </c>
      <c r="C425" s="258"/>
      <c r="D425" s="258"/>
      <c r="E425" s="251">
        <v>852</v>
      </c>
      <c r="F425" s="143" t="s">
        <v>497</v>
      </c>
      <c r="G425" s="143" t="s">
        <v>247</v>
      </c>
      <c r="H425" s="143" t="s">
        <v>523</v>
      </c>
      <c r="I425" s="143" t="s">
        <v>525</v>
      </c>
      <c r="J425" s="154">
        <v>132400</v>
      </c>
      <c r="K425" s="154"/>
      <c r="L425" s="154">
        <f t="shared" si="720"/>
        <v>132400</v>
      </c>
      <c r="M425" s="154"/>
      <c r="N425" s="154">
        <f t="shared" ref="N425" si="755">L425+M425</f>
        <v>132400</v>
      </c>
      <c r="O425" s="154"/>
      <c r="P425" s="154">
        <f t="shared" ref="P425" si="756">N425+O425</f>
        <v>132400</v>
      </c>
      <c r="Q425" s="154"/>
      <c r="R425" s="154">
        <f t="shared" ref="R425" si="757">P425+Q425</f>
        <v>132400</v>
      </c>
      <c r="S425" s="154"/>
      <c r="T425" s="154">
        <f t="shared" ref="T425" si="758">R425+S425</f>
        <v>132400</v>
      </c>
      <c r="U425" s="154">
        <v>25000</v>
      </c>
      <c r="V425" s="154">
        <f t="shared" ref="V425" si="759">T425+U425</f>
        <v>157400</v>
      </c>
      <c r="W425" s="154"/>
      <c r="X425" s="154">
        <f t="shared" ref="X425" si="760">V425+W425</f>
        <v>157400</v>
      </c>
    </row>
    <row r="426" spans="1:24" s="145" customFormat="1" ht="12.75" customHeight="1" x14ac:dyDescent="0.25">
      <c r="A426" s="330" t="s">
        <v>431</v>
      </c>
      <c r="B426" s="330"/>
      <c r="C426" s="255"/>
      <c r="D426" s="255"/>
      <c r="E426" s="251">
        <v>852</v>
      </c>
      <c r="F426" s="143" t="s">
        <v>497</v>
      </c>
      <c r="G426" s="143" t="s">
        <v>247</v>
      </c>
      <c r="H426" s="143" t="s">
        <v>432</v>
      </c>
      <c r="I426" s="143"/>
      <c r="J426" s="154">
        <f>J427+J431</f>
        <v>7181500</v>
      </c>
      <c r="K426" s="154">
        <f t="shared" ref="K426:X426" si="761">K427+K431</f>
        <v>0</v>
      </c>
      <c r="L426" s="154">
        <f t="shared" si="761"/>
        <v>7181500</v>
      </c>
      <c r="M426" s="154">
        <f t="shared" si="761"/>
        <v>0</v>
      </c>
      <c r="N426" s="154">
        <f t="shared" si="761"/>
        <v>7181500</v>
      </c>
      <c r="O426" s="154">
        <f t="shared" si="761"/>
        <v>0</v>
      </c>
      <c r="P426" s="154">
        <f t="shared" si="761"/>
        <v>7181500</v>
      </c>
      <c r="Q426" s="154">
        <f t="shared" si="761"/>
        <v>0</v>
      </c>
      <c r="R426" s="154">
        <f t="shared" si="761"/>
        <v>7181500</v>
      </c>
      <c r="S426" s="154">
        <f t="shared" si="761"/>
        <v>0</v>
      </c>
      <c r="T426" s="154">
        <f t="shared" si="761"/>
        <v>7181500</v>
      </c>
      <c r="U426" s="154">
        <f t="shared" si="761"/>
        <v>0</v>
      </c>
      <c r="V426" s="154">
        <f t="shared" si="761"/>
        <v>7181500</v>
      </c>
      <c r="W426" s="154">
        <f t="shared" si="761"/>
        <v>-387765</v>
      </c>
      <c r="X426" s="154">
        <f t="shared" si="761"/>
        <v>6793735</v>
      </c>
    </row>
    <row r="427" spans="1:24" s="145" customFormat="1" ht="24.75" customHeight="1" x14ac:dyDescent="0.25">
      <c r="A427" s="331" t="s">
        <v>533</v>
      </c>
      <c r="B427" s="331"/>
      <c r="C427" s="258"/>
      <c r="D427" s="258"/>
      <c r="E427" s="251">
        <v>852</v>
      </c>
      <c r="F427" s="143" t="s">
        <v>497</v>
      </c>
      <c r="G427" s="143" t="s">
        <v>247</v>
      </c>
      <c r="H427" s="143" t="s">
        <v>534</v>
      </c>
      <c r="I427" s="143"/>
      <c r="J427" s="154">
        <f t="shared" ref="J427:X427" si="762">J428</f>
        <v>652000</v>
      </c>
      <c r="K427" s="154">
        <f t="shared" si="762"/>
        <v>0</v>
      </c>
      <c r="L427" s="154">
        <f t="shared" si="762"/>
        <v>652000</v>
      </c>
      <c r="M427" s="154">
        <f t="shared" si="762"/>
        <v>0</v>
      </c>
      <c r="N427" s="154">
        <f t="shared" si="762"/>
        <v>652000</v>
      </c>
      <c r="O427" s="154">
        <f t="shared" si="762"/>
        <v>0</v>
      </c>
      <c r="P427" s="154">
        <f t="shared" si="762"/>
        <v>652000</v>
      </c>
      <c r="Q427" s="154">
        <f t="shared" si="762"/>
        <v>0</v>
      </c>
      <c r="R427" s="154">
        <f t="shared" si="762"/>
        <v>652000</v>
      </c>
      <c r="S427" s="154">
        <f t="shared" si="762"/>
        <v>0</v>
      </c>
      <c r="T427" s="154">
        <f t="shared" si="762"/>
        <v>652000</v>
      </c>
      <c r="U427" s="154">
        <f t="shared" si="762"/>
        <v>0</v>
      </c>
      <c r="V427" s="154">
        <f t="shared" si="762"/>
        <v>652000</v>
      </c>
      <c r="W427" s="154">
        <f t="shared" si="762"/>
        <v>163554</v>
      </c>
      <c r="X427" s="154">
        <f t="shared" si="762"/>
        <v>815554</v>
      </c>
    </row>
    <row r="428" spans="1:24" s="145" customFormat="1" ht="12" x14ac:dyDescent="0.25">
      <c r="A428" s="255"/>
      <c r="B428" s="258" t="s">
        <v>370</v>
      </c>
      <c r="C428" s="258"/>
      <c r="D428" s="258"/>
      <c r="E428" s="251">
        <v>852</v>
      </c>
      <c r="F428" s="143" t="s">
        <v>497</v>
      </c>
      <c r="G428" s="143" t="s">
        <v>247</v>
      </c>
      <c r="H428" s="143" t="s">
        <v>534</v>
      </c>
      <c r="I428" s="143" t="s">
        <v>371</v>
      </c>
      <c r="J428" s="154">
        <f>J429+J430</f>
        <v>652000</v>
      </c>
      <c r="K428" s="154">
        <f t="shared" ref="K428:X428" si="763">K429+K430</f>
        <v>0</v>
      </c>
      <c r="L428" s="154">
        <f t="shared" si="763"/>
        <v>652000</v>
      </c>
      <c r="M428" s="154">
        <f t="shared" si="763"/>
        <v>0</v>
      </c>
      <c r="N428" s="154">
        <f t="shared" si="763"/>
        <v>652000</v>
      </c>
      <c r="O428" s="154">
        <f t="shared" si="763"/>
        <v>0</v>
      </c>
      <c r="P428" s="154">
        <f t="shared" si="763"/>
        <v>652000</v>
      </c>
      <c r="Q428" s="154">
        <f t="shared" si="763"/>
        <v>0</v>
      </c>
      <c r="R428" s="154">
        <f t="shared" si="763"/>
        <v>652000</v>
      </c>
      <c r="S428" s="154">
        <f t="shared" si="763"/>
        <v>0</v>
      </c>
      <c r="T428" s="154">
        <f t="shared" si="763"/>
        <v>652000</v>
      </c>
      <c r="U428" s="154">
        <f t="shared" si="763"/>
        <v>0</v>
      </c>
      <c r="V428" s="154">
        <f t="shared" si="763"/>
        <v>652000</v>
      </c>
      <c r="W428" s="154">
        <f t="shared" si="763"/>
        <v>163554</v>
      </c>
      <c r="X428" s="154">
        <f t="shared" si="763"/>
        <v>815554</v>
      </c>
    </row>
    <row r="429" spans="1:24" s="145" customFormat="1" ht="12" x14ac:dyDescent="0.25">
      <c r="A429" s="255"/>
      <c r="B429" s="258" t="s">
        <v>524</v>
      </c>
      <c r="C429" s="258"/>
      <c r="D429" s="258"/>
      <c r="E429" s="251">
        <v>852</v>
      </c>
      <c r="F429" s="143" t="s">
        <v>497</v>
      </c>
      <c r="G429" s="143" t="s">
        <v>247</v>
      </c>
      <c r="H429" s="143" t="s">
        <v>534</v>
      </c>
      <c r="I429" s="143" t="s">
        <v>525</v>
      </c>
      <c r="J429" s="154">
        <v>652000</v>
      </c>
      <c r="K429" s="154">
        <v>-652000</v>
      </c>
      <c r="L429" s="154">
        <f t="shared" si="720"/>
        <v>0</v>
      </c>
      <c r="M429" s="154"/>
      <c r="N429" s="154">
        <f t="shared" ref="N429:N430" si="764">L429+M429</f>
        <v>0</v>
      </c>
      <c r="O429" s="154"/>
      <c r="P429" s="154">
        <f t="shared" ref="P429:P430" si="765">N429+O429</f>
        <v>0</v>
      </c>
      <c r="Q429" s="154"/>
      <c r="R429" s="154">
        <f t="shared" ref="R429:R430" si="766">P429+Q429</f>
        <v>0</v>
      </c>
      <c r="S429" s="154"/>
      <c r="T429" s="154">
        <f t="shared" ref="T429:T430" si="767">R429+S429</f>
        <v>0</v>
      </c>
      <c r="U429" s="154"/>
      <c r="V429" s="154">
        <f t="shared" ref="V429:V430" si="768">T429+U429</f>
        <v>0</v>
      </c>
      <c r="W429" s="154"/>
      <c r="X429" s="154">
        <f t="shared" ref="X429:X430" si="769">V429+W429</f>
        <v>0</v>
      </c>
    </row>
    <row r="430" spans="1:24" s="145" customFormat="1" ht="26.25" customHeight="1" x14ac:dyDescent="0.25">
      <c r="A430" s="255"/>
      <c r="B430" s="258" t="s">
        <v>505</v>
      </c>
      <c r="C430" s="258"/>
      <c r="D430" s="258"/>
      <c r="E430" s="251">
        <v>852</v>
      </c>
      <c r="F430" s="143" t="s">
        <v>497</v>
      </c>
      <c r="G430" s="143" t="s">
        <v>247</v>
      </c>
      <c r="H430" s="143" t="s">
        <v>534</v>
      </c>
      <c r="I430" s="143" t="s">
        <v>373</v>
      </c>
      <c r="J430" s="154"/>
      <c r="K430" s="154">
        <v>652000</v>
      </c>
      <c r="L430" s="154">
        <f t="shared" si="720"/>
        <v>652000</v>
      </c>
      <c r="M430" s="154"/>
      <c r="N430" s="154">
        <f t="shared" si="764"/>
        <v>652000</v>
      </c>
      <c r="O430" s="154"/>
      <c r="P430" s="154">
        <f t="shared" si="765"/>
        <v>652000</v>
      </c>
      <c r="Q430" s="154"/>
      <c r="R430" s="154">
        <f t="shared" si="766"/>
        <v>652000</v>
      </c>
      <c r="S430" s="154"/>
      <c r="T430" s="154">
        <f t="shared" si="767"/>
        <v>652000</v>
      </c>
      <c r="U430" s="154"/>
      <c r="V430" s="154">
        <f t="shared" si="768"/>
        <v>652000</v>
      </c>
      <c r="W430" s="154">
        <f>[1]Функц.февр.!W466</f>
        <v>163554</v>
      </c>
      <c r="X430" s="154">
        <f t="shared" si="769"/>
        <v>815554</v>
      </c>
    </row>
    <row r="431" spans="1:24" s="145" customFormat="1" ht="36.75" customHeight="1" x14ac:dyDescent="0.25">
      <c r="A431" s="331" t="s">
        <v>535</v>
      </c>
      <c r="B431" s="331"/>
      <c r="C431" s="258"/>
      <c r="D431" s="258"/>
      <c r="E431" s="251">
        <v>852</v>
      </c>
      <c r="F431" s="143" t="s">
        <v>497</v>
      </c>
      <c r="G431" s="143" t="s">
        <v>247</v>
      </c>
      <c r="H431" s="143" t="s">
        <v>536</v>
      </c>
      <c r="I431" s="143"/>
      <c r="J431" s="154">
        <f>J432+J434</f>
        <v>6529500</v>
      </c>
      <c r="K431" s="154">
        <f t="shared" ref="K431:X431" si="770">K432+K434</f>
        <v>0</v>
      </c>
      <c r="L431" s="154">
        <f t="shared" si="770"/>
        <v>6529500</v>
      </c>
      <c r="M431" s="154">
        <f t="shared" si="770"/>
        <v>0</v>
      </c>
      <c r="N431" s="154">
        <f t="shared" si="770"/>
        <v>6529500</v>
      </c>
      <c r="O431" s="154">
        <f t="shared" si="770"/>
        <v>0</v>
      </c>
      <c r="P431" s="154">
        <f t="shared" si="770"/>
        <v>6529500</v>
      </c>
      <c r="Q431" s="154">
        <f t="shared" si="770"/>
        <v>0</v>
      </c>
      <c r="R431" s="154">
        <f t="shared" si="770"/>
        <v>6529500</v>
      </c>
      <c r="S431" s="154">
        <f t="shared" si="770"/>
        <v>0</v>
      </c>
      <c r="T431" s="154">
        <f t="shared" si="770"/>
        <v>6529500</v>
      </c>
      <c r="U431" s="154">
        <f t="shared" si="770"/>
        <v>0</v>
      </c>
      <c r="V431" s="154">
        <f t="shared" si="770"/>
        <v>6529500</v>
      </c>
      <c r="W431" s="154">
        <f t="shared" si="770"/>
        <v>-551319</v>
      </c>
      <c r="X431" s="154">
        <f t="shared" si="770"/>
        <v>5978181</v>
      </c>
    </row>
    <row r="432" spans="1:24" s="145" customFormat="1" ht="12.75" customHeight="1" x14ac:dyDescent="0.25">
      <c r="A432" s="155"/>
      <c r="B432" s="258" t="s">
        <v>236</v>
      </c>
      <c r="C432" s="258"/>
      <c r="D432" s="258"/>
      <c r="E432" s="251">
        <v>852</v>
      </c>
      <c r="F432" s="143" t="s">
        <v>537</v>
      </c>
      <c r="G432" s="143" t="s">
        <v>247</v>
      </c>
      <c r="H432" s="143" t="s">
        <v>536</v>
      </c>
      <c r="I432" s="143" t="s">
        <v>237</v>
      </c>
      <c r="J432" s="154">
        <f>J433</f>
        <v>1559600</v>
      </c>
      <c r="K432" s="154">
        <f t="shared" ref="K432:X432" si="771">K433</f>
        <v>0</v>
      </c>
      <c r="L432" s="154">
        <f t="shared" si="771"/>
        <v>1559600</v>
      </c>
      <c r="M432" s="154">
        <f t="shared" si="771"/>
        <v>0</v>
      </c>
      <c r="N432" s="154">
        <f t="shared" si="771"/>
        <v>1559600</v>
      </c>
      <c r="O432" s="154">
        <f t="shared" si="771"/>
        <v>0</v>
      </c>
      <c r="P432" s="154">
        <f t="shared" si="771"/>
        <v>1559600</v>
      </c>
      <c r="Q432" s="154">
        <f t="shared" si="771"/>
        <v>0</v>
      </c>
      <c r="R432" s="154">
        <f t="shared" si="771"/>
        <v>1559600</v>
      </c>
      <c r="S432" s="154">
        <f t="shared" si="771"/>
        <v>0</v>
      </c>
      <c r="T432" s="154">
        <f t="shared" si="771"/>
        <v>1559600</v>
      </c>
      <c r="U432" s="154">
        <f t="shared" si="771"/>
        <v>0</v>
      </c>
      <c r="V432" s="154">
        <f t="shared" si="771"/>
        <v>1559600</v>
      </c>
      <c r="W432" s="154">
        <f t="shared" si="771"/>
        <v>-84675.62</v>
      </c>
      <c r="X432" s="154">
        <f t="shared" si="771"/>
        <v>1474924.38</v>
      </c>
    </row>
    <row r="433" spans="1:24" s="145" customFormat="1" ht="12" x14ac:dyDescent="0.25">
      <c r="A433" s="155"/>
      <c r="B433" s="240" t="s">
        <v>238</v>
      </c>
      <c r="C433" s="240"/>
      <c r="D433" s="240"/>
      <c r="E433" s="251">
        <v>852</v>
      </c>
      <c r="F433" s="143" t="s">
        <v>537</v>
      </c>
      <c r="G433" s="143" t="s">
        <v>247</v>
      </c>
      <c r="H433" s="143" t="s">
        <v>536</v>
      </c>
      <c r="I433" s="143" t="s">
        <v>239</v>
      </c>
      <c r="J433" s="154">
        <v>1559600</v>
      </c>
      <c r="K433" s="154"/>
      <c r="L433" s="154">
        <f t="shared" si="720"/>
        <v>1559600</v>
      </c>
      <c r="M433" s="154"/>
      <c r="N433" s="154">
        <f t="shared" ref="N433" si="772">L433+M433</f>
        <v>1559600</v>
      </c>
      <c r="O433" s="154"/>
      <c r="P433" s="154">
        <f t="shared" ref="P433" si="773">N433+O433</f>
        <v>1559600</v>
      </c>
      <c r="Q433" s="154"/>
      <c r="R433" s="154">
        <f t="shared" ref="R433" si="774">P433+Q433</f>
        <v>1559600</v>
      </c>
      <c r="S433" s="154"/>
      <c r="T433" s="154">
        <f t="shared" ref="T433" si="775">R433+S433</f>
        <v>1559600</v>
      </c>
      <c r="U433" s="154"/>
      <c r="V433" s="154">
        <f t="shared" ref="V433" si="776">T433+U433</f>
        <v>1559600</v>
      </c>
      <c r="W433" s="154">
        <f>[1]Функц.февр.!W469</f>
        <v>-84675.62</v>
      </c>
      <c r="X433" s="154">
        <f t="shared" ref="X433" si="777">V433+W433</f>
        <v>1474924.38</v>
      </c>
    </row>
    <row r="434" spans="1:24" s="145" customFormat="1" ht="12" x14ac:dyDescent="0.25">
      <c r="A434" s="255"/>
      <c r="B434" s="258" t="s">
        <v>370</v>
      </c>
      <c r="C434" s="258"/>
      <c r="D434" s="258"/>
      <c r="E434" s="251">
        <v>852</v>
      </c>
      <c r="F434" s="143" t="s">
        <v>497</v>
      </c>
      <c r="G434" s="143" t="s">
        <v>247</v>
      </c>
      <c r="H434" s="143" t="s">
        <v>536</v>
      </c>
      <c r="I434" s="143" t="s">
        <v>371</v>
      </c>
      <c r="J434" s="154">
        <f>J435</f>
        <v>4969900</v>
      </c>
      <c r="K434" s="154">
        <f t="shared" ref="K434:X434" si="778">K435</f>
        <v>0</v>
      </c>
      <c r="L434" s="154">
        <f t="shared" si="778"/>
        <v>4969900</v>
      </c>
      <c r="M434" s="154">
        <f t="shared" si="778"/>
        <v>0</v>
      </c>
      <c r="N434" s="154">
        <f t="shared" si="778"/>
        <v>4969900</v>
      </c>
      <c r="O434" s="154">
        <f t="shared" si="778"/>
        <v>0</v>
      </c>
      <c r="P434" s="154">
        <f t="shared" si="778"/>
        <v>4969900</v>
      </c>
      <c r="Q434" s="154">
        <f t="shared" si="778"/>
        <v>0</v>
      </c>
      <c r="R434" s="154">
        <f t="shared" si="778"/>
        <v>4969900</v>
      </c>
      <c r="S434" s="154">
        <f t="shared" si="778"/>
        <v>0</v>
      </c>
      <c r="T434" s="154">
        <f t="shared" si="778"/>
        <v>4969900</v>
      </c>
      <c r="U434" s="154">
        <f t="shared" si="778"/>
        <v>0</v>
      </c>
      <c r="V434" s="154">
        <f t="shared" si="778"/>
        <v>4969900</v>
      </c>
      <c r="W434" s="154">
        <f t="shared" si="778"/>
        <v>-466643.38</v>
      </c>
      <c r="X434" s="154">
        <f t="shared" si="778"/>
        <v>4503256.62</v>
      </c>
    </row>
    <row r="435" spans="1:24" s="145" customFormat="1" ht="12" x14ac:dyDescent="0.25">
      <c r="A435" s="255"/>
      <c r="B435" s="258" t="s">
        <v>524</v>
      </c>
      <c r="C435" s="258"/>
      <c r="D435" s="258"/>
      <c r="E435" s="251">
        <v>852</v>
      </c>
      <c r="F435" s="143" t="s">
        <v>497</v>
      </c>
      <c r="G435" s="143" t="s">
        <v>247</v>
      </c>
      <c r="H435" s="143" t="s">
        <v>536</v>
      </c>
      <c r="I435" s="143" t="s">
        <v>525</v>
      </c>
      <c r="J435" s="154">
        <v>4969900</v>
      </c>
      <c r="K435" s="154"/>
      <c r="L435" s="154">
        <f t="shared" si="720"/>
        <v>4969900</v>
      </c>
      <c r="M435" s="154"/>
      <c r="N435" s="154">
        <f t="shared" ref="N435" si="779">L435+M435</f>
        <v>4969900</v>
      </c>
      <c r="O435" s="154"/>
      <c r="P435" s="154">
        <f t="shared" ref="P435" si="780">N435+O435</f>
        <v>4969900</v>
      </c>
      <c r="Q435" s="154"/>
      <c r="R435" s="154">
        <f t="shared" ref="R435" si="781">P435+Q435</f>
        <v>4969900</v>
      </c>
      <c r="S435" s="154"/>
      <c r="T435" s="154">
        <f t="shared" ref="T435" si="782">R435+S435</f>
        <v>4969900</v>
      </c>
      <c r="U435" s="154"/>
      <c r="V435" s="154">
        <f t="shared" ref="V435" si="783">T435+U435</f>
        <v>4969900</v>
      </c>
      <c r="W435" s="154">
        <f>[1]Функц.февр.!W471</f>
        <v>-466643.38</v>
      </c>
      <c r="X435" s="154">
        <f t="shared" ref="X435" si="784">V435+W435</f>
        <v>4503256.62</v>
      </c>
    </row>
    <row r="436" spans="1:24" s="145" customFormat="1" ht="12" hidden="1" x14ac:dyDescent="0.25">
      <c r="A436" s="333" t="s">
        <v>538</v>
      </c>
      <c r="B436" s="333"/>
      <c r="C436" s="241"/>
      <c r="D436" s="241"/>
      <c r="E436" s="251">
        <v>852</v>
      </c>
      <c r="F436" s="151" t="s">
        <v>497</v>
      </c>
      <c r="G436" s="151" t="s">
        <v>260</v>
      </c>
      <c r="H436" s="151"/>
      <c r="I436" s="151"/>
      <c r="J436" s="152">
        <f>J437</f>
        <v>1004500</v>
      </c>
      <c r="K436" s="152">
        <f t="shared" ref="K436:X437" si="785">K437</f>
        <v>0</v>
      </c>
      <c r="L436" s="152">
        <f t="shared" si="785"/>
        <v>1004500</v>
      </c>
      <c r="M436" s="152">
        <f t="shared" si="785"/>
        <v>0</v>
      </c>
      <c r="N436" s="152">
        <f t="shared" si="785"/>
        <v>1004500</v>
      </c>
      <c r="O436" s="152">
        <f t="shared" si="785"/>
        <v>0</v>
      </c>
      <c r="P436" s="152">
        <f t="shared" si="785"/>
        <v>1004500</v>
      </c>
      <c r="Q436" s="152">
        <f t="shared" si="785"/>
        <v>0</v>
      </c>
      <c r="R436" s="152">
        <f t="shared" si="785"/>
        <v>1004500</v>
      </c>
      <c r="S436" s="152">
        <f t="shared" si="785"/>
        <v>0</v>
      </c>
      <c r="T436" s="152">
        <f t="shared" si="785"/>
        <v>1004500</v>
      </c>
      <c r="U436" s="152">
        <f t="shared" si="785"/>
        <v>0</v>
      </c>
      <c r="V436" s="152">
        <f t="shared" si="785"/>
        <v>1004500</v>
      </c>
      <c r="W436" s="152">
        <f t="shared" si="785"/>
        <v>0</v>
      </c>
      <c r="X436" s="152">
        <f t="shared" si="785"/>
        <v>1004500</v>
      </c>
    </row>
    <row r="437" spans="1:24" s="153" customFormat="1" ht="12.75" hidden="1" customHeight="1" x14ac:dyDescent="0.25">
      <c r="A437" s="332" t="s">
        <v>280</v>
      </c>
      <c r="B437" s="332"/>
      <c r="C437" s="240"/>
      <c r="D437" s="240"/>
      <c r="E437" s="251">
        <v>852</v>
      </c>
      <c r="F437" s="143" t="s">
        <v>497</v>
      </c>
      <c r="G437" s="143" t="s">
        <v>260</v>
      </c>
      <c r="H437" s="143" t="s">
        <v>281</v>
      </c>
      <c r="I437" s="143"/>
      <c r="J437" s="154">
        <f>J438</f>
        <v>1004500</v>
      </c>
      <c r="K437" s="154">
        <f t="shared" si="785"/>
        <v>0</v>
      </c>
      <c r="L437" s="154">
        <f t="shared" si="785"/>
        <v>1004500</v>
      </c>
      <c r="M437" s="154">
        <f t="shared" si="785"/>
        <v>0</v>
      </c>
      <c r="N437" s="154">
        <f t="shared" si="785"/>
        <v>1004500</v>
      </c>
      <c r="O437" s="154">
        <f t="shared" si="785"/>
        <v>0</v>
      </c>
      <c r="P437" s="154">
        <f t="shared" si="785"/>
        <v>1004500</v>
      </c>
      <c r="Q437" s="154">
        <f t="shared" si="785"/>
        <v>0</v>
      </c>
      <c r="R437" s="154">
        <f t="shared" si="785"/>
        <v>1004500</v>
      </c>
      <c r="S437" s="154">
        <f t="shared" si="785"/>
        <v>0</v>
      </c>
      <c r="T437" s="154">
        <f t="shared" si="785"/>
        <v>1004500</v>
      </c>
      <c r="U437" s="154">
        <f t="shared" si="785"/>
        <v>0</v>
      </c>
      <c r="V437" s="154">
        <f t="shared" si="785"/>
        <v>1004500</v>
      </c>
      <c r="W437" s="154">
        <f t="shared" si="785"/>
        <v>0</v>
      </c>
      <c r="X437" s="154">
        <f t="shared" si="785"/>
        <v>1004500</v>
      </c>
    </row>
    <row r="438" spans="1:24" s="145" customFormat="1" ht="12.75" hidden="1" customHeight="1" x14ac:dyDescent="0.25">
      <c r="A438" s="332" t="s">
        <v>282</v>
      </c>
      <c r="B438" s="332"/>
      <c r="C438" s="240"/>
      <c r="D438" s="240"/>
      <c r="E438" s="251">
        <v>852</v>
      </c>
      <c r="F438" s="158" t="s">
        <v>497</v>
      </c>
      <c r="G438" s="158" t="s">
        <v>260</v>
      </c>
      <c r="H438" s="158" t="s">
        <v>283</v>
      </c>
      <c r="I438" s="158"/>
      <c r="J438" s="154">
        <f>J439+J444</f>
        <v>1004500</v>
      </c>
      <c r="K438" s="154">
        <f t="shared" ref="K438:X438" si="786">K439+K444</f>
        <v>0</v>
      </c>
      <c r="L438" s="154">
        <f t="shared" si="786"/>
        <v>1004500</v>
      </c>
      <c r="M438" s="154">
        <f t="shared" si="786"/>
        <v>0</v>
      </c>
      <c r="N438" s="154">
        <f t="shared" si="786"/>
        <v>1004500</v>
      </c>
      <c r="O438" s="154">
        <f t="shared" si="786"/>
        <v>0</v>
      </c>
      <c r="P438" s="154">
        <f t="shared" si="786"/>
        <v>1004500</v>
      </c>
      <c r="Q438" s="154">
        <f t="shared" si="786"/>
        <v>0</v>
      </c>
      <c r="R438" s="154">
        <f t="shared" si="786"/>
        <v>1004500</v>
      </c>
      <c r="S438" s="154">
        <f t="shared" si="786"/>
        <v>0</v>
      </c>
      <c r="T438" s="154">
        <f t="shared" si="786"/>
        <v>1004500</v>
      </c>
      <c r="U438" s="154">
        <f t="shared" si="786"/>
        <v>0</v>
      </c>
      <c r="V438" s="154">
        <f t="shared" si="786"/>
        <v>1004500</v>
      </c>
      <c r="W438" s="154">
        <f t="shared" si="786"/>
        <v>0</v>
      </c>
      <c r="X438" s="154">
        <f t="shared" si="786"/>
        <v>1004500</v>
      </c>
    </row>
    <row r="439" spans="1:24" s="145" customFormat="1" ht="25.5" hidden="1" customHeight="1" x14ac:dyDescent="0.25">
      <c r="A439" s="332" t="s">
        <v>539</v>
      </c>
      <c r="B439" s="332"/>
      <c r="C439" s="240"/>
      <c r="D439" s="240"/>
      <c r="E439" s="251">
        <v>852</v>
      </c>
      <c r="F439" s="158" t="s">
        <v>497</v>
      </c>
      <c r="G439" s="158" t="s">
        <v>260</v>
      </c>
      <c r="H439" s="158" t="s">
        <v>540</v>
      </c>
      <c r="I439" s="158"/>
      <c r="J439" s="154">
        <f>J440+J442</f>
        <v>430500</v>
      </c>
      <c r="K439" s="154">
        <f t="shared" ref="K439:X439" si="787">K440+K442</f>
        <v>0</v>
      </c>
      <c r="L439" s="154">
        <f t="shared" si="787"/>
        <v>430500</v>
      </c>
      <c r="M439" s="154">
        <f t="shared" si="787"/>
        <v>0</v>
      </c>
      <c r="N439" s="154">
        <f t="shared" si="787"/>
        <v>430500</v>
      </c>
      <c r="O439" s="154">
        <f t="shared" si="787"/>
        <v>0</v>
      </c>
      <c r="P439" s="154">
        <f t="shared" si="787"/>
        <v>430500</v>
      </c>
      <c r="Q439" s="154">
        <f t="shared" si="787"/>
        <v>0</v>
      </c>
      <c r="R439" s="154">
        <f t="shared" si="787"/>
        <v>430500</v>
      </c>
      <c r="S439" s="154">
        <f t="shared" si="787"/>
        <v>0</v>
      </c>
      <c r="T439" s="154">
        <f t="shared" si="787"/>
        <v>430500</v>
      </c>
      <c r="U439" s="154">
        <f t="shared" si="787"/>
        <v>0</v>
      </c>
      <c r="V439" s="154">
        <f t="shared" si="787"/>
        <v>430500</v>
      </c>
      <c r="W439" s="154">
        <f t="shared" si="787"/>
        <v>0</v>
      </c>
      <c r="X439" s="154">
        <f t="shared" si="787"/>
        <v>430500</v>
      </c>
    </row>
    <row r="440" spans="1:24" s="145" customFormat="1" ht="24.75" customHeight="1" x14ac:dyDescent="0.25">
      <c r="A440" s="240"/>
      <c r="B440" s="240" t="s">
        <v>231</v>
      </c>
      <c r="C440" s="240"/>
      <c r="D440" s="240"/>
      <c r="E440" s="251">
        <v>852</v>
      </c>
      <c r="F440" s="158" t="s">
        <v>497</v>
      </c>
      <c r="G440" s="158" t="s">
        <v>260</v>
      </c>
      <c r="H440" s="158" t="s">
        <v>540</v>
      </c>
      <c r="I440" s="143" t="s">
        <v>233</v>
      </c>
      <c r="J440" s="154">
        <f>J441</f>
        <v>347000</v>
      </c>
      <c r="K440" s="154">
        <f t="shared" ref="K440:X440" si="788">K441</f>
        <v>0</v>
      </c>
      <c r="L440" s="154">
        <f t="shared" ref="L440:L448" si="789">J440+K440</f>
        <v>347000</v>
      </c>
      <c r="M440" s="154">
        <f t="shared" si="788"/>
        <v>0</v>
      </c>
      <c r="N440" s="154">
        <f t="shared" si="788"/>
        <v>347000</v>
      </c>
      <c r="O440" s="154">
        <f t="shared" si="788"/>
        <v>0</v>
      </c>
      <c r="P440" s="154">
        <f t="shared" si="788"/>
        <v>347000</v>
      </c>
      <c r="Q440" s="154">
        <f t="shared" si="788"/>
        <v>0</v>
      </c>
      <c r="R440" s="154">
        <f t="shared" si="788"/>
        <v>347000</v>
      </c>
      <c r="S440" s="154">
        <f t="shared" si="788"/>
        <v>65498</v>
      </c>
      <c r="T440" s="154">
        <f t="shared" si="788"/>
        <v>412498</v>
      </c>
      <c r="U440" s="154">
        <f t="shared" si="788"/>
        <v>0</v>
      </c>
      <c r="V440" s="154">
        <f t="shared" si="788"/>
        <v>412498</v>
      </c>
      <c r="W440" s="154">
        <f t="shared" si="788"/>
        <v>3450</v>
      </c>
      <c r="X440" s="154">
        <f t="shared" si="788"/>
        <v>415948</v>
      </c>
    </row>
    <row r="441" spans="1:24" s="145" customFormat="1" ht="12.75" customHeight="1" x14ac:dyDescent="0.25">
      <c r="A441" s="155"/>
      <c r="B441" s="258" t="s">
        <v>234</v>
      </c>
      <c r="C441" s="258"/>
      <c r="D441" s="258"/>
      <c r="E441" s="251">
        <v>852</v>
      </c>
      <c r="F441" s="158" t="s">
        <v>497</v>
      </c>
      <c r="G441" s="158" t="s">
        <v>260</v>
      </c>
      <c r="H441" s="158" t="s">
        <v>540</v>
      </c>
      <c r="I441" s="143" t="s">
        <v>235</v>
      </c>
      <c r="J441" s="154">
        <f>347033-33</f>
        <v>347000</v>
      </c>
      <c r="K441" s="154"/>
      <c r="L441" s="154">
        <f t="shared" si="789"/>
        <v>347000</v>
      </c>
      <c r="M441" s="154"/>
      <c r="N441" s="154">
        <f>L441+M441</f>
        <v>347000</v>
      </c>
      <c r="O441" s="154"/>
      <c r="P441" s="154">
        <f t="shared" ref="P441" si="790">N441+O441</f>
        <v>347000</v>
      </c>
      <c r="Q441" s="154"/>
      <c r="R441" s="154">
        <f t="shared" ref="R441" si="791">P441+Q441</f>
        <v>347000</v>
      </c>
      <c r="S441" s="154">
        <v>65498</v>
      </c>
      <c r="T441" s="154">
        <f t="shared" ref="T441" si="792">R441+S441</f>
        <v>412498</v>
      </c>
      <c r="U441" s="154"/>
      <c r="V441" s="154">
        <f t="shared" ref="V441" si="793">T441+U441</f>
        <v>412498</v>
      </c>
      <c r="W441" s="154">
        <f>[1]Функц.февр.!W477</f>
        <v>3450</v>
      </c>
      <c r="X441" s="154">
        <f t="shared" ref="X441" si="794">V441+W441</f>
        <v>415948</v>
      </c>
    </row>
    <row r="442" spans="1:24" s="145" customFormat="1" ht="12.75" customHeight="1" x14ac:dyDescent="0.25">
      <c r="A442" s="155"/>
      <c r="B442" s="258" t="s">
        <v>236</v>
      </c>
      <c r="C442" s="258"/>
      <c r="D442" s="258"/>
      <c r="E442" s="251">
        <v>852</v>
      </c>
      <c r="F442" s="158" t="s">
        <v>497</v>
      </c>
      <c r="G442" s="158" t="s">
        <v>260</v>
      </c>
      <c r="H442" s="158" t="s">
        <v>540</v>
      </c>
      <c r="I442" s="143" t="s">
        <v>237</v>
      </c>
      <c r="J442" s="154">
        <f>J443</f>
        <v>83500</v>
      </c>
      <c r="K442" s="154">
        <f t="shared" ref="K442:X442" si="795">K443</f>
        <v>0</v>
      </c>
      <c r="L442" s="154">
        <f t="shared" si="789"/>
        <v>83500</v>
      </c>
      <c r="M442" s="154">
        <f t="shared" si="795"/>
        <v>0</v>
      </c>
      <c r="N442" s="154">
        <f t="shared" si="795"/>
        <v>83500</v>
      </c>
      <c r="O442" s="154">
        <f t="shared" si="795"/>
        <v>0</v>
      </c>
      <c r="P442" s="154">
        <f t="shared" si="795"/>
        <v>83500</v>
      </c>
      <c r="Q442" s="154">
        <f t="shared" si="795"/>
        <v>0</v>
      </c>
      <c r="R442" s="154">
        <f t="shared" si="795"/>
        <v>83500</v>
      </c>
      <c r="S442" s="154">
        <f t="shared" si="795"/>
        <v>-65498</v>
      </c>
      <c r="T442" s="154">
        <f t="shared" si="795"/>
        <v>18002</v>
      </c>
      <c r="U442" s="154">
        <f t="shared" si="795"/>
        <v>0</v>
      </c>
      <c r="V442" s="154">
        <f t="shared" si="795"/>
        <v>18002</v>
      </c>
      <c r="W442" s="154">
        <f t="shared" si="795"/>
        <v>-3450</v>
      </c>
      <c r="X442" s="154">
        <f t="shared" si="795"/>
        <v>14552</v>
      </c>
    </row>
    <row r="443" spans="1:24" s="145" customFormat="1" ht="12.75" customHeight="1" x14ac:dyDescent="0.25">
      <c r="A443" s="155"/>
      <c r="B443" s="240" t="s">
        <v>238</v>
      </c>
      <c r="C443" s="240"/>
      <c r="D443" s="240"/>
      <c r="E443" s="251">
        <v>852</v>
      </c>
      <c r="F443" s="158" t="s">
        <v>497</v>
      </c>
      <c r="G443" s="158" t="s">
        <v>260</v>
      </c>
      <c r="H443" s="158" t="s">
        <v>540</v>
      </c>
      <c r="I443" s="143" t="s">
        <v>239</v>
      </c>
      <c r="J443" s="154">
        <f>83467+33</f>
        <v>83500</v>
      </c>
      <c r="K443" s="154"/>
      <c r="L443" s="154">
        <f t="shared" si="789"/>
        <v>83500</v>
      </c>
      <c r="M443" s="154"/>
      <c r="N443" s="154">
        <f>L443+M443</f>
        <v>83500</v>
      </c>
      <c r="O443" s="154"/>
      <c r="P443" s="154">
        <f t="shared" ref="P443" si="796">N443+O443</f>
        <v>83500</v>
      </c>
      <c r="Q443" s="154"/>
      <c r="R443" s="154">
        <f t="shared" ref="R443" si="797">P443+Q443</f>
        <v>83500</v>
      </c>
      <c r="S443" s="154">
        <v>-65498</v>
      </c>
      <c r="T443" s="154">
        <f t="shared" ref="T443" si="798">R443+S443</f>
        <v>18002</v>
      </c>
      <c r="U443" s="154"/>
      <c r="V443" s="154">
        <f t="shared" ref="V443" si="799">T443+U443</f>
        <v>18002</v>
      </c>
      <c r="W443" s="154">
        <f>[1]Функц.февр.!W479</f>
        <v>-3450</v>
      </c>
      <c r="X443" s="154">
        <f t="shared" ref="X443" si="800">V443+W443</f>
        <v>14552</v>
      </c>
    </row>
    <row r="444" spans="1:24" s="145" customFormat="1" ht="26.25" hidden="1" customHeight="1" x14ac:dyDescent="0.25">
      <c r="A444" s="313" t="s">
        <v>541</v>
      </c>
      <c r="B444" s="314"/>
      <c r="C444" s="240"/>
      <c r="D444" s="240"/>
      <c r="E444" s="251">
        <v>852</v>
      </c>
      <c r="F444" s="143" t="s">
        <v>497</v>
      </c>
      <c r="G444" s="143" t="s">
        <v>260</v>
      </c>
      <c r="H444" s="143" t="s">
        <v>542</v>
      </c>
      <c r="I444" s="143"/>
      <c r="J444" s="154">
        <f>J445+J447</f>
        <v>574000</v>
      </c>
      <c r="K444" s="154">
        <f t="shared" ref="K444:X444" si="801">K445+K447</f>
        <v>0</v>
      </c>
      <c r="L444" s="154">
        <f t="shared" si="789"/>
        <v>574000</v>
      </c>
      <c r="M444" s="154">
        <f t="shared" si="801"/>
        <v>0</v>
      </c>
      <c r="N444" s="154">
        <f t="shared" si="801"/>
        <v>574000</v>
      </c>
      <c r="O444" s="154">
        <f t="shared" si="801"/>
        <v>0</v>
      </c>
      <c r="P444" s="154">
        <f t="shared" si="801"/>
        <v>574000</v>
      </c>
      <c r="Q444" s="154">
        <f t="shared" si="801"/>
        <v>0</v>
      </c>
      <c r="R444" s="154">
        <f t="shared" si="801"/>
        <v>574000</v>
      </c>
      <c r="S444" s="154">
        <f t="shared" si="801"/>
        <v>0</v>
      </c>
      <c r="T444" s="154">
        <f t="shared" si="801"/>
        <v>574000</v>
      </c>
      <c r="U444" s="154">
        <f t="shared" si="801"/>
        <v>0</v>
      </c>
      <c r="V444" s="154">
        <f t="shared" si="801"/>
        <v>574000</v>
      </c>
      <c r="W444" s="154">
        <f t="shared" si="801"/>
        <v>0</v>
      </c>
      <c r="X444" s="154">
        <f t="shared" si="801"/>
        <v>574000</v>
      </c>
    </row>
    <row r="445" spans="1:24" s="145" customFormat="1" ht="24" customHeight="1" x14ac:dyDescent="0.25">
      <c r="A445" s="240"/>
      <c r="B445" s="240" t="s">
        <v>231</v>
      </c>
      <c r="C445" s="240"/>
      <c r="D445" s="240"/>
      <c r="E445" s="251">
        <v>852</v>
      </c>
      <c r="F445" s="158" t="s">
        <v>497</v>
      </c>
      <c r="G445" s="158" t="s">
        <v>260</v>
      </c>
      <c r="H445" s="143" t="s">
        <v>542</v>
      </c>
      <c r="I445" s="143" t="s">
        <v>233</v>
      </c>
      <c r="J445" s="154">
        <f>J446</f>
        <v>340600</v>
      </c>
      <c r="K445" s="154">
        <f t="shared" ref="K445:X445" si="802">K446</f>
        <v>0</v>
      </c>
      <c r="L445" s="154">
        <f t="shared" si="789"/>
        <v>340600</v>
      </c>
      <c r="M445" s="154">
        <f t="shared" si="802"/>
        <v>0</v>
      </c>
      <c r="N445" s="154">
        <f t="shared" si="802"/>
        <v>340600</v>
      </c>
      <c r="O445" s="154">
        <f t="shared" si="802"/>
        <v>0</v>
      </c>
      <c r="P445" s="154">
        <f t="shared" si="802"/>
        <v>340600</v>
      </c>
      <c r="Q445" s="154">
        <f t="shared" si="802"/>
        <v>0</v>
      </c>
      <c r="R445" s="154">
        <f t="shared" si="802"/>
        <v>340600</v>
      </c>
      <c r="S445" s="154">
        <f t="shared" si="802"/>
        <v>60527</v>
      </c>
      <c r="T445" s="154">
        <f t="shared" si="802"/>
        <v>401127</v>
      </c>
      <c r="U445" s="154">
        <f t="shared" si="802"/>
        <v>0</v>
      </c>
      <c r="V445" s="154">
        <f t="shared" si="802"/>
        <v>401127</v>
      </c>
      <c r="W445" s="154">
        <f t="shared" si="802"/>
        <v>23986</v>
      </c>
      <c r="X445" s="154">
        <f t="shared" si="802"/>
        <v>425113</v>
      </c>
    </row>
    <row r="446" spans="1:24" s="145" customFormat="1" ht="12.75" customHeight="1" x14ac:dyDescent="0.25">
      <c r="A446" s="155"/>
      <c r="B446" s="258" t="s">
        <v>234</v>
      </c>
      <c r="C446" s="258"/>
      <c r="D446" s="258"/>
      <c r="E446" s="251">
        <v>852</v>
      </c>
      <c r="F446" s="158" t="s">
        <v>497</v>
      </c>
      <c r="G446" s="158" t="s">
        <v>260</v>
      </c>
      <c r="H446" s="143" t="s">
        <v>542</v>
      </c>
      <c r="I446" s="143" t="s">
        <v>235</v>
      </c>
      <c r="J446" s="154">
        <f>340646-46</f>
        <v>340600</v>
      </c>
      <c r="K446" s="154"/>
      <c r="L446" s="154">
        <f t="shared" si="789"/>
        <v>340600</v>
      </c>
      <c r="M446" s="154"/>
      <c r="N446" s="154">
        <f>L446+M446</f>
        <v>340600</v>
      </c>
      <c r="O446" s="154"/>
      <c r="P446" s="154">
        <f t="shared" ref="P446" si="803">N446+O446</f>
        <v>340600</v>
      </c>
      <c r="Q446" s="154"/>
      <c r="R446" s="154">
        <f t="shared" ref="R446" si="804">P446+Q446</f>
        <v>340600</v>
      </c>
      <c r="S446" s="154">
        <v>60527</v>
      </c>
      <c r="T446" s="154">
        <f t="shared" ref="T446" si="805">R446+S446</f>
        <v>401127</v>
      </c>
      <c r="U446" s="154"/>
      <c r="V446" s="154">
        <f t="shared" ref="V446" si="806">T446+U446</f>
        <v>401127</v>
      </c>
      <c r="W446" s="154">
        <f>[1]Функц.февр.!W482</f>
        <v>23986</v>
      </c>
      <c r="X446" s="154">
        <f t="shared" ref="X446" si="807">V446+W446</f>
        <v>425113</v>
      </c>
    </row>
    <row r="447" spans="1:24" s="145" customFormat="1" ht="12.75" customHeight="1" x14ac:dyDescent="0.25">
      <c r="A447" s="155"/>
      <c r="B447" s="258" t="s">
        <v>236</v>
      </c>
      <c r="C447" s="258"/>
      <c r="D447" s="258"/>
      <c r="E447" s="251">
        <v>852</v>
      </c>
      <c r="F447" s="158" t="s">
        <v>497</v>
      </c>
      <c r="G447" s="158" t="s">
        <v>260</v>
      </c>
      <c r="H447" s="143" t="s">
        <v>542</v>
      </c>
      <c r="I447" s="143" t="s">
        <v>237</v>
      </c>
      <c r="J447" s="154">
        <f>J448</f>
        <v>233400</v>
      </c>
      <c r="K447" s="154">
        <f t="shared" ref="K447:X447" si="808">K448</f>
        <v>0</v>
      </c>
      <c r="L447" s="154">
        <f t="shared" si="789"/>
        <v>233400</v>
      </c>
      <c r="M447" s="154">
        <f t="shared" si="808"/>
        <v>0</v>
      </c>
      <c r="N447" s="154">
        <f t="shared" si="808"/>
        <v>233400</v>
      </c>
      <c r="O447" s="154">
        <f t="shared" si="808"/>
        <v>0</v>
      </c>
      <c r="P447" s="154">
        <f t="shared" si="808"/>
        <v>233400</v>
      </c>
      <c r="Q447" s="154">
        <f t="shared" si="808"/>
        <v>0</v>
      </c>
      <c r="R447" s="154">
        <f t="shared" si="808"/>
        <v>233400</v>
      </c>
      <c r="S447" s="154">
        <f t="shared" si="808"/>
        <v>-60527</v>
      </c>
      <c r="T447" s="154">
        <f t="shared" si="808"/>
        <v>172873</v>
      </c>
      <c r="U447" s="154">
        <f t="shared" si="808"/>
        <v>0</v>
      </c>
      <c r="V447" s="154">
        <f t="shared" si="808"/>
        <v>172873</v>
      </c>
      <c r="W447" s="154">
        <f t="shared" si="808"/>
        <v>-23986</v>
      </c>
      <c r="X447" s="154">
        <f t="shared" si="808"/>
        <v>148887</v>
      </c>
    </row>
    <row r="448" spans="1:24" s="145" customFormat="1" ht="15" customHeight="1" x14ac:dyDescent="0.25">
      <c r="A448" s="155"/>
      <c r="B448" s="240" t="s">
        <v>238</v>
      </c>
      <c r="C448" s="240"/>
      <c r="D448" s="240"/>
      <c r="E448" s="251">
        <v>852</v>
      </c>
      <c r="F448" s="158" t="s">
        <v>497</v>
      </c>
      <c r="G448" s="158" t="s">
        <v>260</v>
      </c>
      <c r="H448" s="143" t="s">
        <v>542</v>
      </c>
      <c r="I448" s="143" t="s">
        <v>239</v>
      </c>
      <c r="J448" s="154">
        <f>233354+46</f>
        <v>233400</v>
      </c>
      <c r="K448" s="154"/>
      <c r="L448" s="154">
        <f t="shared" si="789"/>
        <v>233400</v>
      </c>
      <c r="M448" s="154"/>
      <c r="N448" s="154">
        <f>L448+M448</f>
        <v>233400</v>
      </c>
      <c r="O448" s="154"/>
      <c r="P448" s="154">
        <f t="shared" ref="P448" si="809">N448+O448</f>
        <v>233400</v>
      </c>
      <c r="Q448" s="154"/>
      <c r="R448" s="154">
        <f t="shared" ref="R448" si="810">P448+Q448</f>
        <v>233400</v>
      </c>
      <c r="S448" s="154">
        <v>-60527</v>
      </c>
      <c r="T448" s="154">
        <f t="shared" ref="T448" si="811">R448+S448</f>
        <v>172873</v>
      </c>
      <c r="U448" s="154"/>
      <c r="V448" s="154">
        <f t="shared" ref="V448" si="812">T448+U448</f>
        <v>172873</v>
      </c>
      <c r="W448" s="154">
        <f>[1]Функц.февр.!W484</f>
        <v>-23986</v>
      </c>
      <c r="X448" s="154">
        <f t="shared" ref="X448" si="813">V448+W448</f>
        <v>148887</v>
      </c>
    </row>
    <row r="449" spans="1:24" s="145" customFormat="1" ht="15" customHeight="1" x14ac:dyDescent="0.25">
      <c r="A449" s="353" t="s">
        <v>582</v>
      </c>
      <c r="B449" s="354"/>
      <c r="C449" s="246"/>
      <c r="D449" s="246"/>
      <c r="E449" s="183">
        <v>853</v>
      </c>
      <c r="F449" s="143"/>
      <c r="G449" s="143"/>
      <c r="H449" s="143"/>
      <c r="I449" s="143"/>
      <c r="J449" s="184">
        <f t="shared" ref="J449:X449" si="814">J450+J467+J474+J481+J499</f>
        <v>31220400</v>
      </c>
      <c r="K449" s="184">
        <f t="shared" si="814"/>
        <v>585220</v>
      </c>
      <c r="L449" s="184">
        <f t="shared" si="814"/>
        <v>31805620</v>
      </c>
      <c r="M449" s="184">
        <f t="shared" si="814"/>
        <v>0</v>
      </c>
      <c r="N449" s="184">
        <f t="shared" si="814"/>
        <v>31805620</v>
      </c>
      <c r="O449" s="184">
        <f t="shared" si="814"/>
        <v>0</v>
      </c>
      <c r="P449" s="184">
        <f t="shared" si="814"/>
        <v>31805620</v>
      </c>
      <c r="Q449" s="184">
        <f t="shared" si="814"/>
        <v>2927</v>
      </c>
      <c r="R449" s="184">
        <f t="shared" si="814"/>
        <v>31808547</v>
      </c>
      <c r="S449" s="184">
        <f t="shared" si="814"/>
        <v>0</v>
      </c>
      <c r="T449" s="184">
        <f t="shared" si="814"/>
        <v>31808547</v>
      </c>
      <c r="U449" s="184">
        <f t="shared" si="814"/>
        <v>704220</v>
      </c>
      <c r="V449" s="184">
        <f t="shared" si="814"/>
        <v>32512767</v>
      </c>
      <c r="W449" s="184">
        <f t="shared" si="814"/>
        <v>1223417</v>
      </c>
      <c r="X449" s="184">
        <f t="shared" si="814"/>
        <v>33736184</v>
      </c>
    </row>
    <row r="450" spans="1:24" s="150" customFormat="1" ht="12.75" customHeight="1" x14ac:dyDescent="0.25">
      <c r="A450" s="329" t="s">
        <v>223</v>
      </c>
      <c r="B450" s="329"/>
      <c r="C450" s="247"/>
      <c r="D450" s="247"/>
      <c r="E450" s="185">
        <v>853</v>
      </c>
      <c r="F450" s="148" t="s">
        <v>224</v>
      </c>
      <c r="G450" s="148"/>
      <c r="H450" s="148"/>
      <c r="I450" s="148"/>
      <c r="J450" s="149">
        <f>J451+J461</f>
        <v>3346500</v>
      </c>
      <c r="K450" s="149">
        <f t="shared" ref="K450:X450" si="815">K451+K461</f>
        <v>721800</v>
      </c>
      <c r="L450" s="149">
        <f t="shared" si="815"/>
        <v>4068300</v>
      </c>
      <c r="M450" s="149">
        <f t="shared" si="815"/>
        <v>0</v>
      </c>
      <c r="N450" s="149">
        <f t="shared" si="815"/>
        <v>4068300</v>
      </c>
      <c r="O450" s="149">
        <f t="shared" si="815"/>
        <v>0</v>
      </c>
      <c r="P450" s="149">
        <f t="shared" si="815"/>
        <v>4068300</v>
      </c>
      <c r="Q450" s="149">
        <f t="shared" si="815"/>
        <v>0</v>
      </c>
      <c r="R450" s="149">
        <f t="shared" si="815"/>
        <v>4068300</v>
      </c>
      <c r="S450" s="149">
        <f t="shared" si="815"/>
        <v>0</v>
      </c>
      <c r="T450" s="149">
        <f t="shared" si="815"/>
        <v>4068300</v>
      </c>
      <c r="U450" s="149">
        <f t="shared" si="815"/>
        <v>0</v>
      </c>
      <c r="V450" s="149">
        <f t="shared" si="815"/>
        <v>4068300</v>
      </c>
      <c r="W450" s="149">
        <f t="shared" si="815"/>
        <v>-29000</v>
      </c>
      <c r="X450" s="149">
        <f t="shared" si="815"/>
        <v>4039300</v>
      </c>
    </row>
    <row r="451" spans="1:24" s="153" customFormat="1" ht="24.75" customHeight="1" x14ac:dyDescent="0.25">
      <c r="A451" s="333" t="s">
        <v>259</v>
      </c>
      <c r="B451" s="333"/>
      <c r="C451" s="253"/>
      <c r="D451" s="253"/>
      <c r="E451" s="185">
        <v>853</v>
      </c>
      <c r="F451" s="151" t="s">
        <v>224</v>
      </c>
      <c r="G451" s="151" t="s">
        <v>260</v>
      </c>
      <c r="H451" s="151"/>
      <c r="I451" s="151"/>
      <c r="J451" s="152">
        <f>J452</f>
        <v>3346300</v>
      </c>
      <c r="K451" s="152">
        <f t="shared" ref="K451:X452" si="816">K452</f>
        <v>721800</v>
      </c>
      <c r="L451" s="152">
        <f t="shared" si="816"/>
        <v>4068100</v>
      </c>
      <c r="M451" s="152">
        <f t="shared" si="816"/>
        <v>0</v>
      </c>
      <c r="N451" s="152">
        <f t="shared" si="816"/>
        <v>4068100</v>
      </c>
      <c r="O451" s="152">
        <f t="shared" si="816"/>
        <v>0</v>
      </c>
      <c r="P451" s="152">
        <f t="shared" si="816"/>
        <v>4068100</v>
      </c>
      <c r="Q451" s="152">
        <f t="shared" si="816"/>
        <v>0</v>
      </c>
      <c r="R451" s="152">
        <f t="shared" si="816"/>
        <v>4068100</v>
      </c>
      <c r="S451" s="152">
        <f t="shared" si="816"/>
        <v>0</v>
      </c>
      <c r="T451" s="152">
        <f t="shared" si="816"/>
        <v>4068100</v>
      </c>
      <c r="U451" s="152">
        <f t="shared" si="816"/>
        <v>0</v>
      </c>
      <c r="V451" s="152">
        <f t="shared" si="816"/>
        <v>4068100</v>
      </c>
      <c r="W451" s="152">
        <f t="shared" si="816"/>
        <v>-29000</v>
      </c>
      <c r="X451" s="152">
        <f t="shared" si="816"/>
        <v>4039100</v>
      </c>
    </row>
    <row r="452" spans="1:24" s="145" customFormat="1" ht="24.75" customHeight="1" x14ac:dyDescent="0.25">
      <c r="A452" s="332" t="s">
        <v>227</v>
      </c>
      <c r="B452" s="332"/>
      <c r="C452" s="244"/>
      <c r="D452" s="244"/>
      <c r="E452" s="185">
        <v>853</v>
      </c>
      <c r="F452" s="143" t="s">
        <v>224</v>
      </c>
      <c r="G452" s="143" t="s">
        <v>260</v>
      </c>
      <c r="H452" s="143" t="s">
        <v>248</v>
      </c>
      <c r="I452" s="143"/>
      <c r="J452" s="154">
        <f>J453</f>
        <v>3346300</v>
      </c>
      <c r="K452" s="154">
        <f t="shared" si="816"/>
        <v>721800</v>
      </c>
      <c r="L452" s="154">
        <f t="shared" si="816"/>
        <v>4068100</v>
      </c>
      <c r="M452" s="154">
        <f t="shared" si="816"/>
        <v>0</v>
      </c>
      <c r="N452" s="154">
        <f t="shared" si="816"/>
        <v>4068100</v>
      </c>
      <c r="O452" s="154">
        <f t="shared" si="816"/>
        <v>0</v>
      </c>
      <c r="P452" s="154">
        <f t="shared" si="816"/>
        <v>4068100</v>
      </c>
      <c r="Q452" s="154">
        <f t="shared" si="816"/>
        <v>0</v>
      </c>
      <c r="R452" s="154">
        <f t="shared" si="816"/>
        <v>4068100</v>
      </c>
      <c r="S452" s="154">
        <f t="shared" si="816"/>
        <v>0</v>
      </c>
      <c r="T452" s="154">
        <f t="shared" si="816"/>
        <v>4068100</v>
      </c>
      <c r="U452" s="154">
        <f t="shared" si="816"/>
        <v>0</v>
      </c>
      <c r="V452" s="154">
        <f t="shared" si="816"/>
        <v>4068100</v>
      </c>
      <c r="W452" s="154">
        <f t="shared" si="816"/>
        <v>-29000</v>
      </c>
      <c r="X452" s="154">
        <f t="shared" si="816"/>
        <v>4039100</v>
      </c>
    </row>
    <row r="453" spans="1:24" s="145" customFormat="1" ht="12" x14ac:dyDescent="0.25">
      <c r="A453" s="332" t="s">
        <v>229</v>
      </c>
      <c r="B453" s="332"/>
      <c r="C453" s="244"/>
      <c r="D453" s="244"/>
      <c r="E453" s="185">
        <v>853</v>
      </c>
      <c r="F453" s="143" t="s">
        <v>224</v>
      </c>
      <c r="G453" s="143" t="s">
        <v>260</v>
      </c>
      <c r="H453" s="143" t="s">
        <v>230</v>
      </c>
      <c r="I453" s="143"/>
      <c r="J453" s="154">
        <f>J454+J456+J458</f>
        <v>3346300</v>
      </c>
      <c r="K453" s="154">
        <f t="shared" ref="K453:X453" si="817">K454+K456+K458</f>
        <v>721800</v>
      </c>
      <c r="L453" s="154">
        <f t="shared" si="817"/>
        <v>4068100</v>
      </c>
      <c r="M453" s="154">
        <f t="shared" si="817"/>
        <v>0</v>
      </c>
      <c r="N453" s="154">
        <f t="shared" si="817"/>
        <v>4068100</v>
      </c>
      <c r="O453" s="154">
        <f t="shared" si="817"/>
        <v>0</v>
      </c>
      <c r="P453" s="154">
        <f t="shared" si="817"/>
        <v>4068100</v>
      </c>
      <c r="Q453" s="154">
        <f t="shared" si="817"/>
        <v>0</v>
      </c>
      <c r="R453" s="154">
        <f t="shared" si="817"/>
        <v>4068100</v>
      </c>
      <c r="S453" s="154">
        <f t="shared" si="817"/>
        <v>0</v>
      </c>
      <c r="T453" s="154">
        <f t="shared" si="817"/>
        <v>4068100</v>
      </c>
      <c r="U453" s="154">
        <f t="shared" si="817"/>
        <v>0</v>
      </c>
      <c r="V453" s="154">
        <f t="shared" si="817"/>
        <v>4068100</v>
      </c>
      <c r="W453" s="154">
        <f t="shared" si="817"/>
        <v>-29000</v>
      </c>
      <c r="X453" s="154">
        <f t="shared" si="817"/>
        <v>4039100</v>
      </c>
    </row>
    <row r="454" spans="1:24" s="145" customFormat="1" ht="24" x14ac:dyDescent="0.25">
      <c r="A454" s="240"/>
      <c r="B454" s="240" t="s">
        <v>231</v>
      </c>
      <c r="C454" s="244"/>
      <c r="D454" s="244"/>
      <c r="E454" s="185">
        <v>853</v>
      </c>
      <c r="F454" s="143" t="s">
        <v>224</v>
      </c>
      <c r="G454" s="143" t="s">
        <v>260</v>
      </c>
      <c r="H454" s="143" t="s">
        <v>230</v>
      </c>
      <c r="I454" s="143" t="s">
        <v>233</v>
      </c>
      <c r="J454" s="154">
        <f>J455</f>
        <v>2954700</v>
      </c>
      <c r="K454" s="154">
        <f t="shared" ref="K454:X454" si="818">K455</f>
        <v>630300</v>
      </c>
      <c r="L454" s="154">
        <f t="shared" si="818"/>
        <v>3585000</v>
      </c>
      <c r="M454" s="154">
        <f t="shared" si="818"/>
        <v>0</v>
      </c>
      <c r="N454" s="154">
        <f t="shared" si="818"/>
        <v>3585000</v>
      </c>
      <c r="O454" s="154">
        <f t="shared" si="818"/>
        <v>0</v>
      </c>
      <c r="P454" s="154">
        <f t="shared" si="818"/>
        <v>3585000</v>
      </c>
      <c r="Q454" s="154">
        <f t="shared" si="818"/>
        <v>0</v>
      </c>
      <c r="R454" s="154">
        <f t="shared" si="818"/>
        <v>3585000</v>
      </c>
      <c r="S454" s="154">
        <f t="shared" si="818"/>
        <v>0</v>
      </c>
      <c r="T454" s="154">
        <f t="shared" si="818"/>
        <v>3585000</v>
      </c>
      <c r="U454" s="154">
        <f t="shared" si="818"/>
        <v>0</v>
      </c>
      <c r="V454" s="154">
        <f t="shared" si="818"/>
        <v>3585000</v>
      </c>
      <c r="W454" s="154">
        <f t="shared" si="818"/>
        <v>-67230</v>
      </c>
      <c r="X454" s="154">
        <f t="shared" si="818"/>
        <v>3517770</v>
      </c>
    </row>
    <row r="455" spans="1:24" s="145" customFormat="1" ht="13.5" customHeight="1" x14ac:dyDescent="0.25">
      <c r="A455" s="155"/>
      <c r="B455" s="258" t="s">
        <v>234</v>
      </c>
      <c r="C455" s="186"/>
      <c r="D455" s="186"/>
      <c r="E455" s="185">
        <v>853</v>
      </c>
      <c r="F455" s="143" t="s">
        <v>224</v>
      </c>
      <c r="G455" s="143" t="s">
        <v>260</v>
      </c>
      <c r="H455" s="143" t="s">
        <v>230</v>
      </c>
      <c r="I455" s="143" t="s">
        <v>235</v>
      </c>
      <c r="J455" s="154">
        <f>2954645+55</f>
        <v>2954700</v>
      </c>
      <c r="K455" s="154">
        <v>630300</v>
      </c>
      <c r="L455" s="154">
        <f t="shared" si="720"/>
        <v>3585000</v>
      </c>
      <c r="M455" s="154"/>
      <c r="N455" s="154">
        <f t="shared" ref="N455" si="819">L455+M455</f>
        <v>3585000</v>
      </c>
      <c r="O455" s="154"/>
      <c r="P455" s="154">
        <f t="shared" ref="P455" si="820">N455+O455</f>
        <v>3585000</v>
      </c>
      <c r="Q455" s="154"/>
      <c r="R455" s="154">
        <f t="shared" ref="R455" si="821">P455+Q455</f>
        <v>3585000</v>
      </c>
      <c r="S455" s="154"/>
      <c r="T455" s="154">
        <f t="shared" ref="T455" si="822">R455+S455</f>
        <v>3585000</v>
      </c>
      <c r="U455" s="154"/>
      <c r="V455" s="154">
        <f t="shared" ref="V455" si="823">T455+U455</f>
        <v>3585000</v>
      </c>
      <c r="W455" s="154">
        <f>[1]Функц.февр.!W44</f>
        <v>-67230</v>
      </c>
      <c r="X455" s="154">
        <f t="shared" ref="X455" si="824">V455+W455</f>
        <v>3517770</v>
      </c>
    </row>
    <row r="456" spans="1:24" s="145" customFormat="1" ht="13.5" customHeight="1" x14ac:dyDescent="0.25">
      <c r="A456" s="155"/>
      <c r="B456" s="258" t="s">
        <v>236</v>
      </c>
      <c r="C456" s="186"/>
      <c r="D456" s="186"/>
      <c r="E456" s="185">
        <v>853</v>
      </c>
      <c r="F456" s="143" t="s">
        <v>224</v>
      </c>
      <c r="G456" s="143" t="s">
        <v>260</v>
      </c>
      <c r="H456" s="143" t="s">
        <v>230</v>
      </c>
      <c r="I456" s="143" t="s">
        <v>237</v>
      </c>
      <c r="J456" s="154">
        <f>J457</f>
        <v>384000</v>
      </c>
      <c r="K456" s="154">
        <f t="shared" ref="K456:X456" si="825">K457</f>
        <v>91500</v>
      </c>
      <c r="L456" s="154">
        <f t="shared" si="825"/>
        <v>475500</v>
      </c>
      <c r="M456" s="154">
        <f t="shared" si="825"/>
        <v>0</v>
      </c>
      <c r="N456" s="154">
        <f t="shared" si="825"/>
        <v>475500</v>
      </c>
      <c r="O456" s="154">
        <f t="shared" si="825"/>
        <v>0</v>
      </c>
      <c r="P456" s="154">
        <f t="shared" si="825"/>
        <v>475500</v>
      </c>
      <c r="Q456" s="154">
        <f t="shared" si="825"/>
        <v>0</v>
      </c>
      <c r="R456" s="154">
        <f t="shared" si="825"/>
        <v>475500</v>
      </c>
      <c r="S456" s="154">
        <f t="shared" si="825"/>
        <v>-4000</v>
      </c>
      <c r="T456" s="154">
        <f t="shared" si="825"/>
        <v>471500</v>
      </c>
      <c r="U456" s="154">
        <f t="shared" si="825"/>
        <v>0</v>
      </c>
      <c r="V456" s="154">
        <f t="shared" si="825"/>
        <v>471500</v>
      </c>
      <c r="W456" s="154">
        <f t="shared" si="825"/>
        <v>39426</v>
      </c>
      <c r="X456" s="154">
        <f t="shared" si="825"/>
        <v>510926</v>
      </c>
    </row>
    <row r="457" spans="1:24" s="145" customFormat="1" ht="13.5" customHeight="1" x14ac:dyDescent="0.25">
      <c r="A457" s="155"/>
      <c r="B457" s="240" t="s">
        <v>238</v>
      </c>
      <c r="C457" s="244"/>
      <c r="D457" s="244"/>
      <c r="E457" s="185">
        <v>853</v>
      </c>
      <c r="F457" s="143" t="s">
        <v>224</v>
      </c>
      <c r="G457" s="143" t="s">
        <v>260</v>
      </c>
      <c r="H457" s="143" t="s">
        <v>230</v>
      </c>
      <c r="I457" s="143" t="s">
        <v>239</v>
      </c>
      <c r="J457" s="154">
        <v>384000</v>
      </c>
      <c r="K457" s="154">
        <v>91500</v>
      </c>
      <c r="L457" s="154">
        <f t="shared" si="720"/>
        <v>475500</v>
      </c>
      <c r="M457" s="154"/>
      <c r="N457" s="154">
        <f t="shared" ref="N457" si="826">L457+M457</f>
        <v>475500</v>
      </c>
      <c r="O457" s="154"/>
      <c r="P457" s="154">
        <f t="shared" ref="P457" si="827">N457+O457</f>
        <v>475500</v>
      </c>
      <c r="Q457" s="154"/>
      <c r="R457" s="154">
        <f t="shared" ref="R457" si="828">P457+Q457</f>
        <v>475500</v>
      </c>
      <c r="S457" s="154">
        <v>-4000</v>
      </c>
      <c r="T457" s="154">
        <f t="shared" ref="T457" si="829">R457+S457</f>
        <v>471500</v>
      </c>
      <c r="U457" s="154"/>
      <c r="V457" s="154">
        <f t="shared" ref="V457" si="830">T457+U457</f>
        <v>471500</v>
      </c>
      <c r="W457" s="154">
        <f>[1]Функц.февр.!W46</f>
        <v>39426</v>
      </c>
      <c r="X457" s="154">
        <f t="shared" ref="X457" si="831">V457+W457</f>
        <v>510926</v>
      </c>
    </row>
    <row r="458" spans="1:24" s="145" customFormat="1" ht="13.5" customHeight="1" x14ac:dyDescent="0.25">
      <c r="A458" s="155"/>
      <c r="B458" s="240" t="s">
        <v>240</v>
      </c>
      <c r="C458" s="244"/>
      <c r="D458" s="244"/>
      <c r="E458" s="185">
        <v>853</v>
      </c>
      <c r="F458" s="143" t="s">
        <v>224</v>
      </c>
      <c r="G458" s="143" t="s">
        <v>260</v>
      </c>
      <c r="H458" s="143" t="s">
        <v>230</v>
      </c>
      <c r="I458" s="143" t="s">
        <v>241</v>
      </c>
      <c r="J458" s="154">
        <f>J459+J460</f>
        <v>7600</v>
      </c>
      <c r="K458" s="154">
        <f t="shared" ref="K458:X458" si="832">K459+K460</f>
        <v>0</v>
      </c>
      <c r="L458" s="154">
        <f t="shared" si="832"/>
        <v>7600</v>
      </c>
      <c r="M458" s="154">
        <f t="shared" si="832"/>
        <v>0</v>
      </c>
      <c r="N458" s="154">
        <f t="shared" si="832"/>
        <v>7600</v>
      </c>
      <c r="O458" s="154">
        <f t="shared" si="832"/>
        <v>0</v>
      </c>
      <c r="P458" s="154">
        <f t="shared" si="832"/>
        <v>7600</v>
      </c>
      <c r="Q458" s="154">
        <f t="shared" si="832"/>
        <v>0</v>
      </c>
      <c r="R458" s="154">
        <f t="shared" si="832"/>
        <v>7600</v>
      </c>
      <c r="S458" s="154">
        <f t="shared" si="832"/>
        <v>4000</v>
      </c>
      <c r="T458" s="154">
        <f t="shared" si="832"/>
        <v>11600</v>
      </c>
      <c r="U458" s="154">
        <f t="shared" si="832"/>
        <v>0</v>
      </c>
      <c r="V458" s="154">
        <f t="shared" si="832"/>
        <v>11600</v>
      </c>
      <c r="W458" s="154">
        <f t="shared" si="832"/>
        <v>-1196</v>
      </c>
      <c r="X458" s="154">
        <f t="shared" si="832"/>
        <v>10404</v>
      </c>
    </row>
    <row r="459" spans="1:24" s="145" customFormat="1" ht="13.5" customHeight="1" x14ac:dyDescent="0.25">
      <c r="A459" s="155"/>
      <c r="B459" s="240" t="s">
        <v>242</v>
      </c>
      <c r="C459" s="244"/>
      <c r="D459" s="244"/>
      <c r="E459" s="185">
        <v>853</v>
      </c>
      <c r="F459" s="143" t="s">
        <v>224</v>
      </c>
      <c r="G459" s="143" t="s">
        <v>260</v>
      </c>
      <c r="H459" s="143" t="s">
        <v>230</v>
      </c>
      <c r="I459" s="143" t="s">
        <v>243</v>
      </c>
      <c r="J459" s="154">
        <v>6000</v>
      </c>
      <c r="K459" s="154"/>
      <c r="L459" s="154">
        <f t="shared" si="720"/>
        <v>6000</v>
      </c>
      <c r="M459" s="154"/>
      <c r="N459" s="154">
        <f t="shared" ref="N459:N460" si="833">L459+M459</f>
        <v>6000</v>
      </c>
      <c r="O459" s="154"/>
      <c r="P459" s="154">
        <f t="shared" ref="P459:P460" si="834">N459+O459</f>
        <v>6000</v>
      </c>
      <c r="Q459" s="154"/>
      <c r="R459" s="154">
        <f t="shared" ref="R459:R460" si="835">P459+Q459</f>
        <v>6000</v>
      </c>
      <c r="S459" s="154">
        <v>4000</v>
      </c>
      <c r="T459" s="154">
        <f t="shared" ref="T459:T460" si="836">R459+S459</f>
        <v>10000</v>
      </c>
      <c r="U459" s="154"/>
      <c r="V459" s="154">
        <f t="shared" ref="V459:V460" si="837">T459+U459</f>
        <v>10000</v>
      </c>
      <c r="W459" s="154">
        <f>[1]Функц.февр.!W48</f>
        <v>-178</v>
      </c>
      <c r="X459" s="154">
        <f t="shared" ref="X459:X460" si="838">V459+W459</f>
        <v>9822</v>
      </c>
    </row>
    <row r="460" spans="1:24" s="145" customFormat="1" ht="13.5" customHeight="1" x14ac:dyDescent="0.25">
      <c r="A460" s="155"/>
      <c r="B460" s="240" t="s">
        <v>244</v>
      </c>
      <c r="C460" s="244"/>
      <c r="D460" s="244"/>
      <c r="E460" s="185">
        <v>853</v>
      </c>
      <c r="F460" s="143" t="s">
        <v>224</v>
      </c>
      <c r="G460" s="143" t="s">
        <v>260</v>
      </c>
      <c r="H460" s="143" t="s">
        <v>230</v>
      </c>
      <c r="I460" s="143" t="s">
        <v>245</v>
      </c>
      <c r="J460" s="154">
        <v>1600</v>
      </c>
      <c r="K460" s="154"/>
      <c r="L460" s="154">
        <f t="shared" si="720"/>
        <v>1600</v>
      </c>
      <c r="M460" s="154"/>
      <c r="N460" s="154">
        <f t="shared" si="833"/>
        <v>1600</v>
      </c>
      <c r="O460" s="154"/>
      <c r="P460" s="154">
        <f t="shared" si="834"/>
        <v>1600</v>
      </c>
      <c r="Q460" s="154"/>
      <c r="R460" s="154">
        <f t="shared" si="835"/>
        <v>1600</v>
      </c>
      <c r="S460" s="154"/>
      <c r="T460" s="154">
        <f t="shared" si="836"/>
        <v>1600</v>
      </c>
      <c r="U460" s="154"/>
      <c r="V460" s="154">
        <f t="shared" si="837"/>
        <v>1600</v>
      </c>
      <c r="W460" s="154">
        <f>[1]Функц.февр.!W49</f>
        <v>-1018</v>
      </c>
      <c r="X460" s="154">
        <f t="shared" si="838"/>
        <v>582</v>
      </c>
    </row>
    <row r="461" spans="1:24" s="153" customFormat="1" ht="12" hidden="1" x14ac:dyDescent="0.25">
      <c r="A461" s="333" t="s">
        <v>272</v>
      </c>
      <c r="B461" s="333"/>
      <c r="C461" s="253"/>
      <c r="D461" s="253"/>
      <c r="E461" s="185">
        <v>853</v>
      </c>
      <c r="F461" s="151" t="s">
        <v>224</v>
      </c>
      <c r="G461" s="151" t="s">
        <v>273</v>
      </c>
      <c r="H461" s="151"/>
      <c r="I461" s="151"/>
      <c r="J461" s="152">
        <f>J462</f>
        <v>200</v>
      </c>
      <c r="K461" s="152">
        <f t="shared" ref="K461:X463" si="839">K462</f>
        <v>0</v>
      </c>
      <c r="L461" s="152">
        <f t="shared" si="839"/>
        <v>200</v>
      </c>
      <c r="M461" s="152">
        <f t="shared" si="839"/>
        <v>0</v>
      </c>
      <c r="N461" s="152">
        <f t="shared" si="839"/>
        <v>200</v>
      </c>
      <c r="O461" s="152">
        <f t="shared" si="839"/>
        <v>0</v>
      </c>
      <c r="P461" s="152">
        <f t="shared" si="839"/>
        <v>200</v>
      </c>
      <c r="Q461" s="152">
        <f t="shared" si="839"/>
        <v>0</v>
      </c>
      <c r="R461" s="152">
        <f t="shared" si="839"/>
        <v>200</v>
      </c>
      <c r="S461" s="152">
        <f t="shared" si="839"/>
        <v>0</v>
      </c>
      <c r="T461" s="152">
        <f t="shared" si="839"/>
        <v>200</v>
      </c>
      <c r="U461" s="152">
        <f t="shared" si="839"/>
        <v>0</v>
      </c>
      <c r="V461" s="152">
        <f t="shared" si="839"/>
        <v>200</v>
      </c>
      <c r="W461" s="152">
        <f t="shared" si="839"/>
        <v>0</v>
      </c>
      <c r="X461" s="152">
        <f t="shared" si="839"/>
        <v>200</v>
      </c>
    </row>
    <row r="462" spans="1:24" s="157" customFormat="1" ht="12.75" hidden="1" customHeight="1" x14ac:dyDescent="0.25">
      <c r="A462" s="332" t="s">
        <v>280</v>
      </c>
      <c r="B462" s="332"/>
      <c r="C462" s="244"/>
      <c r="D462" s="244"/>
      <c r="E462" s="185">
        <v>853</v>
      </c>
      <c r="F462" s="143" t="s">
        <v>224</v>
      </c>
      <c r="G462" s="143" t="s">
        <v>273</v>
      </c>
      <c r="H462" s="143" t="s">
        <v>281</v>
      </c>
      <c r="I462" s="143"/>
      <c r="J462" s="154">
        <f>J463</f>
        <v>200</v>
      </c>
      <c r="K462" s="154">
        <f t="shared" si="839"/>
        <v>0</v>
      </c>
      <c r="L462" s="154">
        <f t="shared" si="839"/>
        <v>200</v>
      </c>
      <c r="M462" s="154">
        <f t="shared" si="839"/>
        <v>0</v>
      </c>
      <c r="N462" s="154">
        <f t="shared" si="839"/>
        <v>200</v>
      </c>
      <c r="O462" s="154">
        <f t="shared" si="839"/>
        <v>0</v>
      </c>
      <c r="P462" s="154">
        <f t="shared" si="839"/>
        <v>200</v>
      </c>
      <c r="Q462" s="154">
        <f t="shared" si="839"/>
        <v>0</v>
      </c>
      <c r="R462" s="154">
        <f t="shared" si="839"/>
        <v>200</v>
      </c>
      <c r="S462" s="154">
        <f t="shared" si="839"/>
        <v>0</v>
      </c>
      <c r="T462" s="154">
        <f t="shared" si="839"/>
        <v>200</v>
      </c>
      <c r="U462" s="154">
        <f t="shared" si="839"/>
        <v>0</v>
      </c>
      <c r="V462" s="154">
        <f t="shared" si="839"/>
        <v>200</v>
      </c>
      <c r="W462" s="154">
        <f t="shared" si="839"/>
        <v>0</v>
      </c>
      <c r="X462" s="154">
        <f t="shared" si="839"/>
        <v>200</v>
      </c>
    </row>
    <row r="463" spans="1:24" s="145" customFormat="1" ht="12.75" hidden="1" customHeight="1" x14ac:dyDescent="0.25">
      <c r="A463" s="332" t="s">
        <v>282</v>
      </c>
      <c r="B463" s="332"/>
      <c r="C463" s="244"/>
      <c r="D463" s="244"/>
      <c r="E463" s="185">
        <v>853</v>
      </c>
      <c r="F463" s="158" t="s">
        <v>224</v>
      </c>
      <c r="G463" s="158" t="s">
        <v>273</v>
      </c>
      <c r="H463" s="158" t="s">
        <v>283</v>
      </c>
      <c r="I463" s="158"/>
      <c r="J463" s="154">
        <f>J464</f>
        <v>200</v>
      </c>
      <c r="K463" s="154">
        <f t="shared" si="839"/>
        <v>0</v>
      </c>
      <c r="L463" s="154">
        <f t="shared" si="839"/>
        <v>200</v>
      </c>
      <c r="M463" s="154">
        <f t="shared" si="839"/>
        <v>0</v>
      </c>
      <c r="N463" s="154">
        <f t="shared" si="839"/>
        <v>200</v>
      </c>
      <c r="O463" s="154">
        <f t="shared" si="839"/>
        <v>0</v>
      </c>
      <c r="P463" s="154">
        <f t="shared" si="839"/>
        <v>200</v>
      </c>
      <c r="Q463" s="154">
        <f t="shared" si="839"/>
        <v>0</v>
      </c>
      <c r="R463" s="154">
        <f t="shared" si="839"/>
        <v>200</v>
      </c>
      <c r="S463" s="154">
        <f t="shared" si="839"/>
        <v>0</v>
      </c>
      <c r="T463" s="154">
        <f t="shared" si="839"/>
        <v>200</v>
      </c>
      <c r="U463" s="154">
        <f t="shared" si="839"/>
        <v>0</v>
      </c>
      <c r="V463" s="154">
        <f t="shared" si="839"/>
        <v>200</v>
      </c>
      <c r="W463" s="154">
        <f t="shared" si="839"/>
        <v>0</v>
      </c>
      <c r="X463" s="154">
        <f t="shared" si="839"/>
        <v>200</v>
      </c>
    </row>
    <row r="464" spans="1:24" s="175" customFormat="1" ht="12.75" hidden="1" customHeight="1" x14ac:dyDescent="0.25">
      <c r="A464" s="332" t="s">
        <v>286</v>
      </c>
      <c r="B464" s="332"/>
      <c r="C464" s="244"/>
      <c r="D464" s="244"/>
      <c r="E464" s="185">
        <v>853</v>
      </c>
      <c r="F464" s="158" t="s">
        <v>224</v>
      </c>
      <c r="G464" s="158" t="s">
        <v>273</v>
      </c>
      <c r="H464" s="158" t="s">
        <v>287</v>
      </c>
      <c r="I464" s="158"/>
      <c r="J464" s="174">
        <f t="shared" ref="J464:X465" si="840">J465</f>
        <v>200</v>
      </c>
      <c r="K464" s="174">
        <f t="shared" si="840"/>
        <v>0</v>
      </c>
      <c r="L464" s="174">
        <f t="shared" si="840"/>
        <v>200</v>
      </c>
      <c r="M464" s="174">
        <f t="shared" si="840"/>
        <v>0</v>
      </c>
      <c r="N464" s="174">
        <f t="shared" si="840"/>
        <v>200</v>
      </c>
      <c r="O464" s="174">
        <f t="shared" si="840"/>
        <v>0</v>
      </c>
      <c r="P464" s="174">
        <f t="shared" si="840"/>
        <v>200</v>
      </c>
      <c r="Q464" s="174">
        <f t="shared" si="840"/>
        <v>0</v>
      </c>
      <c r="R464" s="174">
        <f t="shared" si="840"/>
        <v>200</v>
      </c>
      <c r="S464" s="174">
        <f t="shared" si="840"/>
        <v>0</v>
      </c>
      <c r="T464" s="174">
        <f t="shared" si="840"/>
        <v>200</v>
      </c>
      <c r="U464" s="174">
        <f t="shared" si="840"/>
        <v>0</v>
      </c>
      <c r="V464" s="174">
        <f t="shared" si="840"/>
        <v>200</v>
      </c>
      <c r="W464" s="174">
        <f t="shared" si="840"/>
        <v>0</v>
      </c>
      <c r="X464" s="174">
        <f t="shared" si="840"/>
        <v>200</v>
      </c>
    </row>
    <row r="465" spans="1:24" s="145" customFormat="1" ht="12.75" hidden="1" customHeight="1" x14ac:dyDescent="0.25">
      <c r="A465" s="155"/>
      <c r="B465" s="258" t="s">
        <v>280</v>
      </c>
      <c r="C465" s="186"/>
      <c r="D465" s="186"/>
      <c r="E465" s="185">
        <v>853</v>
      </c>
      <c r="F465" s="143" t="s">
        <v>224</v>
      </c>
      <c r="G465" s="158" t="s">
        <v>273</v>
      </c>
      <c r="H465" s="158" t="s">
        <v>287</v>
      </c>
      <c r="I465" s="143" t="s">
        <v>288</v>
      </c>
      <c r="J465" s="154">
        <f t="shared" si="840"/>
        <v>200</v>
      </c>
      <c r="K465" s="154">
        <f t="shared" si="840"/>
        <v>0</v>
      </c>
      <c r="L465" s="154">
        <f t="shared" si="840"/>
        <v>200</v>
      </c>
      <c r="M465" s="154">
        <f t="shared" si="840"/>
        <v>0</v>
      </c>
      <c r="N465" s="154">
        <f t="shared" si="840"/>
        <v>200</v>
      </c>
      <c r="O465" s="154">
        <f t="shared" si="840"/>
        <v>0</v>
      </c>
      <c r="P465" s="154">
        <f t="shared" si="840"/>
        <v>200</v>
      </c>
      <c r="Q465" s="154">
        <f t="shared" si="840"/>
        <v>0</v>
      </c>
      <c r="R465" s="154">
        <f t="shared" si="840"/>
        <v>200</v>
      </c>
      <c r="S465" s="154">
        <f t="shared" si="840"/>
        <v>0</v>
      </c>
      <c r="T465" s="154">
        <f t="shared" si="840"/>
        <v>200</v>
      </c>
      <c r="U465" s="154">
        <f t="shared" si="840"/>
        <v>0</v>
      </c>
      <c r="V465" s="154">
        <f t="shared" si="840"/>
        <v>200</v>
      </c>
      <c r="W465" s="154">
        <f t="shared" si="840"/>
        <v>0</v>
      </c>
      <c r="X465" s="154">
        <f t="shared" si="840"/>
        <v>200</v>
      </c>
    </row>
    <row r="466" spans="1:24" s="145" customFormat="1" ht="12.75" hidden="1" customHeight="1" x14ac:dyDescent="0.25">
      <c r="A466" s="155"/>
      <c r="B466" s="258" t="s">
        <v>289</v>
      </c>
      <c r="C466" s="186"/>
      <c r="D466" s="186"/>
      <c r="E466" s="185">
        <v>853</v>
      </c>
      <c r="F466" s="143" t="s">
        <v>224</v>
      </c>
      <c r="G466" s="158" t="s">
        <v>273</v>
      </c>
      <c r="H466" s="158" t="s">
        <v>287</v>
      </c>
      <c r="I466" s="143" t="s">
        <v>290</v>
      </c>
      <c r="J466" s="154">
        <v>200</v>
      </c>
      <c r="K466" s="154"/>
      <c r="L466" s="154">
        <f t="shared" si="720"/>
        <v>200</v>
      </c>
      <c r="M466" s="154"/>
      <c r="N466" s="154">
        <f t="shared" ref="N466" si="841">L466+M466</f>
        <v>200</v>
      </c>
      <c r="O466" s="154"/>
      <c r="P466" s="154">
        <f t="shared" ref="P466" si="842">N466+O466</f>
        <v>200</v>
      </c>
      <c r="Q466" s="154"/>
      <c r="R466" s="154">
        <f t="shared" ref="R466" si="843">P466+Q466</f>
        <v>200</v>
      </c>
      <c r="S466" s="154"/>
      <c r="T466" s="154">
        <f t="shared" ref="T466" si="844">R466+S466</f>
        <v>200</v>
      </c>
      <c r="U466" s="154"/>
      <c r="V466" s="154">
        <f t="shared" ref="V466" si="845">T466+U466</f>
        <v>200</v>
      </c>
      <c r="W466" s="154"/>
      <c r="X466" s="154">
        <f t="shared" ref="X466" si="846">V466+W466</f>
        <v>200</v>
      </c>
    </row>
    <row r="467" spans="1:24" s="150" customFormat="1" ht="12" hidden="1" x14ac:dyDescent="0.25">
      <c r="A467" s="329" t="s">
        <v>295</v>
      </c>
      <c r="B467" s="329"/>
      <c r="C467" s="247"/>
      <c r="D467" s="247"/>
      <c r="E467" s="185">
        <v>853</v>
      </c>
      <c r="F467" s="148" t="s">
        <v>296</v>
      </c>
      <c r="G467" s="148"/>
      <c r="H467" s="148"/>
      <c r="I467" s="148"/>
      <c r="J467" s="149">
        <f t="shared" ref="J467:X472" si="847">J468</f>
        <v>708500</v>
      </c>
      <c r="K467" s="149">
        <f t="shared" si="847"/>
        <v>0</v>
      </c>
      <c r="L467" s="149">
        <f t="shared" si="847"/>
        <v>708500</v>
      </c>
      <c r="M467" s="149">
        <f t="shared" si="847"/>
        <v>0</v>
      </c>
      <c r="N467" s="149">
        <f t="shared" si="847"/>
        <v>708500</v>
      </c>
      <c r="O467" s="149">
        <f t="shared" si="847"/>
        <v>0</v>
      </c>
      <c r="P467" s="149">
        <f t="shared" si="847"/>
        <v>708500</v>
      </c>
      <c r="Q467" s="149">
        <f t="shared" si="847"/>
        <v>2927</v>
      </c>
      <c r="R467" s="149">
        <f t="shared" si="847"/>
        <v>711427</v>
      </c>
      <c r="S467" s="149">
        <f t="shared" si="847"/>
        <v>0</v>
      </c>
      <c r="T467" s="149">
        <f t="shared" si="847"/>
        <v>711427</v>
      </c>
      <c r="U467" s="149">
        <f t="shared" si="847"/>
        <v>0</v>
      </c>
      <c r="V467" s="149">
        <f t="shared" si="847"/>
        <v>711427</v>
      </c>
      <c r="W467" s="149">
        <f t="shared" si="847"/>
        <v>0</v>
      </c>
      <c r="X467" s="149">
        <f t="shared" si="847"/>
        <v>711427</v>
      </c>
    </row>
    <row r="468" spans="1:24" s="188" customFormat="1" ht="12" hidden="1" x14ac:dyDescent="0.25">
      <c r="A468" s="334" t="s">
        <v>297</v>
      </c>
      <c r="B468" s="334"/>
      <c r="C468" s="187"/>
      <c r="D468" s="187"/>
      <c r="E468" s="185">
        <v>853</v>
      </c>
      <c r="F468" s="151" t="s">
        <v>296</v>
      </c>
      <c r="G468" s="151" t="s">
        <v>226</v>
      </c>
      <c r="H468" s="151"/>
      <c r="I468" s="151"/>
      <c r="J468" s="152">
        <f t="shared" si="847"/>
        <v>708500</v>
      </c>
      <c r="K468" s="152">
        <f t="shared" si="847"/>
        <v>0</v>
      </c>
      <c r="L468" s="152">
        <f t="shared" si="847"/>
        <v>708500</v>
      </c>
      <c r="M468" s="152">
        <f t="shared" si="847"/>
        <v>0</v>
      </c>
      <c r="N468" s="152">
        <f t="shared" si="847"/>
        <v>708500</v>
      </c>
      <c r="O468" s="152">
        <f t="shared" si="847"/>
        <v>0</v>
      </c>
      <c r="P468" s="152">
        <f t="shared" si="847"/>
        <v>708500</v>
      </c>
      <c r="Q468" s="152">
        <f t="shared" si="847"/>
        <v>2927</v>
      </c>
      <c r="R468" s="152">
        <f t="shared" si="847"/>
        <v>711427</v>
      </c>
      <c r="S468" s="152">
        <f t="shared" si="847"/>
        <v>0</v>
      </c>
      <c r="T468" s="152">
        <f t="shared" si="847"/>
        <v>711427</v>
      </c>
      <c r="U468" s="152">
        <f t="shared" si="847"/>
        <v>0</v>
      </c>
      <c r="V468" s="152">
        <f t="shared" si="847"/>
        <v>711427</v>
      </c>
      <c r="W468" s="152">
        <f t="shared" si="847"/>
        <v>0</v>
      </c>
      <c r="X468" s="152">
        <f t="shared" si="847"/>
        <v>711427</v>
      </c>
    </row>
    <row r="469" spans="1:24" s="189" customFormat="1" ht="12.75" hidden="1" customHeight="1" x14ac:dyDescent="0.25">
      <c r="A469" s="332" t="s">
        <v>298</v>
      </c>
      <c r="B469" s="332"/>
      <c r="C469" s="244"/>
      <c r="D469" s="244"/>
      <c r="E469" s="185">
        <v>853</v>
      </c>
      <c r="F469" s="143" t="s">
        <v>296</v>
      </c>
      <c r="G469" s="143" t="s">
        <v>226</v>
      </c>
      <c r="H469" s="143" t="s">
        <v>299</v>
      </c>
      <c r="I469" s="143"/>
      <c r="J469" s="154">
        <f t="shared" si="847"/>
        <v>708500</v>
      </c>
      <c r="K469" s="154">
        <f t="shared" si="847"/>
        <v>0</v>
      </c>
      <c r="L469" s="154">
        <f t="shared" si="847"/>
        <v>708500</v>
      </c>
      <c r="M469" s="154">
        <f t="shared" si="847"/>
        <v>0</v>
      </c>
      <c r="N469" s="154">
        <f t="shared" si="847"/>
        <v>708500</v>
      </c>
      <c r="O469" s="154">
        <f t="shared" si="847"/>
        <v>0</v>
      </c>
      <c r="P469" s="154">
        <f t="shared" si="847"/>
        <v>708500</v>
      </c>
      <c r="Q469" s="154">
        <f t="shared" si="847"/>
        <v>2927</v>
      </c>
      <c r="R469" s="154">
        <f t="shared" si="847"/>
        <v>711427</v>
      </c>
      <c r="S469" s="154">
        <f t="shared" si="847"/>
        <v>0</v>
      </c>
      <c r="T469" s="154">
        <f t="shared" si="847"/>
        <v>711427</v>
      </c>
      <c r="U469" s="154">
        <f t="shared" si="847"/>
        <v>0</v>
      </c>
      <c r="V469" s="154">
        <f t="shared" si="847"/>
        <v>711427</v>
      </c>
      <c r="W469" s="154">
        <f t="shared" si="847"/>
        <v>0</v>
      </c>
      <c r="X469" s="154">
        <f t="shared" si="847"/>
        <v>711427</v>
      </c>
    </row>
    <row r="470" spans="1:24" s="145" customFormat="1" ht="12.75" hidden="1" customHeight="1" x14ac:dyDescent="0.25">
      <c r="A470" s="332" t="s">
        <v>300</v>
      </c>
      <c r="B470" s="332"/>
      <c r="C470" s="244"/>
      <c r="D470" s="244"/>
      <c r="E470" s="185">
        <v>853</v>
      </c>
      <c r="F470" s="143" t="s">
        <v>296</v>
      </c>
      <c r="G470" s="143" t="s">
        <v>226</v>
      </c>
      <c r="H470" s="143" t="s">
        <v>301</v>
      </c>
      <c r="I470" s="143"/>
      <c r="J470" s="190">
        <f t="shared" si="847"/>
        <v>708500</v>
      </c>
      <c r="K470" s="190">
        <f t="shared" si="847"/>
        <v>0</v>
      </c>
      <c r="L470" s="190">
        <f t="shared" si="847"/>
        <v>708500</v>
      </c>
      <c r="M470" s="190">
        <f t="shared" si="847"/>
        <v>0</v>
      </c>
      <c r="N470" s="190">
        <f t="shared" si="847"/>
        <v>708500</v>
      </c>
      <c r="O470" s="190">
        <f t="shared" si="847"/>
        <v>0</v>
      </c>
      <c r="P470" s="190">
        <f t="shared" si="847"/>
        <v>708500</v>
      </c>
      <c r="Q470" s="190">
        <f t="shared" si="847"/>
        <v>2927</v>
      </c>
      <c r="R470" s="190">
        <f t="shared" si="847"/>
        <v>711427</v>
      </c>
      <c r="S470" s="190">
        <f t="shared" si="847"/>
        <v>0</v>
      </c>
      <c r="T470" s="190">
        <f t="shared" si="847"/>
        <v>711427</v>
      </c>
      <c r="U470" s="190">
        <f t="shared" si="847"/>
        <v>0</v>
      </c>
      <c r="V470" s="190">
        <f t="shared" si="847"/>
        <v>711427</v>
      </c>
      <c r="W470" s="190">
        <f t="shared" si="847"/>
        <v>0</v>
      </c>
      <c r="X470" s="190">
        <f t="shared" si="847"/>
        <v>711427</v>
      </c>
    </row>
    <row r="471" spans="1:24" s="145" customFormat="1" ht="12.75" hidden="1" customHeight="1" x14ac:dyDescent="0.25">
      <c r="A471" s="331" t="s">
        <v>302</v>
      </c>
      <c r="B471" s="331"/>
      <c r="C471" s="186"/>
      <c r="D471" s="186"/>
      <c r="E471" s="185">
        <v>853</v>
      </c>
      <c r="F471" s="143" t="s">
        <v>296</v>
      </c>
      <c r="G471" s="143" t="s">
        <v>226</v>
      </c>
      <c r="H471" s="143" t="s">
        <v>303</v>
      </c>
      <c r="I471" s="143"/>
      <c r="J471" s="190">
        <f t="shared" si="847"/>
        <v>708500</v>
      </c>
      <c r="K471" s="190">
        <f t="shared" si="847"/>
        <v>0</v>
      </c>
      <c r="L471" s="190">
        <f t="shared" si="847"/>
        <v>708500</v>
      </c>
      <c r="M471" s="190">
        <f t="shared" si="847"/>
        <v>0</v>
      </c>
      <c r="N471" s="190">
        <f t="shared" si="847"/>
        <v>708500</v>
      </c>
      <c r="O471" s="190">
        <f t="shared" si="847"/>
        <v>0</v>
      </c>
      <c r="P471" s="190">
        <f t="shared" si="847"/>
        <v>708500</v>
      </c>
      <c r="Q471" s="190">
        <f t="shared" si="847"/>
        <v>2927</v>
      </c>
      <c r="R471" s="190">
        <f t="shared" si="847"/>
        <v>711427</v>
      </c>
      <c r="S471" s="190">
        <f t="shared" si="847"/>
        <v>0</v>
      </c>
      <c r="T471" s="190">
        <f t="shared" si="847"/>
        <v>711427</v>
      </c>
      <c r="U471" s="190">
        <f t="shared" si="847"/>
        <v>0</v>
      </c>
      <c r="V471" s="190">
        <f t="shared" si="847"/>
        <v>711427</v>
      </c>
      <c r="W471" s="190">
        <f t="shared" si="847"/>
        <v>0</v>
      </c>
      <c r="X471" s="190">
        <f t="shared" si="847"/>
        <v>711427</v>
      </c>
    </row>
    <row r="472" spans="1:24" s="145" customFormat="1" ht="12.75" hidden="1" customHeight="1" x14ac:dyDescent="0.25">
      <c r="A472" s="258"/>
      <c r="B472" s="240" t="s">
        <v>280</v>
      </c>
      <c r="C472" s="244"/>
      <c r="D472" s="244"/>
      <c r="E472" s="185">
        <v>853</v>
      </c>
      <c r="F472" s="143" t="s">
        <v>296</v>
      </c>
      <c r="G472" s="143" t="s">
        <v>226</v>
      </c>
      <c r="H472" s="143" t="s">
        <v>304</v>
      </c>
      <c r="I472" s="143" t="s">
        <v>288</v>
      </c>
      <c r="J472" s="154">
        <f>J473</f>
        <v>708500</v>
      </c>
      <c r="K472" s="154">
        <f t="shared" si="847"/>
        <v>0</v>
      </c>
      <c r="L472" s="154">
        <f t="shared" si="847"/>
        <v>708500</v>
      </c>
      <c r="M472" s="154">
        <f t="shared" si="847"/>
        <v>0</v>
      </c>
      <c r="N472" s="154">
        <f t="shared" si="847"/>
        <v>708500</v>
      </c>
      <c r="O472" s="154">
        <f t="shared" si="847"/>
        <v>0</v>
      </c>
      <c r="P472" s="154">
        <f t="shared" si="847"/>
        <v>708500</v>
      </c>
      <c r="Q472" s="154">
        <f t="shared" si="847"/>
        <v>2927</v>
      </c>
      <c r="R472" s="154">
        <f t="shared" si="847"/>
        <v>711427</v>
      </c>
      <c r="S472" s="154">
        <f t="shared" si="847"/>
        <v>0</v>
      </c>
      <c r="T472" s="154">
        <f t="shared" si="847"/>
        <v>711427</v>
      </c>
      <c r="U472" s="154">
        <f t="shared" si="847"/>
        <v>0</v>
      </c>
      <c r="V472" s="154">
        <f t="shared" si="847"/>
        <v>711427</v>
      </c>
      <c r="W472" s="154">
        <f t="shared" si="847"/>
        <v>0</v>
      </c>
      <c r="X472" s="154">
        <f t="shared" si="847"/>
        <v>711427</v>
      </c>
    </row>
    <row r="473" spans="1:24" s="145" customFormat="1" ht="12.75" hidden="1" customHeight="1" x14ac:dyDescent="0.25">
      <c r="A473" s="258"/>
      <c r="B473" s="240" t="s">
        <v>289</v>
      </c>
      <c r="C473" s="244"/>
      <c r="D473" s="244"/>
      <c r="E473" s="185">
        <v>853</v>
      </c>
      <c r="F473" s="143" t="s">
        <v>296</v>
      </c>
      <c r="G473" s="143" t="s">
        <v>226</v>
      </c>
      <c r="H473" s="143" t="s">
        <v>304</v>
      </c>
      <c r="I473" s="143" t="s">
        <v>290</v>
      </c>
      <c r="J473" s="154">
        <v>708500</v>
      </c>
      <c r="K473" s="154"/>
      <c r="L473" s="154">
        <f t="shared" ref="L473:L533" si="848">J473+K473</f>
        <v>708500</v>
      </c>
      <c r="M473" s="154"/>
      <c r="N473" s="154">
        <f t="shared" ref="N473" si="849">L473+M473</f>
        <v>708500</v>
      </c>
      <c r="O473" s="154"/>
      <c r="P473" s="154">
        <f t="shared" ref="P473" si="850">N473+O473</f>
        <v>708500</v>
      </c>
      <c r="Q473" s="154">
        <v>2927</v>
      </c>
      <c r="R473" s="154">
        <f t="shared" ref="R473" si="851">P473+Q473</f>
        <v>711427</v>
      </c>
      <c r="S473" s="154"/>
      <c r="T473" s="154">
        <f t="shared" ref="T473" si="852">R473+S473</f>
        <v>711427</v>
      </c>
      <c r="U473" s="154"/>
      <c r="V473" s="154">
        <f t="shared" ref="V473" si="853">T473+U473</f>
        <v>711427</v>
      </c>
      <c r="W473" s="154"/>
      <c r="X473" s="154">
        <f t="shared" ref="X473" si="854">V473+W473</f>
        <v>711427</v>
      </c>
    </row>
    <row r="474" spans="1:24" s="150" customFormat="1" ht="12" hidden="1" x14ac:dyDescent="0.25">
      <c r="A474" s="329" t="s">
        <v>318</v>
      </c>
      <c r="B474" s="329"/>
      <c r="C474" s="247"/>
      <c r="D474" s="247"/>
      <c r="E474" s="185">
        <v>853</v>
      </c>
      <c r="F474" s="148" t="s">
        <v>247</v>
      </c>
      <c r="G474" s="148"/>
      <c r="H474" s="148"/>
      <c r="I474" s="148"/>
      <c r="J474" s="149">
        <f>J475</f>
        <v>4433800</v>
      </c>
      <c r="K474" s="149">
        <f t="shared" ref="K474:X474" si="855">K475</f>
        <v>0</v>
      </c>
      <c r="L474" s="149">
        <f t="shared" si="855"/>
        <v>4433800</v>
      </c>
      <c r="M474" s="149">
        <f t="shared" si="855"/>
        <v>0</v>
      </c>
      <c r="N474" s="149">
        <f t="shared" si="855"/>
        <v>4433800</v>
      </c>
      <c r="O474" s="149">
        <f t="shared" si="855"/>
        <v>0</v>
      </c>
      <c r="P474" s="149">
        <f t="shared" si="855"/>
        <v>4433800</v>
      </c>
      <c r="Q474" s="149">
        <f t="shared" si="855"/>
        <v>0</v>
      </c>
      <c r="R474" s="149">
        <f t="shared" si="855"/>
        <v>4433800</v>
      </c>
      <c r="S474" s="149">
        <f t="shared" si="855"/>
        <v>0</v>
      </c>
      <c r="T474" s="149">
        <f t="shared" si="855"/>
        <v>4433800</v>
      </c>
      <c r="U474" s="149">
        <f t="shared" si="855"/>
        <v>0</v>
      </c>
      <c r="V474" s="149">
        <f t="shared" si="855"/>
        <v>4433800</v>
      </c>
      <c r="W474" s="149">
        <f t="shared" si="855"/>
        <v>0</v>
      </c>
      <c r="X474" s="149">
        <f t="shared" si="855"/>
        <v>4433800</v>
      </c>
    </row>
    <row r="475" spans="1:24" s="153" customFormat="1" ht="12" hidden="1" x14ac:dyDescent="0.25">
      <c r="A475" s="335" t="s">
        <v>327</v>
      </c>
      <c r="B475" s="336"/>
      <c r="C475" s="191"/>
      <c r="D475" s="191"/>
      <c r="E475" s="185">
        <v>853</v>
      </c>
      <c r="F475" s="151" t="s">
        <v>247</v>
      </c>
      <c r="G475" s="151" t="s">
        <v>307</v>
      </c>
      <c r="H475" s="151"/>
      <c r="I475" s="151"/>
      <c r="J475" s="152">
        <f t="shared" ref="J475:X479" si="856">J476</f>
        <v>4433800</v>
      </c>
      <c r="K475" s="152">
        <f t="shared" si="856"/>
        <v>0</v>
      </c>
      <c r="L475" s="152">
        <f t="shared" si="856"/>
        <v>4433800</v>
      </c>
      <c r="M475" s="152">
        <f t="shared" si="856"/>
        <v>0</v>
      </c>
      <c r="N475" s="152">
        <f t="shared" si="856"/>
        <v>4433800</v>
      </c>
      <c r="O475" s="152">
        <f t="shared" si="856"/>
        <v>0</v>
      </c>
      <c r="P475" s="152">
        <f t="shared" si="856"/>
        <v>4433800</v>
      </c>
      <c r="Q475" s="152">
        <f t="shared" si="856"/>
        <v>0</v>
      </c>
      <c r="R475" s="152">
        <f t="shared" si="856"/>
        <v>4433800</v>
      </c>
      <c r="S475" s="152">
        <f t="shared" si="856"/>
        <v>0</v>
      </c>
      <c r="T475" s="152">
        <f t="shared" si="856"/>
        <v>4433800</v>
      </c>
      <c r="U475" s="152">
        <f t="shared" si="856"/>
        <v>0</v>
      </c>
      <c r="V475" s="152">
        <f t="shared" si="856"/>
        <v>4433800</v>
      </c>
      <c r="W475" s="152">
        <f t="shared" si="856"/>
        <v>0</v>
      </c>
      <c r="X475" s="152">
        <f t="shared" si="856"/>
        <v>4433800</v>
      </c>
    </row>
    <row r="476" spans="1:24" s="145" customFormat="1" ht="12.75" hidden="1" customHeight="1" x14ac:dyDescent="0.25">
      <c r="A476" s="332" t="s">
        <v>280</v>
      </c>
      <c r="B476" s="332"/>
      <c r="C476" s="244"/>
      <c r="D476" s="244"/>
      <c r="E476" s="185">
        <v>853</v>
      </c>
      <c r="F476" s="143" t="s">
        <v>247</v>
      </c>
      <c r="G476" s="143" t="s">
        <v>307</v>
      </c>
      <c r="H476" s="143" t="s">
        <v>281</v>
      </c>
      <c r="I476" s="143"/>
      <c r="J476" s="154">
        <f t="shared" si="856"/>
        <v>4433800</v>
      </c>
      <c r="K476" s="154">
        <f t="shared" si="856"/>
        <v>0</v>
      </c>
      <c r="L476" s="154">
        <f t="shared" si="856"/>
        <v>4433800</v>
      </c>
      <c r="M476" s="154">
        <f t="shared" si="856"/>
        <v>0</v>
      </c>
      <c r="N476" s="154">
        <f t="shared" si="856"/>
        <v>4433800</v>
      </c>
      <c r="O476" s="154">
        <f t="shared" si="856"/>
        <v>0</v>
      </c>
      <c r="P476" s="154">
        <f t="shared" si="856"/>
        <v>4433800</v>
      </c>
      <c r="Q476" s="154">
        <f t="shared" si="856"/>
        <v>0</v>
      </c>
      <c r="R476" s="154">
        <f t="shared" si="856"/>
        <v>4433800</v>
      </c>
      <c r="S476" s="154">
        <f t="shared" si="856"/>
        <v>0</v>
      </c>
      <c r="T476" s="154">
        <f t="shared" si="856"/>
        <v>4433800</v>
      </c>
      <c r="U476" s="154">
        <f t="shared" si="856"/>
        <v>0</v>
      </c>
      <c r="V476" s="154">
        <f t="shared" si="856"/>
        <v>4433800</v>
      </c>
      <c r="W476" s="154">
        <f t="shared" si="856"/>
        <v>0</v>
      </c>
      <c r="X476" s="154">
        <f t="shared" si="856"/>
        <v>4433800</v>
      </c>
    </row>
    <row r="477" spans="1:24" s="145" customFormat="1" ht="12" hidden="1" x14ac:dyDescent="0.25">
      <c r="A477" s="332" t="s">
        <v>282</v>
      </c>
      <c r="B477" s="332"/>
      <c r="C477" s="244"/>
      <c r="D477" s="244"/>
      <c r="E477" s="185">
        <v>853</v>
      </c>
      <c r="F477" s="143" t="s">
        <v>247</v>
      </c>
      <c r="G477" s="143" t="s">
        <v>307</v>
      </c>
      <c r="H477" s="143" t="s">
        <v>283</v>
      </c>
      <c r="I477" s="143"/>
      <c r="J477" s="154">
        <f>J478</f>
        <v>4433800</v>
      </c>
      <c r="K477" s="154">
        <f t="shared" si="856"/>
        <v>0</v>
      </c>
      <c r="L477" s="154">
        <f t="shared" si="856"/>
        <v>4433800</v>
      </c>
      <c r="M477" s="154">
        <f t="shared" si="856"/>
        <v>0</v>
      </c>
      <c r="N477" s="154">
        <f t="shared" si="856"/>
        <v>4433800</v>
      </c>
      <c r="O477" s="154">
        <f t="shared" si="856"/>
        <v>0</v>
      </c>
      <c r="P477" s="154">
        <f t="shared" si="856"/>
        <v>4433800</v>
      </c>
      <c r="Q477" s="154">
        <f t="shared" si="856"/>
        <v>0</v>
      </c>
      <c r="R477" s="154">
        <f t="shared" si="856"/>
        <v>4433800</v>
      </c>
      <c r="S477" s="154">
        <f t="shared" si="856"/>
        <v>0</v>
      </c>
      <c r="T477" s="154">
        <f t="shared" si="856"/>
        <v>4433800</v>
      </c>
      <c r="U477" s="154">
        <f t="shared" si="856"/>
        <v>0</v>
      </c>
      <c r="V477" s="154">
        <f t="shared" si="856"/>
        <v>4433800</v>
      </c>
      <c r="W477" s="154">
        <f t="shared" si="856"/>
        <v>0</v>
      </c>
      <c r="X477" s="154">
        <f t="shared" si="856"/>
        <v>4433800</v>
      </c>
    </row>
    <row r="478" spans="1:24" s="145" customFormat="1" ht="12" hidden="1" x14ac:dyDescent="0.25">
      <c r="A478" s="313" t="s">
        <v>328</v>
      </c>
      <c r="B478" s="314"/>
      <c r="C478" s="192"/>
      <c r="D478" s="192"/>
      <c r="E478" s="185">
        <v>853</v>
      </c>
      <c r="F478" s="143" t="s">
        <v>247</v>
      </c>
      <c r="G478" s="143" t="s">
        <v>307</v>
      </c>
      <c r="H478" s="143" t="s">
        <v>329</v>
      </c>
      <c r="I478" s="143"/>
      <c r="J478" s="154">
        <f>J479</f>
        <v>4433800</v>
      </c>
      <c r="K478" s="154">
        <f t="shared" si="856"/>
        <v>0</v>
      </c>
      <c r="L478" s="154">
        <f t="shared" si="856"/>
        <v>4433800</v>
      </c>
      <c r="M478" s="154">
        <f t="shared" si="856"/>
        <v>0</v>
      </c>
      <c r="N478" s="154">
        <f t="shared" si="856"/>
        <v>4433800</v>
      </c>
      <c r="O478" s="154">
        <f t="shared" si="856"/>
        <v>0</v>
      </c>
      <c r="P478" s="154">
        <f t="shared" si="856"/>
        <v>4433800</v>
      </c>
      <c r="Q478" s="154">
        <f t="shared" si="856"/>
        <v>0</v>
      </c>
      <c r="R478" s="154">
        <f t="shared" si="856"/>
        <v>4433800</v>
      </c>
      <c r="S478" s="154">
        <f t="shared" si="856"/>
        <v>0</v>
      </c>
      <c r="T478" s="154">
        <f t="shared" si="856"/>
        <v>4433800</v>
      </c>
      <c r="U478" s="154">
        <f t="shared" si="856"/>
        <v>0</v>
      </c>
      <c r="V478" s="154">
        <f t="shared" si="856"/>
        <v>4433800</v>
      </c>
      <c r="W478" s="154">
        <f t="shared" si="856"/>
        <v>0</v>
      </c>
      <c r="X478" s="154">
        <f t="shared" si="856"/>
        <v>4433800</v>
      </c>
    </row>
    <row r="479" spans="1:24" s="145" customFormat="1" ht="12.75" hidden="1" customHeight="1" x14ac:dyDescent="0.25">
      <c r="A479" s="240"/>
      <c r="B479" s="240" t="s">
        <v>280</v>
      </c>
      <c r="C479" s="244"/>
      <c r="D479" s="244"/>
      <c r="E479" s="185">
        <v>853</v>
      </c>
      <c r="F479" s="143" t="s">
        <v>247</v>
      </c>
      <c r="G479" s="143" t="s">
        <v>307</v>
      </c>
      <c r="H479" s="143" t="s">
        <v>329</v>
      </c>
      <c r="I479" s="143" t="s">
        <v>288</v>
      </c>
      <c r="J479" s="154">
        <f>J480</f>
        <v>4433800</v>
      </c>
      <c r="K479" s="154">
        <f t="shared" si="856"/>
        <v>0</v>
      </c>
      <c r="L479" s="154">
        <f t="shared" si="856"/>
        <v>4433800</v>
      </c>
      <c r="M479" s="154">
        <f t="shared" si="856"/>
        <v>0</v>
      </c>
      <c r="N479" s="154">
        <f t="shared" si="856"/>
        <v>4433800</v>
      </c>
      <c r="O479" s="154">
        <f t="shared" si="856"/>
        <v>0</v>
      </c>
      <c r="P479" s="154">
        <f t="shared" si="856"/>
        <v>4433800</v>
      </c>
      <c r="Q479" s="154">
        <f t="shared" si="856"/>
        <v>0</v>
      </c>
      <c r="R479" s="154">
        <f t="shared" si="856"/>
        <v>4433800</v>
      </c>
      <c r="S479" s="154">
        <f t="shared" si="856"/>
        <v>0</v>
      </c>
      <c r="T479" s="154">
        <f t="shared" si="856"/>
        <v>4433800</v>
      </c>
      <c r="U479" s="154">
        <f t="shared" si="856"/>
        <v>0</v>
      </c>
      <c r="V479" s="154">
        <f t="shared" si="856"/>
        <v>4433800</v>
      </c>
      <c r="W479" s="154">
        <f t="shared" si="856"/>
        <v>0</v>
      </c>
      <c r="X479" s="154">
        <f t="shared" si="856"/>
        <v>4433800</v>
      </c>
    </row>
    <row r="480" spans="1:24" s="145" customFormat="1" ht="12" hidden="1" customHeight="1" x14ac:dyDescent="0.25">
      <c r="A480" s="244"/>
      <c r="B480" s="245" t="s">
        <v>289</v>
      </c>
      <c r="C480" s="192"/>
      <c r="D480" s="192"/>
      <c r="E480" s="185">
        <v>853</v>
      </c>
      <c r="F480" s="143" t="s">
        <v>247</v>
      </c>
      <c r="G480" s="143" t="s">
        <v>307</v>
      </c>
      <c r="H480" s="143" t="s">
        <v>329</v>
      </c>
      <c r="I480" s="143" t="s">
        <v>290</v>
      </c>
      <c r="J480" s="154">
        <v>4433800</v>
      </c>
      <c r="K480" s="154"/>
      <c r="L480" s="154">
        <f t="shared" si="848"/>
        <v>4433800</v>
      </c>
      <c r="M480" s="154"/>
      <c r="N480" s="154">
        <f t="shared" ref="N480" si="857">L480+M480</f>
        <v>4433800</v>
      </c>
      <c r="O480" s="154"/>
      <c r="P480" s="154">
        <f t="shared" ref="P480" si="858">N480+O480</f>
        <v>4433800</v>
      </c>
      <c r="Q480" s="154"/>
      <c r="R480" s="154">
        <f t="shared" ref="R480" si="859">P480+Q480</f>
        <v>4433800</v>
      </c>
      <c r="S480" s="154"/>
      <c r="T480" s="154">
        <f t="shared" ref="T480" si="860">R480+S480</f>
        <v>4433800</v>
      </c>
      <c r="U480" s="154"/>
      <c r="V480" s="154">
        <f t="shared" ref="V480" si="861">T480+U480</f>
        <v>4433800</v>
      </c>
      <c r="W480" s="154"/>
      <c r="X480" s="154">
        <f t="shared" ref="X480" si="862">V480+W480</f>
        <v>4433800</v>
      </c>
    </row>
    <row r="481" spans="1:24" s="145" customFormat="1" ht="12" x14ac:dyDescent="0.25">
      <c r="A481" s="329" t="s">
        <v>460</v>
      </c>
      <c r="B481" s="329"/>
      <c r="C481" s="247"/>
      <c r="D481" s="247"/>
      <c r="E481" s="185">
        <v>853</v>
      </c>
      <c r="F481" s="148" t="s">
        <v>461</v>
      </c>
      <c r="G481" s="148"/>
      <c r="H481" s="148"/>
      <c r="I481" s="148"/>
      <c r="J481" s="149">
        <f t="shared" ref="J481:U481" si="863">J486</f>
        <v>260600</v>
      </c>
      <c r="K481" s="149">
        <f t="shared" si="863"/>
        <v>-136580</v>
      </c>
      <c r="L481" s="149">
        <f t="shared" si="863"/>
        <v>124020</v>
      </c>
      <c r="M481" s="149">
        <f t="shared" si="863"/>
        <v>0</v>
      </c>
      <c r="N481" s="149">
        <f t="shared" si="863"/>
        <v>124020</v>
      </c>
      <c r="O481" s="149">
        <f t="shared" si="863"/>
        <v>0</v>
      </c>
      <c r="P481" s="149">
        <f t="shared" si="863"/>
        <v>124020</v>
      </c>
      <c r="Q481" s="149">
        <f t="shared" si="863"/>
        <v>0</v>
      </c>
      <c r="R481" s="149">
        <f t="shared" si="863"/>
        <v>124020</v>
      </c>
      <c r="S481" s="149">
        <f t="shared" si="863"/>
        <v>0</v>
      </c>
      <c r="T481" s="149">
        <f t="shared" si="863"/>
        <v>124020</v>
      </c>
      <c r="U481" s="149">
        <f t="shared" si="863"/>
        <v>0</v>
      </c>
      <c r="V481" s="149">
        <f>V482+V486</f>
        <v>124020</v>
      </c>
      <c r="W481" s="149">
        <f t="shared" ref="W481:X481" si="864">W482+W486</f>
        <v>452417</v>
      </c>
      <c r="X481" s="149">
        <f t="shared" si="864"/>
        <v>576437</v>
      </c>
    </row>
    <row r="482" spans="1:24" s="145" customFormat="1" ht="12.75" x14ac:dyDescent="0.25">
      <c r="A482" s="301" t="s">
        <v>462</v>
      </c>
      <c r="B482" s="302"/>
      <c r="C482" s="263"/>
      <c r="D482" s="263"/>
      <c r="E482" s="251">
        <v>853</v>
      </c>
      <c r="F482" s="45" t="s">
        <v>461</v>
      </c>
      <c r="G482" s="45" t="s">
        <v>224</v>
      </c>
      <c r="H482" s="148"/>
      <c r="I482" s="148"/>
      <c r="J482" s="149"/>
      <c r="K482" s="149"/>
      <c r="L482" s="149"/>
      <c r="M482" s="149"/>
      <c r="N482" s="149"/>
      <c r="O482" s="149"/>
      <c r="P482" s="149"/>
      <c r="Q482" s="149"/>
      <c r="R482" s="149"/>
      <c r="S482" s="149"/>
      <c r="T482" s="149"/>
      <c r="U482" s="149"/>
      <c r="V482" s="152">
        <f>V483</f>
        <v>0</v>
      </c>
      <c r="W482" s="152">
        <f t="shared" ref="W482:X484" si="865">W483</f>
        <v>473716</v>
      </c>
      <c r="X482" s="152">
        <f t="shared" si="865"/>
        <v>473716</v>
      </c>
    </row>
    <row r="483" spans="1:24" s="2" customFormat="1" ht="25.5" customHeight="1" x14ac:dyDescent="0.25">
      <c r="A483" s="295" t="s">
        <v>788</v>
      </c>
      <c r="B483" s="296"/>
      <c r="C483" s="261"/>
      <c r="D483" s="261"/>
      <c r="E483" s="185">
        <v>853</v>
      </c>
      <c r="F483" s="29" t="s">
        <v>461</v>
      </c>
      <c r="G483" s="29" t="s">
        <v>224</v>
      </c>
      <c r="H483" s="29" t="s">
        <v>789</v>
      </c>
      <c r="I483" s="29"/>
      <c r="J483" s="25"/>
      <c r="K483" s="25"/>
      <c r="L483" s="25"/>
      <c r="M483" s="25"/>
      <c r="N483" s="25"/>
      <c r="O483" s="25"/>
      <c r="P483" s="25"/>
      <c r="Q483" s="25"/>
      <c r="R483" s="25"/>
      <c r="S483" s="25"/>
      <c r="T483" s="25"/>
      <c r="U483" s="25"/>
      <c r="V483" s="25">
        <f>V484</f>
        <v>0</v>
      </c>
      <c r="W483" s="25">
        <f t="shared" si="865"/>
        <v>473716</v>
      </c>
      <c r="X483" s="25">
        <f t="shared" si="865"/>
        <v>473716</v>
      </c>
    </row>
    <row r="484" spans="1:24" s="2" customFormat="1" ht="12.75" customHeight="1" x14ac:dyDescent="0.25">
      <c r="A484" s="236"/>
      <c r="B484" s="261" t="s">
        <v>280</v>
      </c>
      <c r="C484" s="261"/>
      <c r="D484" s="261"/>
      <c r="E484" s="185">
        <v>853</v>
      </c>
      <c r="F484" s="29" t="s">
        <v>461</v>
      </c>
      <c r="G484" s="29" t="s">
        <v>224</v>
      </c>
      <c r="H484" s="29" t="s">
        <v>789</v>
      </c>
      <c r="I484" s="29" t="s">
        <v>288</v>
      </c>
      <c r="J484" s="25"/>
      <c r="K484" s="25"/>
      <c r="L484" s="25"/>
      <c r="M484" s="25"/>
      <c r="N484" s="25"/>
      <c r="O484" s="25"/>
      <c r="P484" s="25"/>
      <c r="Q484" s="25"/>
      <c r="R484" s="25"/>
      <c r="S484" s="25"/>
      <c r="T484" s="25"/>
      <c r="U484" s="25"/>
      <c r="V484" s="25">
        <f>V485</f>
        <v>0</v>
      </c>
      <c r="W484" s="25">
        <f t="shared" si="865"/>
        <v>473716</v>
      </c>
      <c r="X484" s="25">
        <f t="shared" si="865"/>
        <v>473716</v>
      </c>
    </row>
    <row r="485" spans="1:24" s="2" customFormat="1" ht="24.75" customHeight="1" x14ac:dyDescent="0.25">
      <c r="A485" s="236"/>
      <c r="B485" s="235" t="s">
        <v>790</v>
      </c>
      <c r="C485" s="261"/>
      <c r="D485" s="261"/>
      <c r="E485" s="185">
        <v>853</v>
      </c>
      <c r="F485" s="29" t="s">
        <v>461</v>
      </c>
      <c r="G485" s="29" t="s">
        <v>224</v>
      </c>
      <c r="H485" s="29" t="s">
        <v>789</v>
      </c>
      <c r="I485" s="29" t="s">
        <v>791</v>
      </c>
      <c r="J485" s="25"/>
      <c r="K485" s="25"/>
      <c r="L485" s="25"/>
      <c r="M485" s="25"/>
      <c r="N485" s="25"/>
      <c r="O485" s="25"/>
      <c r="P485" s="25"/>
      <c r="Q485" s="25"/>
      <c r="R485" s="25"/>
      <c r="S485" s="25"/>
      <c r="T485" s="25"/>
      <c r="U485" s="25"/>
      <c r="V485" s="25"/>
      <c r="W485" s="25">
        <v>473716</v>
      </c>
      <c r="X485" s="25">
        <f>V485+W485</f>
        <v>473716</v>
      </c>
    </row>
    <row r="486" spans="1:24" s="145" customFormat="1" ht="12" x14ac:dyDescent="0.25">
      <c r="A486" s="333" t="s">
        <v>487</v>
      </c>
      <c r="B486" s="333"/>
      <c r="C486" s="253"/>
      <c r="D486" s="253"/>
      <c r="E486" s="185">
        <v>853</v>
      </c>
      <c r="F486" s="151" t="s">
        <v>461</v>
      </c>
      <c r="G486" s="151" t="s">
        <v>247</v>
      </c>
      <c r="H486" s="151"/>
      <c r="I486" s="151"/>
      <c r="J486" s="177">
        <f>J487</f>
        <v>260600</v>
      </c>
      <c r="K486" s="177">
        <f t="shared" ref="K486:X486" si="866">K487</f>
        <v>-136580</v>
      </c>
      <c r="L486" s="177">
        <f t="shared" si="866"/>
        <v>124020</v>
      </c>
      <c r="M486" s="177">
        <f t="shared" si="866"/>
        <v>0</v>
      </c>
      <c r="N486" s="177">
        <f t="shared" si="866"/>
        <v>124020</v>
      </c>
      <c r="O486" s="177">
        <f t="shared" si="866"/>
        <v>0</v>
      </c>
      <c r="P486" s="177">
        <f t="shared" si="866"/>
        <v>124020</v>
      </c>
      <c r="Q486" s="177">
        <f t="shared" si="866"/>
        <v>0</v>
      </c>
      <c r="R486" s="177">
        <f t="shared" si="866"/>
        <v>124020</v>
      </c>
      <c r="S486" s="177">
        <f t="shared" si="866"/>
        <v>0</v>
      </c>
      <c r="T486" s="177">
        <f t="shared" si="866"/>
        <v>124020</v>
      </c>
      <c r="U486" s="177">
        <f t="shared" si="866"/>
        <v>0</v>
      </c>
      <c r="V486" s="177">
        <f t="shared" si="866"/>
        <v>124020</v>
      </c>
      <c r="W486" s="177">
        <f t="shared" si="866"/>
        <v>-21299</v>
      </c>
      <c r="X486" s="177">
        <f t="shared" si="866"/>
        <v>102721</v>
      </c>
    </row>
    <row r="487" spans="1:24" s="145" customFormat="1" ht="12.75" customHeight="1" x14ac:dyDescent="0.25">
      <c r="A487" s="332" t="s">
        <v>280</v>
      </c>
      <c r="B487" s="332"/>
      <c r="C487" s="244"/>
      <c r="D487" s="244"/>
      <c r="E487" s="185">
        <v>853</v>
      </c>
      <c r="F487" s="158" t="s">
        <v>461</v>
      </c>
      <c r="G487" s="158" t="s">
        <v>247</v>
      </c>
      <c r="H487" s="158" t="s">
        <v>281</v>
      </c>
      <c r="I487" s="158"/>
      <c r="J487" s="174">
        <f>J488+J495</f>
        <v>260600</v>
      </c>
      <c r="K487" s="174">
        <f t="shared" ref="K487:X487" si="867">K488+K495</f>
        <v>-136580</v>
      </c>
      <c r="L487" s="174">
        <f t="shared" si="867"/>
        <v>124020</v>
      </c>
      <c r="M487" s="174">
        <f t="shared" si="867"/>
        <v>0</v>
      </c>
      <c r="N487" s="174">
        <f t="shared" si="867"/>
        <v>124020</v>
      </c>
      <c r="O487" s="174">
        <f t="shared" si="867"/>
        <v>0</v>
      </c>
      <c r="P487" s="174">
        <f t="shared" si="867"/>
        <v>124020</v>
      </c>
      <c r="Q487" s="174">
        <f t="shared" si="867"/>
        <v>0</v>
      </c>
      <c r="R487" s="174">
        <f t="shared" si="867"/>
        <v>124020</v>
      </c>
      <c r="S487" s="174">
        <f t="shared" si="867"/>
        <v>0</v>
      </c>
      <c r="T487" s="174">
        <f t="shared" si="867"/>
        <v>124020</v>
      </c>
      <c r="U487" s="174">
        <f t="shared" si="867"/>
        <v>0</v>
      </c>
      <c r="V487" s="174">
        <f t="shared" si="867"/>
        <v>124020</v>
      </c>
      <c r="W487" s="174">
        <f t="shared" si="867"/>
        <v>-21299</v>
      </c>
      <c r="X487" s="174">
        <f t="shared" si="867"/>
        <v>102721</v>
      </c>
    </row>
    <row r="488" spans="1:24" s="145" customFormat="1" ht="48.75" customHeight="1" x14ac:dyDescent="0.25">
      <c r="A488" s="332" t="s">
        <v>282</v>
      </c>
      <c r="B488" s="332"/>
      <c r="C488" s="244"/>
      <c r="D488" s="244"/>
      <c r="E488" s="185">
        <v>853</v>
      </c>
      <c r="F488" s="143" t="s">
        <v>461</v>
      </c>
      <c r="G488" s="143" t="s">
        <v>247</v>
      </c>
      <c r="H488" s="143" t="s">
        <v>283</v>
      </c>
      <c r="I488" s="143"/>
      <c r="J488" s="154">
        <f>J489+J492</f>
        <v>127200</v>
      </c>
      <c r="K488" s="154">
        <f t="shared" ref="K488:X488" si="868">K489+K492</f>
        <v>-3180</v>
      </c>
      <c r="L488" s="154">
        <f t="shared" si="868"/>
        <v>124020</v>
      </c>
      <c r="M488" s="154">
        <f t="shared" si="868"/>
        <v>0</v>
      </c>
      <c r="N488" s="154">
        <f t="shared" si="868"/>
        <v>124020</v>
      </c>
      <c r="O488" s="154">
        <f t="shared" si="868"/>
        <v>0</v>
      </c>
      <c r="P488" s="154">
        <f t="shared" si="868"/>
        <v>124020</v>
      </c>
      <c r="Q488" s="154">
        <f t="shared" si="868"/>
        <v>0</v>
      </c>
      <c r="R488" s="154">
        <f t="shared" si="868"/>
        <v>124020</v>
      </c>
      <c r="S488" s="154">
        <f t="shared" si="868"/>
        <v>0</v>
      </c>
      <c r="T488" s="154">
        <f t="shared" si="868"/>
        <v>124020</v>
      </c>
      <c r="U488" s="154">
        <f t="shared" si="868"/>
        <v>0</v>
      </c>
      <c r="V488" s="154">
        <f t="shared" si="868"/>
        <v>124020</v>
      </c>
      <c r="W488" s="154">
        <f t="shared" si="868"/>
        <v>-21299</v>
      </c>
      <c r="X488" s="154">
        <f t="shared" si="868"/>
        <v>102721</v>
      </c>
    </row>
    <row r="489" spans="1:24" s="145" customFormat="1" ht="53.25" hidden="1" customHeight="1" x14ac:dyDescent="0.25">
      <c r="A489" s="332" t="s">
        <v>477</v>
      </c>
      <c r="B489" s="332"/>
      <c r="C489" s="240"/>
      <c r="D489" s="240"/>
      <c r="E489" s="185">
        <v>853</v>
      </c>
      <c r="F489" s="143" t="s">
        <v>461</v>
      </c>
      <c r="G489" s="143" t="s">
        <v>247</v>
      </c>
      <c r="H489" s="143" t="s">
        <v>478</v>
      </c>
      <c r="I489" s="143"/>
      <c r="J489" s="154">
        <f>J491</f>
        <v>3180</v>
      </c>
      <c r="K489" s="154">
        <f t="shared" ref="K489:X489" si="869">K491</f>
        <v>-3180</v>
      </c>
      <c r="L489" s="154">
        <f t="shared" si="869"/>
        <v>0</v>
      </c>
      <c r="M489" s="154">
        <f t="shared" si="869"/>
        <v>0</v>
      </c>
      <c r="N489" s="154">
        <f t="shared" si="869"/>
        <v>0</v>
      </c>
      <c r="O489" s="154">
        <f t="shared" si="869"/>
        <v>0</v>
      </c>
      <c r="P489" s="154">
        <f t="shared" si="869"/>
        <v>0</v>
      </c>
      <c r="Q489" s="154">
        <f t="shared" si="869"/>
        <v>0</v>
      </c>
      <c r="R489" s="154">
        <f t="shared" si="869"/>
        <v>0</v>
      </c>
      <c r="S489" s="154">
        <f t="shared" si="869"/>
        <v>0</v>
      </c>
      <c r="T489" s="154">
        <f t="shared" si="869"/>
        <v>0</v>
      </c>
      <c r="U489" s="154">
        <f t="shared" si="869"/>
        <v>0</v>
      </c>
      <c r="V489" s="154">
        <f t="shared" si="869"/>
        <v>0</v>
      </c>
      <c r="W489" s="154">
        <f t="shared" si="869"/>
        <v>0</v>
      </c>
      <c r="X489" s="154">
        <f t="shared" si="869"/>
        <v>0</v>
      </c>
    </row>
    <row r="490" spans="1:24" s="145" customFormat="1" ht="12.75" hidden="1" customHeight="1" x14ac:dyDescent="0.25">
      <c r="A490" s="155"/>
      <c r="B490" s="240" t="s">
        <v>280</v>
      </c>
      <c r="C490" s="258"/>
      <c r="D490" s="258"/>
      <c r="E490" s="185">
        <v>853</v>
      </c>
      <c r="F490" s="143" t="s">
        <v>461</v>
      </c>
      <c r="G490" s="143" t="s">
        <v>247</v>
      </c>
      <c r="H490" s="143" t="s">
        <v>478</v>
      </c>
      <c r="I490" s="143" t="s">
        <v>288</v>
      </c>
      <c r="J490" s="154">
        <f>J491</f>
        <v>3180</v>
      </c>
      <c r="K490" s="154">
        <f t="shared" ref="K490:X490" si="870">K491</f>
        <v>-3180</v>
      </c>
      <c r="L490" s="154">
        <f t="shared" si="870"/>
        <v>0</v>
      </c>
      <c r="M490" s="154">
        <f t="shared" si="870"/>
        <v>0</v>
      </c>
      <c r="N490" s="154">
        <f t="shared" si="870"/>
        <v>0</v>
      </c>
      <c r="O490" s="154">
        <f t="shared" si="870"/>
        <v>0</v>
      </c>
      <c r="P490" s="154">
        <f t="shared" si="870"/>
        <v>0</v>
      </c>
      <c r="Q490" s="154">
        <f t="shared" si="870"/>
        <v>0</v>
      </c>
      <c r="R490" s="154">
        <f t="shared" si="870"/>
        <v>0</v>
      </c>
      <c r="S490" s="154">
        <f t="shared" si="870"/>
        <v>0</v>
      </c>
      <c r="T490" s="154">
        <f t="shared" si="870"/>
        <v>0</v>
      </c>
      <c r="U490" s="154">
        <f t="shared" si="870"/>
        <v>0</v>
      </c>
      <c r="V490" s="154">
        <f t="shared" si="870"/>
        <v>0</v>
      </c>
      <c r="W490" s="154">
        <f t="shared" si="870"/>
        <v>0</v>
      </c>
      <c r="X490" s="154">
        <f t="shared" si="870"/>
        <v>0</v>
      </c>
    </row>
    <row r="491" spans="1:24" s="145" customFormat="1" ht="12.75" hidden="1" customHeight="1" x14ac:dyDescent="0.25">
      <c r="A491" s="160"/>
      <c r="B491" s="240" t="s">
        <v>289</v>
      </c>
      <c r="C491" s="240"/>
      <c r="D491" s="240"/>
      <c r="E491" s="185">
        <v>853</v>
      </c>
      <c r="F491" s="143" t="s">
        <v>461</v>
      </c>
      <c r="G491" s="143" t="s">
        <v>247</v>
      </c>
      <c r="H491" s="143" t="s">
        <v>478</v>
      </c>
      <c r="I491" s="143" t="s">
        <v>290</v>
      </c>
      <c r="J491" s="154">
        <v>3180</v>
      </c>
      <c r="K491" s="154">
        <v>-3180</v>
      </c>
      <c r="L491" s="154">
        <f t="shared" si="848"/>
        <v>0</v>
      </c>
      <c r="M491" s="154"/>
      <c r="N491" s="154">
        <f t="shared" ref="N491" si="871">L491+M491</f>
        <v>0</v>
      </c>
      <c r="O491" s="154"/>
      <c r="P491" s="154">
        <f t="shared" ref="P491" si="872">N491+O491</f>
        <v>0</v>
      </c>
      <c r="Q491" s="154"/>
      <c r="R491" s="154">
        <f t="shared" ref="R491" si="873">P491+Q491</f>
        <v>0</v>
      </c>
      <c r="S491" s="154"/>
      <c r="T491" s="154">
        <f t="shared" ref="T491" si="874">R491+S491</f>
        <v>0</v>
      </c>
      <c r="U491" s="154"/>
      <c r="V491" s="154">
        <f t="shared" ref="V491" si="875">T491+U491</f>
        <v>0</v>
      </c>
      <c r="W491" s="154"/>
      <c r="X491" s="154">
        <f t="shared" ref="X491" si="876">V491+W491</f>
        <v>0</v>
      </c>
    </row>
    <row r="492" spans="1:24" s="145" customFormat="1" ht="47.25" customHeight="1" x14ac:dyDescent="0.25">
      <c r="A492" s="332" t="s">
        <v>488</v>
      </c>
      <c r="B492" s="332"/>
      <c r="C492" s="244"/>
      <c r="D492" s="244"/>
      <c r="E492" s="185">
        <v>853</v>
      </c>
      <c r="F492" s="143" t="s">
        <v>461</v>
      </c>
      <c r="G492" s="143" t="s">
        <v>247</v>
      </c>
      <c r="H492" s="143" t="s">
        <v>489</v>
      </c>
      <c r="I492" s="143"/>
      <c r="J492" s="154">
        <f t="shared" ref="J492:X493" si="877">J493</f>
        <v>124020</v>
      </c>
      <c r="K492" s="154">
        <f t="shared" si="877"/>
        <v>0</v>
      </c>
      <c r="L492" s="154">
        <f t="shared" si="877"/>
        <v>124020</v>
      </c>
      <c r="M492" s="154">
        <f t="shared" si="877"/>
        <v>0</v>
      </c>
      <c r="N492" s="154">
        <f t="shared" si="877"/>
        <v>124020</v>
      </c>
      <c r="O492" s="154">
        <f t="shared" si="877"/>
        <v>0</v>
      </c>
      <c r="P492" s="154">
        <f t="shared" si="877"/>
        <v>124020</v>
      </c>
      <c r="Q492" s="154">
        <f t="shared" si="877"/>
        <v>0</v>
      </c>
      <c r="R492" s="154">
        <f t="shared" si="877"/>
        <v>124020</v>
      </c>
      <c r="S492" s="154">
        <f t="shared" si="877"/>
        <v>0</v>
      </c>
      <c r="T492" s="154">
        <f t="shared" si="877"/>
        <v>124020</v>
      </c>
      <c r="U492" s="154">
        <f t="shared" si="877"/>
        <v>0</v>
      </c>
      <c r="V492" s="154">
        <f t="shared" si="877"/>
        <v>124020</v>
      </c>
      <c r="W492" s="154">
        <f t="shared" si="877"/>
        <v>-21299</v>
      </c>
      <c r="X492" s="154">
        <f t="shared" si="877"/>
        <v>102721</v>
      </c>
    </row>
    <row r="493" spans="1:24" s="145" customFormat="1" ht="12" x14ac:dyDescent="0.25">
      <c r="A493" s="240"/>
      <c r="B493" s="240" t="s">
        <v>280</v>
      </c>
      <c r="C493" s="244"/>
      <c r="D493" s="244"/>
      <c r="E493" s="185">
        <v>853</v>
      </c>
      <c r="F493" s="143" t="s">
        <v>461</v>
      </c>
      <c r="G493" s="143" t="s">
        <v>247</v>
      </c>
      <c r="H493" s="143" t="s">
        <v>489</v>
      </c>
      <c r="I493" s="143" t="s">
        <v>288</v>
      </c>
      <c r="J493" s="154">
        <f>J494</f>
        <v>124020</v>
      </c>
      <c r="K493" s="154">
        <f t="shared" si="877"/>
        <v>0</v>
      </c>
      <c r="L493" s="154">
        <f t="shared" si="877"/>
        <v>124020</v>
      </c>
      <c r="M493" s="154">
        <f t="shared" si="877"/>
        <v>0</v>
      </c>
      <c r="N493" s="154">
        <f t="shared" si="877"/>
        <v>124020</v>
      </c>
      <c r="O493" s="154">
        <f t="shared" si="877"/>
        <v>0</v>
      </c>
      <c r="P493" s="154">
        <f t="shared" si="877"/>
        <v>124020</v>
      </c>
      <c r="Q493" s="154">
        <f t="shared" si="877"/>
        <v>0</v>
      </c>
      <c r="R493" s="154">
        <f t="shared" si="877"/>
        <v>124020</v>
      </c>
      <c r="S493" s="154">
        <f t="shared" si="877"/>
        <v>0</v>
      </c>
      <c r="T493" s="154">
        <f t="shared" si="877"/>
        <v>124020</v>
      </c>
      <c r="U493" s="154">
        <f t="shared" si="877"/>
        <v>0</v>
      </c>
      <c r="V493" s="154">
        <f t="shared" si="877"/>
        <v>124020</v>
      </c>
      <c r="W493" s="154">
        <f t="shared" si="877"/>
        <v>-21299</v>
      </c>
      <c r="X493" s="154">
        <f t="shared" si="877"/>
        <v>102721</v>
      </c>
    </row>
    <row r="494" spans="1:24" s="145" customFormat="1" ht="12" x14ac:dyDescent="0.25">
      <c r="A494" s="240"/>
      <c r="B494" s="240" t="s">
        <v>289</v>
      </c>
      <c r="C494" s="244"/>
      <c r="D494" s="244"/>
      <c r="E494" s="185">
        <v>853</v>
      </c>
      <c r="F494" s="143" t="s">
        <v>461</v>
      </c>
      <c r="G494" s="143" t="s">
        <v>247</v>
      </c>
      <c r="H494" s="143" t="s">
        <v>489</v>
      </c>
      <c r="I494" s="143" t="s">
        <v>290</v>
      </c>
      <c r="J494" s="154">
        <v>124020</v>
      </c>
      <c r="K494" s="154"/>
      <c r="L494" s="154">
        <f t="shared" si="848"/>
        <v>124020</v>
      </c>
      <c r="M494" s="154"/>
      <c r="N494" s="154">
        <f t="shared" ref="N494" si="878">L494+M494</f>
        <v>124020</v>
      </c>
      <c r="O494" s="154"/>
      <c r="P494" s="154">
        <f t="shared" ref="P494" si="879">N494+O494</f>
        <v>124020</v>
      </c>
      <c r="Q494" s="154"/>
      <c r="R494" s="154">
        <f t="shared" ref="R494" si="880">P494+Q494</f>
        <v>124020</v>
      </c>
      <c r="S494" s="154"/>
      <c r="T494" s="154">
        <f t="shared" ref="T494" si="881">R494+S494</f>
        <v>124020</v>
      </c>
      <c r="U494" s="154"/>
      <c r="V494" s="154">
        <f t="shared" ref="V494" si="882">T494+U494</f>
        <v>124020</v>
      </c>
      <c r="W494" s="154">
        <f>[1]Функц.февр.!W415</f>
        <v>-21299</v>
      </c>
      <c r="X494" s="154">
        <f t="shared" ref="X494" si="883">V494+W494</f>
        <v>102721</v>
      </c>
    </row>
    <row r="495" spans="1:24" s="145" customFormat="1" ht="12" hidden="1" x14ac:dyDescent="0.25">
      <c r="A495" s="313" t="s">
        <v>490</v>
      </c>
      <c r="B495" s="314"/>
      <c r="C495" s="192"/>
      <c r="D495" s="192"/>
      <c r="E495" s="185">
        <v>853</v>
      </c>
      <c r="F495" s="143" t="s">
        <v>461</v>
      </c>
      <c r="G495" s="143" t="s">
        <v>247</v>
      </c>
      <c r="H495" s="143" t="s">
        <v>491</v>
      </c>
      <c r="I495" s="143"/>
      <c r="J495" s="154">
        <f t="shared" ref="J495:X497" si="884">J496</f>
        <v>133400</v>
      </c>
      <c r="K495" s="154">
        <f t="shared" si="884"/>
        <v>-133400</v>
      </c>
      <c r="L495" s="154">
        <f t="shared" si="884"/>
        <v>0</v>
      </c>
      <c r="M495" s="154">
        <f t="shared" si="884"/>
        <v>0</v>
      </c>
      <c r="N495" s="154">
        <f t="shared" si="884"/>
        <v>0</v>
      </c>
      <c r="O495" s="154">
        <f t="shared" si="884"/>
        <v>0</v>
      </c>
      <c r="P495" s="154">
        <f t="shared" si="884"/>
        <v>0</v>
      </c>
      <c r="Q495" s="154">
        <f t="shared" si="884"/>
        <v>0</v>
      </c>
      <c r="R495" s="154">
        <f t="shared" si="884"/>
        <v>0</v>
      </c>
      <c r="S495" s="154">
        <f t="shared" si="884"/>
        <v>0</v>
      </c>
      <c r="T495" s="154">
        <f t="shared" si="884"/>
        <v>0</v>
      </c>
      <c r="U495" s="154">
        <f t="shared" si="884"/>
        <v>0</v>
      </c>
      <c r="V495" s="154">
        <f t="shared" si="884"/>
        <v>0</v>
      </c>
      <c r="W495" s="154">
        <f t="shared" si="884"/>
        <v>0</v>
      </c>
      <c r="X495" s="154">
        <f t="shared" si="884"/>
        <v>0</v>
      </c>
    </row>
    <row r="496" spans="1:24" s="145" customFormat="1" ht="25.5" hidden="1" customHeight="1" x14ac:dyDescent="0.25">
      <c r="A496" s="313" t="s">
        <v>492</v>
      </c>
      <c r="B496" s="314"/>
      <c r="C496" s="192"/>
      <c r="D496" s="192"/>
      <c r="E496" s="185">
        <v>853</v>
      </c>
      <c r="F496" s="143" t="s">
        <v>461</v>
      </c>
      <c r="G496" s="143" t="s">
        <v>247</v>
      </c>
      <c r="H496" s="143" t="s">
        <v>493</v>
      </c>
      <c r="I496" s="143"/>
      <c r="J496" s="154">
        <f t="shared" si="884"/>
        <v>133400</v>
      </c>
      <c r="K496" s="154">
        <f t="shared" si="884"/>
        <v>-133400</v>
      </c>
      <c r="L496" s="154">
        <f t="shared" si="884"/>
        <v>0</v>
      </c>
      <c r="M496" s="154">
        <f t="shared" si="884"/>
        <v>0</v>
      </c>
      <c r="N496" s="154">
        <f t="shared" si="884"/>
        <v>0</v>
      </c>
      <c r="O496" s="154">
        <f t="shared" si="884"/>
        <v>0</v>
      </c>
      <c r="P496" s="154">
        <f t="shared" si="884"/>
        <v>0</v>
      </c>
      <c r="Q496" s="154">
        <f t="shared" si="884"/>
        <v>0</v>
      </c>
      <c r="R496" s="154">
        <f t="shared" si="884"/>
        <v>0</v>
      </c>
      <c r="S496" s="154">
        <f t="shared" si="884"/>
        <v>0</v>
      </c>
      <c r="T496" s="154">
        <f t="shared" si="884"/>
        <v>0</v>
      </c>
      <c r="U496" s="154">
        <f t="shared" si="884"/>
        <v>0</v>
      </c>
      <c r="V496" s="154">
        <f t="shared" si="884"/>
        <v>0</v>
      </c>
      <c r="W496" s="154">
        <f t="shared" si="884"/>
        <v>0</v>
      </c>
      <c r="X496" s="154">
        <f t="shared" si="884"/>
        <v>0</v>
      </c>
    </row>
    <row r="497" spans="1:24" s="145" customFormat="1" ht="39.75" hidden="1" customHeight="1" x14ac:dyDescent="0.25">
      <c r="A497" s="240"/>
      <c r="B497" s="240" t="s">
        <v>280</v>
      </c>
      <c r="C497" s="244"/>
      <c r="D497" s="244"/>
      <c r="E497" s="185">
        <v>853</v>
      </c>
      <c r="F497" s="143" t="s">
        <v>461</v>
      </c>
      <c r="G497" s="143" t="s">
        <v>247</v>
      </c>
      <c r="H497" s="143" t="s">
        <v>493</v>
      </c>
      <c r="I497" s="143" t="s">
        <v>288</v>
      </c>
      <c r="J497" s="154">
        <f t="shared" si="884"/>
        <v>133400</v>
      </c>
      <c r="K497" s="154">
        <f t="shared" si="884"/>
        <v>-133400</v>
      </c>
      <c r="L497" s="154">
        <f t="shared" si="884"/>
        <v>0</v>
      </c>
      <c r="M497" s="154">
        <f t="shared" si="884"/>
        <v>0</v>
      </c>
      <c r="N497" s="154">
        <f t="shared" si="884"/>
        <v>0</v>
      </c>
      <c r="O497" s="154">
        <f t="shared" si="884"/>
        <v>0</v>
      </c>
      <c r="P497" s="154">
        <f t="shared" si="884"/>
        <v>0</v>
      </c>
      <c r="Q497" s="154">
        <f t="shared" si="884"/>
        <v>0</v>
      </c>
      <c r="R497" s="154">
        <f t="shared" si="884"/>
        <v>0</v>
      </c>
      <c r="S497" s="154">
        <f t="shared" si="884"/>
        <v>0</v>
      </c>
      <c r="T497" s="154">
        <f t="shared" si="884"/>
        <v>0</v>
      </c>
      <c r="U497" s="154">
        <f t="shared" si="884"/>
        <v>0</v>
      </c>
      <c r="V497" s="154">
        <f t="shared" si="884"/>
        <v>0</v>
      </c>
      <c r="W497" s="154">
        <f t="shared" si="884"/>
        <v>0</v>
      </c>
      <c r="X497" s="154">
        <f t="shared" si="884"/>
        <v>0</v>
      </c>
    </row>
    <row r="498" spans="1:24" s="145" customFormat="1" ht="12" hidden="1" x14ac:dyDescent="0.25">
      <c r="A498" s="155"/>
      <c r="B498" s="240" t="s">
        <v>289</v>
      </c>
      <c r="C498" s="244"/>
      <c r="D498" s="244"/>
      <c r="E498" s="185">
        <v>853</v>
      </c>
      <c r="F498" s="143" t="s">
        <v>461</v>
      </c>
      <c r="G498" s="143" t="s">
        <v>247</v>
      </c>
      <c r="H498" s="143" t="s">
        <v>493</v>
      </c>
      <c r="I498" s="143" t="s">
        <v>290</v>
      </c>
      <c r="J498" s="154">
        <v>133400</v>
      </c>
      <c r="K498" s="154">
        <v>-133400</v>
      </c>
      <c r="L498" s="154">
        <f t="shared" si="848"/>
        <v>0</v>
      </c>
      <c r="M498" s="154"/>
      <c r="N498" s="154">
        <f t="shared" ref="N498" si="885">L498+M498</f>
        <v>0</v>
      </c>
      <c r="O498" s="154"/>
      <c r="P498" s="154">
        <f t="shared" ref="P498" si="886">N498+O498</f>
        <v>0</v>
      </c>
      <c r="Q498" s="154"/>
      <c r="R498" s="154">
        <f t="shared" ref="R498" si="887">P498+Q498</f>
        <v>0</v>
      </c>
      <c r="S498" s="154"/>
      <c r="T498" s="154">
        <f t="shared" ref="T498" si="888">R498+S498</f>
        <v>0</v>
      </c>
      <c r="U498" s="154"/>
      <c r="V498" s="154">
        <f t="shared" ref="V498" si="889">T498+U498</f>
        <v>0</v>
      </c>
      <c r="W498" s="154"/>
      <c r="X498" s="154">
        <f t="shared" ref="X498" si="890">V498+W498</f>
        <v>0</v>
      </c>
    </row>
    <row r="499" spans="1:24" s="145" customFormat="1" ht="12" x14ac:dyDescent="0.25">
      <c r="A499" s="329" t="s">
        <v>551</v>
      </c>
      <c r="B499" s="329"/>
      <c r="C499" s="247"/>
      <c r="D499" s="247"/>
      <c r="E499" s="185">
        <v>853</v>
      </c>
      <c r="F499" s="193" t="s">
        <v>552</v>
      </c>
      <c r="G499" s="193"/>
      <c r="H499" s="193"/>
      <c r="I499" s="193"/>
      <c r="J499" s="194">
        <f>J500+J506</f>
        <v>22471000</v>
      </c>
      <c r="K499" s="194">
        <f t="shared" ref="K499:X499" si="891">K500+K506</f>
        <v>0</v>
      </c>
      <c r="L499" s="194">
        <f t="shared" si="891"/>
        <v>22471000</v>
      </c>
      <c r="M499" s="194">
        <f t="shared" si="891"/>
        <v>0</v>
      </c>
      <c r="N499" s="194">
        <f t="shared" si="891"/>
        <v>22471000</v>
      </c>
      <c r="O499" s="194">
        <f t="shared" si="891"/>
        <v>0</v>
      </c>
      <c r="P499" s="194">
        <f t="shared" si="891"/>
        <v>22471000</v>
      </c>
      <c r="Q499" s="194">
        <f t="shared" si="891"/>
        <v>0</v>
      </c>
      <c r="R499" s="194">
        <f t="shared" si="891"/>
        <v>22471000</v>
      </c>
      <c r="S499" s="194">
        <f t="shared" si="891"/>
        <v>0</v>
      </c>
      <c r="T499" s="194">
        <f t="shared" si="891"/>
        <v>22471000</v>
      </c>
      <c r="U499" s="194">
        <f t="shared" si="891"/>
        <v>704220</v>
      </c>
      <c r="V499" s="194">
        <f t="shared" si="891"/>
        <v>23175220</v>
      </c>
      <c r="W499" s="194">
        <f t="shared" si="891"/>
        <v>800000</v>
      </c>
      <c r="X499" s="194">
        <f t="shared" si="891"/>
        <v>23975220</v>
      </c>
    </row>
    <row r="500" spans="1:24" s="145" customFormat="1" ht="12.75" hidden="1" customHeight="1" x14ac:dyDescent="0.25">
      <c r="A500" s="333" t="s">
        <v>553</v>
      </c>
      <c r="B500" s="333"/>
      <c r="C500" s="253"/>
      <c r="D500" s="253"/>
      <c r="E500" s="185">
        <v>853</v>
      </c>
      <c r="F500" s="168" t="s">
        <v>552</v>
      </c>
      <c r="G500" s="168" t="s">
        <v>224</v>
      </c>
      <c r="H500" s="195"/>
      <c r="I500" s="168"/>
      <c r="J500" s="196">
        <f t="shared" ref="J500:X504" si="892">J501</f>
        <v>8781000</v>
      </c>
      <c r="K500" s="196">
        <f t="shared" si="892"/>
        <v>0</v>
      </c>
      <c r="L500" s="196">
        <f t="shared" si="892"/>
        <v>8781000</v>
      </c>
      <c r="M500" s="196">
        <f t="shared" si="892"/>
        <v>0</v>
      </c>
      <c r="N500" s="196">
        <f t="shared" si="892"/>
        <v>8781000</v>
      </c>
      <c r="O500" s="196">
        <f t="shared" si="892"/>
        <v>0</v>
      </c>
      <c r="P500" s="196">
        <f t="shared" si="892"/>
        <v>8781000</v>
      </c>
      <c r="Q500" s="196">
        <f t="shared" si="892"/>
        <v>0</v>
      </c>
      <c r="R500" s="196">
        <f t="shared" si="892"/>
        <v>8781000</v>
      </c>
      <c r="S500" s="196">
        <f t="shared" si="892"/>
        <v>0</v>
      </c>
      <c r="T500" s="196">
        <f t="shared" si="892"/>
        <v>8781000</v>
      </c>
      <c r="U500" s="196">
        <f t="shared" si="892"/>
        <v>-1500</v>
      </c>
      <c r="V500" s="196">
        <f t="shared" si="892"/>
        <v>8779500</v>
      </c>
      <c r="W500" s="196">
        <f t="shared" si="892"/>
        <v>0</v>
      </c>
      <c r="X500" s="196">
        <f t="shared" si="892"/>
        <v>8779500</v>
      </c>
    </row>
    <row r="501" spans="1:24" s="145" customFormat="1" ht="12.75" hidden="1" customHeight="1" x14ac:dyDescent="0.25">
      <c r="A501" s="332" t="s">
        <v>280</v>
      </c>
      <c r="B501" s="332"/>
      <c r="C501" s="244"/>
      <c r="D501" s="244"/>
      <c r="E501" s="185">
        <v>853</v>
      </c>
      <c r="F501" s="143" t="s">
        <v>552</v>
      </c>
      <c r="G501" s="143" t="s">
        <v>224</v>
      </c>
      <c r="H501" s="143" t="s">
        <v>281</v>
      </c>
      <c r="I501" s="143"/>
      <c r="J501" s="154">
        <f t="shared" si="892"/>
        <v>8781000</v>
      </c>
      <c r="K501" s="154">
        <f t="shared" si="892"/>
        <v>0</v>
      </c>
      <c r="L501" s="154">
        <f t="shared" si="892"/>
        <v>8781000</v>
      </c>
      <c r="M501" s="154">
        <f t="shared" si="892"/>
        <v>0</v>
      </c>
      <c r="N501" s="154">
        <f t="shared" si="892"/>
        <v>8781000</v>
      </c>
      <c r="O501" s="154">
        <f t="shared" si="892"/>
        <v>0</v>
      </c>
      <c r="P501" s="154">
        <f t="shared" si="892"/>
        <v>8781000</v>
      </c>
      <c r="Q501" s="154">
        <f t="shared" si="892"/>
        <v>0</v>
      </c>
      <c r="R501" s="154">
        <f t="shared" si="892"/>
        <v>8781000</v>
      </c>
      <c r="S501" s="154">
        <f t="shared" si="892"/>
        <v>0</v>
      </c>
      <c r="T501" s="154">
        <f t="shared" si="892"/>
        <v>8781000</v>
      </c>
      <c r="U501" s="154">
        <f t="shared" si="892"/>
        <v>-1500</v>
      </c>
      <c r="V501" s="154">
        <f t="shared" si="892"/>
        <v>8779500</v>
      </c>
      <c r="W501" s="154">
        <f t="shared" si="892"/>
        <v>0</v>
      </c>
      <c r="X501" s="154">
        <f t="shared" si="892"/>
        <v>8779500</v>
      </c>
    </row>
    <row r="502" spans="1:24" s="145" customFormat="1" ht="12.75" hidden="1" customHeight="1" x14ac:dyDescent="0.25">
      <c r="A502" s="332" t="s">
        <v>282</v>
      </c>
      <c r="B502" s="332"/>
      <c r="C502" s="244"/>
      <c r="D502" s="244"/>
      <c r="E502" s="185">
        <v>853</v>
      </c>
      <c r="F502" s="143" t="s">
        <v>552</v>
      </c>
      <c r="G502" s="143" t="s">
        <v>224</v>
      </c>
      <c r="H502" s="143" t="s">
        <v>283</v>
      </c>
      <c r="I502" s="143"/>
      <c r="J502" s="154">
        <f t="shared" si="892"/>
        <v>8781000</v>
      </c>
      <c r="K502" s="154">
        <f t="shared" si="892"/>
        <v>0</v>
      </c>
      <c r="L502" s="154">
        <f t="shared" si="892"/>
        <v>8781000</v>
      </c>
      <c r="M502" s="154">
        <f t="shared" si="892"/>
        <v>0</v>
      </c>
      <c r="N502" s="154">
        <f t="shared" si="892"/>
        <v>8781000</v>
      </c>
      <c r="O502" s="154">
        <f t="shared" si="892"/>
        <v>0</v>
      </c>
      <c r="P502" s="154">
        <f t="shared" si="892"/>
        <v>8781000</v>
      </c>
      <c r="Q502" s="154">
        <f t="shared" si="892"/>
        <v>0</v>
      </c>
      <c r="R502" s="154">
        <f t="shared" si="892"/>
        <v>8781000</v>
      </c>
      <c r="S502" s="154">
        <f t="shared" si="892"/>
        <v>0</v>
      </c>
      <c r="T502" s="154">
        <f t="shared" si="892"/>
        <v>8781000</v>
      </c>
      <c r="U502" s="154">
        <f t="shared" si="892"/>
        <v>-1500</v>
      </c>
      <c r="V502" s="154">
        <f t="shared" si="892"/>
        <v>8779500</v>
      </c>
      <c r="W502" s="154">
        <f t="shared" si="892"/>
        <v>0</v>
      </c>
      <c r="X502" s="154">
        <f t="shared" si="892"/>
        <v>8779500</v>
      </c>
    </row>
    <row r="503" spans="1:24" s="145" customFormat="1" ht="12" hidden="1" x14ac:dyDescent="0.25">
      <c r="A503" s="331" t="s">
        <v>554</v>
      </c>
      <c r="B503" s="331"/>
      <c r="C503" s="186"/>
      <c r="D503" s="186"/>
      <c r="E503" s="185">
        <v>853</v>
      </c>
      <c r="F503" s="143" t="s">
        <v>552</v>
      </c>
      <c r="G503" s="143" t="s">
        <v>224</v>
      </c>
      <c r="H503" s="143" t="s">
        <v>555</v>
      </c>
      <c r="I503" s="143"/>
      <c r="J503" s="154">
        <f t="shared" si="892"/>
        <v>8781000</v>
      </c>
      <c r="K503" s="154">
        <f t="shared" si="892"/>
        <v>0</v>
      </c>
      <c r="L503" s="154">
        <f t="shared" si="892"/>
        <v>8781000</v>
      </c>
      <c r="M503" s="154">
        <f t="shared" si="892"/>
        <v>0</v>
      </c>
      <c r="N503" s="154">
        <f t="shared" si="892"/>
        <v>8781000</v>
      </c>
      <c r="O503" s="154">
        <f t="shared" si="892"/>
        <v>0</v>
      </c>
      <c r="P503" s="154">
        <f t="shared" si="892"/>
        <v>8781000</v>
      </c>
      <c r="Q503" s="154">
        <f t="shared" si="892"/>
        <v>0</v>
      </c>
      <c r="R503" s="154">
        <f t="shared" si="892"/>
        <v>8781000</v>
      </c>
      <c r="S503" s="154">
        <f t="shared" si="892"/>
        <v>0</v>
      </c>
      <c r="T503" s="154">
        <f t="shared" si="892"/>
        <v>8781000</v>
      </c>
      <c r="U503" s="154">
        <f t="shared" si="892"/>
        <v>-1500</v>
      </c>
      <c r="V503" s="154">
        <f t="shared" si="892"/>
        <v>8779500</v>
      </c>
      <c r="W503" s="154">
        <f t="shared" si="892"/>
        <v>0</v>
      </c>
      <c r="X503" s="154">
        <f t="shared" si="892"/>
        <v>8779500</v>
      </c>
    </row>
    <row r="504" spans="1:24" s="145" customFormat="1" ht="12" hidden="1" x14ac:dyDescent="0.25">
      <c r="A504" s="155"/>
      <c r="B504" s="258" t="s">
        <v>280</v>
      </c>
      <c r="C504" s="186"/>
      <c r="D504" s="186"/>
      <c r="E504" s="185">
        <v>853</v>
      </c>
      <c r="F504" s="143" t="s">
        <v>552</v>
      </c>
      <c r="G504" s="143" t="s">
        <v>224</v>
      </c>
      <c r="H504" s="143" t="s">
        <v>555</v>
      </c>
      <c r="I504" s="143" t="s">
        <v>288</v>
      </c>
      <c r="J504" s="154">
        <f t="shared" si="892"/>
        <v>8781000</v>
      </c>
      <c r="K504" s="154">
        <f t="shared" si="892"/>
        <v>0</v>
      </c>
      <c r="L504" s="154">
        <f t="shared" si="892"/>
        <v>8781000</v>
      </c>
      <c r="M504" s="154">
        <f t="shared" si="892"/>
        <v>0</v>
      </c>
      <c r="N504" s="154">
        <f t="shared" si="892"/>
        <v>8781000</v>
      </c>
      <c r="O504" s="154">
        <f t="shared" si="892"/>
        <v>0</v>
      </c>
      <c r="P504" s="154">
        <f t="shared" si="892"/>
        <v>8781000</v>
      </c>
      <c r="Q504" s="154">
        <f t="shared" si="892"/>
        <v>0</v>
      </c>
      <c r="R504" s="154">
        <f t="shared" si="892"/>
        <v>8781000</v>
      </c>
      <c r="S504" s="154">
        <f t="shared" si="892"/>
        <v>0</v>
      </c>
      <c r="T504" s="154">
        <f t="shared" si="892"/>
        <v>8781000</v>
      </c>
      <c r="U504" s="154">
        <f t="shared" si="892"/>
        <v>-1500</v>
      </c>
      <c r="V504" s="154">
        <f t="shared" si="892"/>
        <v>8779500</v>
      </c>
      <c r="W504" s="154">
        <f t="shared" si="892"/>
        <v>0</v>
      </c>
      <c r="X504" s="154">
        <f t="shared" si="892"/>
        <v>8779500</v>
      </c>
    </row>
    <row r="505" spans="1:24" s="145" customFormat="1" ht="12" hidden="1" x14ac:dyDescent="0.25">
      <c r="A505" s="155"/>
      <c r="B505" s="240" t="s">
        <v>213</v>
      </c>
      <c r="C505" s="244"/>
      <c r="D505" s="244"/>
      <c r="E505" s="185">
        <v>853</v>
      </c>
      <c r="F505" s="143" t="s">
        <v>552</v>
      </c>
      <c r="G505" s="143" t="s">
        <v>224</v>
      </c>
      <c r="H505" s="143" t="s">
        <v>555</v>
      </c>
      <c r="I505" s="143" t="s">
        <v>556</v>
      </c>
      <c r="J505" s="154">
        <v>8781000</v>
      </c>
      <c r="K505" s="154"/>
      <c r="L505" s="154">
        <f t="shared" si="848"/>
        <v>8781000</v>
      </c>
      <c r="M505" s="154"/>
      <c r="N505" s="154">
        <f t="shared" ref="N505" si="893">L505+M505</f>
        <v>8781000</v>
      </c>
      <c r="O505" s="154"/>
      <c r="P505" s="154">
        <f t="shared" ref="P505" si="894">N505+O505</f>
        <v>8781000</v>
      </c>
      <c r="Q505" s="154"/>
      <c r="R505" s="154">
        <f t="shared" ref="R505" si="895">P505+Q505</f>
        <v>8781000</v>
      </c>
      <c r="S505" s="154"/>
      <c r="T505" s="154">
        <f t="shared" ref="T505" si="896">R505+S505</f>
        <v>8781000</v>
      </c>
      <c r="U505" s="154">
        <v>-1500</v>
      </c>
      <c r="V505" s="154">
        <f t="shared" ref="V505" si="897">T505+U505</f>
        <v>8779500</v>
      </c>
      <c r="W505" s="154"/>
      <c r="X505" s="154">
        <f t="shared" ref="X505" si="898">V505+W505</f>
        <v>8779500</v>
      </c>
    </row>
    <row r="506" spans="1:24" s="145" customFormat="1" ht="12.75" customHeight="1" x14ac:dyDescent="0.25">
      <c r="A506" s="337" t="s">
        <v>557</v>
      </c>
      <c r="B506" s="337"/>
      <c r="C506" s="249"/>
      <c r="D506" s="249"/>
      <c r="E506" s="185">
        <v>853</v>
      </c>
      <c r="F506" s="151" t="s">
        <v>552</v>
      </c>
      <c r="G506" s="151" t="s">
        <v>296</v>
      </c>
      <c r="H506" s="151"/>
      <c r="I506" s="151"/>
      <c r="J506" s="152">
        <f>J507+J512</f>
        <v>13690000</v>
      </c>
      <c r="K506" s="152">
        <f t="shared" ref="K506:X506" si="899">K507+K512</f>
        <v>0</v>
      </c>
      <c r="L506" s="152">
        <f t="shared" si="899"/>
        <v>13690000</v>
      </c>
      <c r="M506" s="152">
        <f t="shared" si="899"/>
        <v>0</v>
      </c>
      <c r="N506" s="152">
        <f t="shared" si="899"/>
        <v>13690000</v>
      </c>
      <c r="O506" s="152">
        <f t="shared" si="899"/>
        <v>0</v>
      </c>
      <c r="P506" s="152">
        <f t="shared" si="899"/>
        <v>13690000</v>
      </c>
      <c r="Q506" s="152">
        <f t="shared" si="899"/>
        <v>0</v>
      </c>
      <c r="R506" s="152">
        <f t="shared" si="899"/>
        <v>13690000</v>
      </c>
      <c r="S506" s="152">
        <f t="shared" si="899"/>
        <v>0</v>
      </c>
      <c r="T506" s="152">
        <f t="shared" si="899"/>
        <v>13690000</v>
      </c>
      <c r="U506" s="152">
        <f t="shared" si="899"/>
        <v>705720</v>
      </c>
      <c r="V506" s="152">
        <f t="shared" si="899"/>
        <v>14395720</v>
      </c>
      <c r="W506" s="152">
        <f t="shared" si="899"/>
        <v>800000</v>
      </c>
      <c r="X506" s="152">
        <f t="shared" si="899"/>
        <v>15195720</v>
      </c>
    </row>
    <row r="507" spans="1:24" s="145" customFormat="1" ht="12.75" hidden="1" customHeight="1" x14ac:dyDescent="0.25">
      <c r="A507" s="260"/>
      <c r="B507" s="197" t="s">
        <v>558</v>
      </c>
      <c r="C507" s="197"/>
      <c r="D507" s="197"/>
      <c r="E507" s="198">
        <v>853</v>
      </c>
      <c r="F507" s="199" t="s">
        <v>552</v>
      </c>
      <c r="G507" s="199" t="s">
        <v>296</v>
      </c>
      <c r="H507" s="199" t="s">
        <v>559</v>
      </c>
      <c r="I507" s="199"/>
      <c r="J507" s="154">
        <f>J508</f>
        <v>0</v>
      </c>
      <c r="K507" s="154">
        <f t="shared" ref="K507:X510" si="900">K508</f>
        <v>0</v>
      </c>
      <c r="L507" s="154">
        <f t="shared" si="900"/>
        <v>0</v>
      </c>
      <c r="M507" s="154">
        <f t="shared" si="900"/>
        <v>0</v>
      </c>
      <c r="N507" s="154">
        <f t="shared" si="900"/>
        <v>0</v>
      </c>
      <c r="O507" s="154">
        <f t="shared" si="900"/>
        <v>0</v>
      </c>
      <c r="P507" s="154">
        <f t="shared" si="900"/>
        <v>0</v>
      </c>
      <c r="Q507" s="154">
        <f t="shared" si="900"/>
        <v>0</v>
      </c>
      <c r="R507" s="154">
        <f t="shared" si="900"/>
        <v>0</v>
      </c>
      <c r="S507" s="154">
        <f t="shared" si="900"/>
        <v>0</v>
      </c>
      <c r="T507" s="154">
        <f t="shared" si="900"/>
        <v>0</v>
      </c>
      <c r="U507" s="154">
        <f t="shared" si="900"/>
        <v>0</v>
      </c>
      <c r="V507" s="154">
        <f t="shared" si="900"/>
        <v>0</v>
      </c>
      <c r="W507" s="154">
        <f t="shared" si="900"/>
        <v>0</v>
      </c>
      <c r="X507" s="154">
        <f t="shared" si="900"/>
        <v>0</v>
      </c>
    </row>
    <row r="508" spans="1:24" s="145" customFormat="1" ht="12.75" hidden="1" customHeight="1" x14ac:dyDescent="0.25">
      <c r="A508" s="260"/>
      <c r="B508" s="200" t="s">
        <v>560</v>
      </c>
      <c r="C508" s="197"/>
      <c r="D508" s="197"/>
      <c r="E508" s="198">
        <v>853</v>
      </c>
      <c r="F508" s="199" t="s">
        <v>552</v>
      </c>
      <c r="G508" s="199" t="s">
        <v>296</v>
      </c>
      <c r="H508" s="199" t="s">
        <v>561</v>
      </c>
      <c r="I508" s="199"/>
      <c r="J508" s="154">
        <f>J509</f>
        <v>0</v>
      </c>
      <c r="K508" s="154">
        <f t="shared" si="900"/>
        <v>0</v>
      </c>
      <c r="L508" s="154">
        <f t="shared" si="900"/>
        <v>0</v>
      </c>
      <c r="M508" s="154">
        <f t="shared" si="900"/>
        <v>0</v>
      </c>
      <c r="N508" s="154">
        <f t="shared" si="900"/>
        <v>0</v>
      </c>
      <c r="O508" s="154">
        <f t="shared" si="900"/>
        <v>0</v>
      </c>
      <c r="P508" s="154">
        <f t="shared" si="900"/>
        <v>0</v>
      </c>
      <c r="Q508" s="154">
        <f t="shared" si="900"/>
        <v>0</v>
      </c>
      <c r="R508" s="154">
        <f t="shared" si="900"/>
        <v>0</v>
      </c>
      <c r="S508" s="154">
        <f t="shared" si="900"/>
        <v>0</v>
      </c>
      <c r="T508" s="154">
        <f t="shared" si="900"/>
        <v>0</v>
      </c>
      <c r="U508" s="154">
        <f t="shared" si="900"/>
        <v>0</v>
      </c>
      <c r="V508" s="154">
        <f t="shared" si="900"/>
        <v>0</v>
      </c>
      <c r="W508" s="154">
        <f t="shared" si="900"/>
        <v>0</v>
      </c>
      <c r="X508" s="154">
        <f t="shared" si="900"/>
        <v>0</v>
      </c>
    </row>
    <row r="509" spans="1:24" s="145" customFormat="1" ht="12.75" hidden="1" customHeight="1" x14ac:dyDescent="0.25">
      <c r="A509" s="260"/>
      <c r="B509" s="200" t="s">
        <v>562</v>
      </c>
      <c r="C509" s="197"/>
      <c r="D509" s="197"/>
      <c r="E509" s="198">
        <v>853</v>
      </c>
      <c r="F509" s="199" t="s">
        <v>552</v>
      </c>
      <c r="G509" s="199" t="s">
        <v>296</v>
      </c>
      <c r="H509" s="199" t="s">
        <v>563</v>
      </c>
      <c r="I509" s="199"/>
      <c r="J509" s="154">
        <f>J510</f>
        <v>0</v>
      </c>
      <c r="K509" s="154">
        <f t="shared" si="900"/>
        <v>0</v>
      </c>
      <c r="L509" s="154">
        <f t="shared" si="900"/>
        <v>0</v>
      </c>
      <c r="M509" s="154">
        <f t="shared" si="900"/>
        <v>0</v>
      </c>
      <c r="N509" s="154">
        <f t="shared" si="900"/>
        <v>0</v>
      </c>
      <c r="O509" s="154">
        <f t="shared" si="900"/>
        <v>0</v>
      </c>
      <c r="P509" s="154">
        <f t="shared" si="900"/>
        <v>0</v>
      </c>
      <c r="Q509" s="154">
        <f t="shared" si="900"/>
        <v>0</v>
      </c>
      <c r="R509" s="154">
        <f t="shared" si="900"/>
        <v>0</v>
      </c>
      <c r="S509" s="154">
        <f t="shared" si="900"/>
        <v>0</v>
      </c>
      <c r="T509" s="154">
        <f t="shared" si="900"/>
        <v>0</v>
      </c>
      <c r="U509" s="154">
        <f t="shared" si="900"/>
        <v>0</v>
      </c>
      <c r="V509" s="154">
        <f t="shared" si="900"/>
        <v>0</v>
      </c>
      <c r="W509" s="154">
        <f t="shared" si="900"/>
        <v>0</v>
      </c>
      <c r="X509" s="154">
        <f t="shared" si="900"/>
        <v>0</v>
      </c>
    </row>
    <row r="510" spans="1:24" s="145" customFormat="1" ht="12" hidden="1" x14ac:dyDescent="0.25">
      <c r="A510" s="260"/>
      <c r="B510" s="201" t="s">
        <v>280</v>
      </c>
      <c r="C510" s="197"/>
      <c r="D510" s="197"/>
      <c r="E510" s="198">
        <v>853</v>
      </c>
      <c r="F510" s="199" t="s">
        <v>552</v>
      </c>
      <c r="G510" s="199" t="s">
        <v>296</v>
      </c>
      <c r="H510" s="199" t="s">
        <v>563</v>
      </c>
      <c r="I510" s="199" t="s">
        <v>288</v>
      </c>
      <c r="J510" s="154">
        <f>J511</f>
        <v>0</v>
      </c>
      <c r="K510" s="154">
        <f t="shared" si="900"/>
        <v>0</v>
      </c>
      <c r="L510" s="154">
        <f t="shared" si="900"/>
        <v>0</v>
      </c>
      <c r="M510" s="154">
        <f t="shared" si="900"/>
        <v>0</v>
      </c>
      <c r="N510" s="154">
        <f t="shared" si="900"/>
        <v>0</v>
      </c>
      <c r="O510" s="154">
        <f t="shared" si="900"/>
        <v>0</v>
      </c>
      <c r="P510" s="154">
        <f t="shared" si="900"/>
        <v>0</v>
      </c>
      <c r="Q510" s="154">
        <f t="shared" si="900"/>
        <v>0</v>
      </c>
      <c r="R510" s="154">
        <f t="shared" si="900"/>
        <v>0</v>
      </c>
      <c r="S510" s="154">
        <f t="shared" si="900"/>
        <v>0</v>
      </c>
      <c r="T510" s="154">
        <f t="shared" si="900"/>
        <v>0</v>
      </c>
      <c r="U510" s="154">
        <f t="shared" si="900"/>
        <v>0</v>
      </c>
      <c r="V510" s="154">
        <f t="shared" si="900"/>
        <v>0</v>
      </c>
      <c r="W510" s="154">
        <f t="shared" si="900"/>
        <v>0</v>
      </c>
      <c r="X510" s="154">
        <f t="shared" si="900"/>
        <v>0</v>
      </c>
    </row>
    <row r="511" spans="1:24" s="145" customFormat="1" ht="12" hidden="1" x14ac:dyDescent="0.25">
      <c r="A511" s="260"/>
      <c r="B511" s="200" t="s">
        <v>213</v>
      </c>
      <c r="C511" s="197"/>
      <c r="D511" s="197"/>
      <c r="E511" s="198">
        <v>853</v>
      </c>
      <c r="F511" s="199" t="s">
        <v>552</v>
      </c>
      <c r="G511" s="199" t="s">
        <v>296</v>
      </c>
      <c r="H511" s="199" t="s">
        <v>563</v>
      </c>
      <c r="I511" s="199" t="s">
        <v>556</v>
      </c>
      <c r="J511" s="154"/>
      <c r="K511" s="154">
        <v>0</v>
      </c>
      <c r="L511" s="154">
        <f>J511+K511</f>
        <v>0</v>
      </c>
      <c r="M511" s="154">
        <v>0</v>
      </c>
      <c r="N511" s="154">
        <f>L511+M511</f>
        <v>0</v>
      </c>
      <c r="O511" s="154">
        <v>0</v>
      </c>
      <c r="P511" s="154">
        <f>N511+O511</f>
        <v>0</v>
      </c>
      <c r="Q511" s="154">
        <v>0</v>
      </c>
      <c r="R511" s="154">
        <f>P511+Q511</f>
        <v>0</v>
      </c>
      <c r="S511" s="154">
        <v>0</v>
      </c>
      <c r="T511" s="154">
        <f>R511+S511</f>
        <v>0</v>
      </c>
      <c r="U511" s="154">
        <v>0</v>
      </c>
      <c r="V511" s="154">
        <f>T511+U511</f>
        <v>0</v>
      </c>
      <c r="W511" s="154">
        <v>0</v>
      </c>
      <c r="X511" s="154">
        <f>V511+W511</f>
        <v>0</v>
      </c>
    </row>
    <row r="512" spans="1:24" s="178" customFormat="1" ht="12" x14ac:dyDescent="0.25">
      <c r="A512" s="332" t="s">
        <v>280</v>
      </c>
      <c r="B512" s="332"/>
      <c r="C512" s="244"/>
      <c r="D512" s="244"/>
      <c r="E512" s="185">
        <v>853</v>
      </c>
      <c r="F512" s="143" t="s">
        <v>552</v>
      </c>
      <c r="G512" s="143" t="s">
        <v>296</v>
      </c>
      <c r="H512" s="143" t="s">
        <v>281</v>
      </c>
      <c r="I512" s="143"/>
      <c r="J512" s="154">
        <f t="shared" ref="J512:X515" si="901">J513</f>
        <v>13690000</v>
      </c>
      <c r="K512" s="154">
        <f t="shared" si="901"/>
        <v>0</v>
      </c>
      <c r="L512" s="154">
        <f t="shared" si="901"/>
        <v>13690000</v>
      </c>
      <c r="M512" s="154">
        <f t="shared" si="901"/>
        <v>0</v>
      </c>
      <c r="N512" s="154">
        <f t="shared" si="901"/>
        <v>13690000</v>
      </c>
      <c r="O512" s="154">
        <f t="shared" si="901"/>
        <v>0</v>
      </c>
      <c r="P512" s="154">
        <f t="shared" si="901"/>
        <v>13690000</v>
      </c>
      <c r="Q512" s="154">
        <f t="shared" si="901"/>
        <v>0</v>
      </c>
      <c r="R512" s="154">
        <f t="shared" si="901"/>
        <v>13690000</v>
      </c>
      <c r="S512" s="154">
        <f t="shared" si="901"/>
        <v>0</v>
      </c>
      <c r="T512" s="154">
        <f t="shared" si="901"/>
        <v>13690000</v>
      </c>
      <c r="U512" s="154">
        <f t="shared" si="901"/>
        <v>705720</v>
      </c>
      <c r="V512" s="154">
        <f t="shared" si="901"/>
        <v>14395720</v>
      </c>
      <c r="W512" s="154">
        <f t="shared" si="901"/>
        <v>800000</v>
      </c>
      <c r="X512" s="154">
        <f t="shared" si="901"/>
        <v>15195720</v>
      </c>
    </row>
    <row r="513" spans="1:24" s="153" customFormat="1" ht="48.75" customHeight="1" x14ac:dyDescent="0.25">
      <c r="A513" s="332" t="s">
        <v>282</v>
      </c>
      <c r="B513" s="332"/>
      <c r="C513" s="244"/>
      <c r="D513" s="244"/>
      <c r="E513" s="185">
        <v>853</v>
      </c>
      <c r="F513" s="143" t="s">
        <v>552</v>
      </c>
      <c r="G513" s="143" t="s">
        <v>296</v>
      </c>
      <c r="H513" s="143" t="s">
        <v>283</v>
      </c>
      <c r="I513" s="143"/>
      <c r="J513" s="154">
        <f t="shared" si="901"/>
        <v>13690000</v>
      </c>
      <c r="K513" s="154">
        <f t="shared" si="901"/>
        <v>0</v>
      </c>
      <c r="L513" s="154">
        <f t="shared" si="901"/>
        <v>13690000</v>
      </c>
      <c r="M513" s="154">
        <f t="shared" si="901"/>
        <v>0</v>
      </c>
      <c r="N513" s="154">
        <f t="shared" si="901"/>
        <v>13690000</v>
      </c>
      <c r="O513" s="154">
        <f t="shared" si="901"/>
        <v>0</v>
      </c>
      <c r="P513" s="154">
        <f t="shared" si="901"/>
        <v>13690000</v>
      </c>
      <c r="Q513" s="154">
        <f t="shared" si="901"/>
        <v>0</v>
      </c>
      <c r="R513" s="154">
        <f t="shared" si="901"/>
        <v>13690000</v>
      </c>
      <c r="S513" s="154">
        <f t="shared" si="901"/>
        <v>0</v>
      </c>
      <c r="T513" s="154">
        <f t="shared" si="901"/>
        <v>13690000</v>
      </c>
      <c r="U513" s="154">
        <f t="shared" si="901"/>
        <v>705720</v>
      </c>
      <c r="V513" s="154">
        <f t="shared" si="901"/>
        <v>14395720</v>
      </c>
      <c r="W513" s="154">
        <f t="shared" si="901"/>
        <v>800000</v>
      </c>
      <c r="X513" s="154">
        <f t="shared" si="901"/>
        <v>15195720</v>
      </c>
    </row>
    <row r="514" spans="1:24" s="145" customFormat="1" ht="12.75" customHeight="1" x14ac:dyDescent="0.25">
      <c r="A514" s="331" t="s">
        <v>564</v>
      </c>
      <c r="B514" s="331"/>
      <c r="C514" s="186"/>
      <c r="D514" s="186"/>
      <c r="E514" s="185">
        <v>853</v>
      </c>
      <c r="F514" s="143" t="s">
        <v>552</v>
      </c>
      <c r="G514" s="143" t="s">
        <v>296</v>
      </c>
      <c r="H514" s="143" t="s">
        <v>565</v>
      </c>
      <c r="I514" s="143"/>
      <c r="J514" s="154">
        <f t="shared" si="901"/>
        <v>13690000</v>
      </c>
      <c r="K514" s="154">
        <f t="shared" si="901"/>
        <v>0</v>
      </c>
      <c r="L514" s="154">
        <f t="shared" si="901"/>
        <v>13690000</v>
      </c>
      <c r="M514" s="154">
        <f t="shared" si="901"/>
        <v>0</v>
      </c>
      <c r="N514" s="154">
        <f t="shared" si="901"/>
        <v>13690000</v>
      </c>
      <c r="O514" s="154">
        <f t="shared" si="901"/>
        <v>0</v>
      </c>
      <c r="P514" s="154">
        <f t="shared" si="901"/>
        <v>13690000</v>
      </c>
      <c r="Q514" s="154">
        <f t="shared" si="901"/>
        <v>0</v>
      </c>
      <c r="R514" s="154">
        <f t="shared" si="901"/>
        <v>13690000</v>
      </c>
      <c r="S514" s="154">
        <f t="shared" si="901"/>
        <v>0</v>
      </c>
      <c r="T514" s="154">
        <f t="shared" si="901"/>
        <v>13690000</v>
      </c>
      <c r="U514" s="154">
        <f t="shared" si="901"/>
        <v>705720</v>
      </c>
      <c r="V514" s="154">
        <f t="shared" si="901"/>
        <v>14395720</v>
      </c>
      <c r="W514" s="154">
        <f t="shared" si="901"/>
        <v>800000</v>
      </c>
      <c r="X514" s="154">
        <f t="shared" si="901"/>
        <v>15195720</v>
      </c>
    </row>
    <row r="515" spans="1:24" s="145" customFormat="1" ht="12.75" customHeight="1" x14ac:dyDescent="0.25">
      <c r="A515" s="155"/>
      <c r="B515" s="258" t="s">
        <v>280</v>
      </c>
      <c r="C515" s="186"/>
      <c r="D515" s="186"/>
      <c r="E515" s="185">
        <v>853</v>
      </c>
      <c r="F515" s="143" t="s">
        <v>552</v>
      </c>
      <c r="G515" s="143" t="s">
        <v>296</v>
      </c>
      <c r="H515" s="143" t="s">
        <v>565</v>
      </c>
      <c r="I515" s="143" t="s">
        <v>288</v>
      </c>
      <c r="J515" s="154">
        <f t="shared" si="901"/>
        <v>13690000</v>
      </c>
      <c r="K515" s="154">
        <f t="shared" si="901"/>
        <v>0</v>
      </c>
      <c r="L515" s="154">
        <f t="shared" si="901"/>
        <v>13690000</v>
      </c>
      <c r="M515" s="154">
        <f t="shared" si="901"/>
        <v>0</v>
      </c>
      <c r="N515" s="154">
        <f t="shared" si="901"/>
        <v>13690000</v>
      </c>
      <c r="O515" s="154">
        <f t="shared" si="901"/>
        <v>0</v>
      </c>
      <c r="P515" s="154">
        <f t="shared" si="901"/>
        <v>13690000</v>
      </c>
      <c r="Q515" s="154">
        <f t="shared" si="901"/>
        <v>0</v>
      </c>
      <c r="R515" s="154">
        <f t="shared" si="901"/>
        <v>13690000</v>
      </c>
      <c r="S515" s="154">
        <f t="shared" si="901"/>
        <v>0</v>
      </c>
      <c r="T515" s="154">
        <f t="shared" si="901"/>
        <v>13690000</v>
      </c>
      <c r="U515" s="154">
        <f t="shared" si="901"/>
        <v>705720</v>
      </c>
      <c r="V515" s="154">
        <f t="shared" si="901"/>
        <v>14395720</v>
      </c>
      <c r="W515" s="154">
        <f t="shared" si="901"/>
        <v>800000</v>
      </c>
      <c r="X515" s="154">
        <f t="shared" si="901"/>
        <v>15195720</v>
      </c>
    </row>
    <row r="516" spans="1:24" s="145" customFormat="1" ht="12.75" customHeight="1" x14ac:dyDescent="0.25">
      <c r="A516" s="155"/>
      <c r="B516" s="240" t="s">
        <v>213</v>
      </c>
      <c r="C516" s="244"/>
      <c r="D516" s="244"/>
      <c r="E516" s="185">
        <v>853</v>
      </c>
      <c r="F516" s="143" t="s">
        <v>552</v>
      </c>
      <c r="G516" s="143" t="s">
        <v>296</v>
      </c>
      <c r="H516" s="143" t="s">
        <v>565</v>
      </c>
      <c r="I516" s="143" t="s">
        <v>556</v>
      </c>
      <c r="J516" s="154">
        <v>13690000</v>
      </c>
      <c r="K516" s="154"/>
      <c r="L516" s="154">
        <f t="shared" si="848"/>
        <v>13690000</v>
      </c>
      <c r="M516" s="154"/>
      <c r="N516" s="154">
        <f t="shared" ref="N516" si="902">L516+M516</f>
        <v>13690000</v>
      </c>
      <c r="O516" s="154"/>
      <c r="P516" s="154">
        <f t="shared" ref="P516" si="903">N516+O516</f>
        <v>13690000</v>
      </c>
      <c r="Q516" s="154"/>
      <c r="R516" s="154">
        <f t="shared" ref="R516" si="904">P516+Q516</f>
        <v>13690000</v>
      </c>
      <c r="S516" s="154"/>
      <c r="T516" s="154">
        <f t="shared" ref="T516" si="905">R516+S516</f>
        <v>13690000</v>
      </c>
      <c r="U516" s="154">
        <v>705720</v>
      </c>
      <c r="V516" s="154">
        <f t="shared" ref="V516" si="906">T516+U516</f>
        <v>14395720</v>
      </c>
      <c r="W516" s="154">
        <f>[1]Функц.февр.!W513</f>
        <v>800000</v>
      </c>
      <c r="X516" s="154">
        <f t="shared" ref="X516" si="907">V516+W516</f>
        <v>15195720</v>
      </c>
    </row>
    <row r="517" spans="1:24" s="150" customFormat="1" ht="12.75" hidden="1" customHeight="1" x14ac:dyDescent="0.25">
      <c r="A517" s="356" t="s">
        <v>583</v>
      </c>
      <c r="B517" s="357"/>
      <c r="C517" s="202"/>
      <c r="D517" s="202"/>
      <c r="E517" s="259">
        <v>854</v>
      </c>
      <c r="F517" s="203"/>
      <c r="G517" s="148"/>
      <c r="H517" s="148"/>
      <c r="I517" s="148"/>
      <c r="J517" s="149">
        <f>J518</f>
        <v>921000</v>
      </c>
      <c r="K517" s="149">
        <f t="shared" ref="K517:X517" si="908">K518</f>
        <v>70200</v>
      </c>
      <c r="L517" s="149">
        <f t="shared" si="908"/>
        <v>991200</v>
      </c>
      <c r="M517" s="149">
        <f t="shared" si="908"/>
        <v>0</v>
      </c>
      <c r="N517" s="149">
        <f t="shared" si="908"/>
        <v>991200</v>
      </c>
      <c r="O517" s="149">
        <f t="shared" si="908"/>
        <v>0</v>
      </c>
      <c r="P517" s="149">
        <f t="shared" si="908"/>
        <v>991200</v>
      </c>
      <c r="Q517" s="149">
        <f t="shared" si="908"/>
        <v>0</v>
      </c>
      <c r="R517" s="149">
        <f t="shared" si="908"/>
        <v>991200</v>
      </c>
      <c r="S517" s="149">
        <f t="shared" si="908"/>
        <v>0</v>
      </c>
      <c r="T517" s="149">
        <f t="shared" si="908"/>
        <v>991200</v>
      </c>
      <c r="U517" s="149">
        <f t="shared" si="908"/>
        <v>0</v>
      </c>
      <c r="V517" s="149">
        <f t="shared" si="908"/>
        <v>991200</v>
      </c>
      <c r="W517" s="149">
        <f t="shared" si="908"/>
        <v>0</v>
      </c>
      <c r="X517" s="149">
        <f t="shared" si="908"/>
        <v>991200</v>
      </c>
    </row>
    <row r="518" spans="1:24" s="150" customFormat="1" ht="12.75" hidden="1" customHeight="1" x14ac:dyDescent="0.25">
      <c r="A518" s="329" t="s">
        <v>223</v>
      </c>
      <c r="B518" s="329"/>
      <c r="C518" s="242"/>
      <c r="D518" s="242"/>
      <c r="E518" s="251">
        <v>854</v>
      </c>
      <c r="F518" s="148" t="s">
        <v>224</v>
      </c>
      <c r="G518" s="148"/>
      <c r="H518" s="148"/>
      <c r="I518" s="148"/>
      <c r="J518" s="149">
        <f>J519+J529</f>
        <v>921000</v>
      </c>
      <c r="K518" s="149">
        <f t="shared" ref="K518:X518" si="909">K519+K529</f>
        <v>70200</v>
      </c>
      <c r="L518" s="149">
        <f t="shared" si="909"/>
        <v>991200</v>
      </c>
      <c r="M518" s="149">
        <f t="shared" si="909"/>
        <v>0</v>
      </c>
      <c r="N518" s="149">
        <f t="shared" si="909"/>
        <v>991200</v>
      </c>
      <c r="O518" s="149">
        <f t="shared" si="909"/>
        <v>0</v>
      </c>
      <c r="P518" s="149">
        <f t="shared" si="909"/>
        <v>991200</v>
      </c>
      <c r="Q518" s="149">
        <f t="shared" si="909"/>
        <v>0</v>
      </c>
      <c r="R518" s="149">
        <f t="shared" si="909"/>
        <v>991200</v>
      </c>
      <c r="S518" s="149">
        <f t="shared" si="909"/>
        <v>0</v>
      </c>
      <c r="T518" s="149">
        <f t="shared" si="909"/>
        <v>991200</v>
      </c>
      <c r="U518" s="149">
        <f t="shared" si="909"/>
        <v>0</v>
      </c>
      <c r="V518" s="149">
        <f t="shared" si="909"/>
        <v>991200</v>
      </c>
      <c r="W518" s="149">
        <f t="shared" si="909"/>
        <v>0</v>
      </c>
      <c r="X518" s="149">
        <f t="shared" si="909"/>
        <v>991200</v>
      </c>
    </row>
    <row r="519" spans="1:24" s="153" customFormat="1" ht="25.5" customHeight="1" x14ac:dyDescent="0.25">
      <c r="A519" s="333" t="s">
        <v>225</v>
      </c>
      <c r="B519" s="333"/>
      <c r="C519" s="241"/>
      <c r="D519" s="241"/>
      <c r="E519" s="251">
        <v>854</v>
      </c>
      <c r="F519" s="151" t="s">
        <v>224</v>
      </c>
      <c r="G519" s="151" t="s">
        <v>226</v>
      </c>
      <c r="H519" s="151"/>
      <c r="I519" s="151"/>
      <c r="J519" s="152">
        <f>J520</f>
        <v>604700</v>
      </c>
      <c r="K519" s="152">
        <f t="shared" ref="K519:X520" si="910">K520</f>
        <v>0</v>
      </c>
      <c r="L519" s="152">
        <f t="shared" si="910"/>
        <v>604700</v>
      </c>
      <c r="M519" s="152">
        <f t="shared" si="910"/>
        <v>0</v>
      </c>
      <c r="N519" s="152">
        <f t="shared" si="910"/>
        <v>604700</v>
      </c>
      <c r="O519" s="152">
        <f t="shared" si="910"/>
        <v>0</v>
      </c>
      <c r="P519" s="152">
        <f t="shared" si="910"/>
        <v>604700</v>
      </c>
      <c r="Q519" s="152">
        <f t="shared" si="910"/>
        <v>0</v>
      </c>
      <c r="R519" s="152">
        <f t="shared" si="910"/>
        <v>604700</v>
      </c>
      <c r="S519" s="152">
        <f t="shared" si="910"/>
        <v>0</v>
      </c>
      <c r="T519" s="152">
        <f t="shared" si="910"/>
        <v>604700</v>
      </c>
      <c r="U519" s="152">
        <f t="shared" si="910"/>
        <v>0</v>
      </c>
      <c r="V519" s="152">
        <f t="shared" si="910"/>
        <v>604700</v>
      </c>
      <c r="W519" s="152">
        <f t="shared" si="910"/>
        <v>-3713</v>
      </c>
      <c r="X519" s="152">
        <f t="shared" si="910"/>
        <v>600987</v>
      </c>
    </row>
    <row r="520" spans="1:24" s="145" customFormat="1" ht="25.5" customHeight="1" x14ac:dyDescent="0.25">
      <c r="A520" s="332" t="s">
        <v>227</v>
      </c>
      <c r="B520" s="332"/>
      <c r="C520" s="240"/>
      <c r="D520" s="240"/>
      <c r="E520" s="251">
        <v>854</v>
      </c>
      <c r="F520" s="143" t="s">
        <v>224</v>
      </c>
      <c r="G520" s="143" t="s">
        <v>226</v>
      </c>
      <c r="H520" s="143" t="s">
        <v>228</v>
      </c>
      <c r="I520" s="143"/>
      <c r="J520" s="154">
        <f>J521</f>
        <v>604700</v>
      </c>
      <c r="K520" s="154">
        <f t="shared" si="910"/>
        <v>0</v>
      </c>
      <c r="L520" s="154">
        <f t="shared" si="910"/>
        <v>604700</v>
      </c>
      <c r="M520" s="154">
        <f t="shared" si="910"/>
        <v>0</v>
      </c>
      <c r="N520" s="154">
        <f t="shared" si="910"/>
        <v>604700</v>
      </c>
      <c r="O520" s="154">
        <f t="shared" si="910"/>
        <v>0</v>
      </c>
      <c r="P520" s="154">
        <f t="shared" si="910"/>
        <v>604700</v>
      </c>
      <c r="Q520" s="154">
        <f t="shared" si="910"/>
        <v>0</v>
      </c>
      <c r="R520" s="154">
        <f t="shared" si="910"/>
        <v>604700</v>
      </c>
      <c r="S520" s="154">
        <f t="shared" si="910"/>
        <v>0</v>
      </c>
      <c r="T520" s="154">
        <f t="shared" si="910"/>
        <v>604700</v>
      </c>
      <c r="U520" s="154">
        <f t="shared" si="910"/>
        <v>0</v>
      </c>
      <c r="V520" s="154">
        <f t="shared" si="910"/>
        <v>604700</v>
      </c>
      <c r="W520" s="154">
        <f t="shared" si="910"/>
        <v>-3713</v>
      </c>
      <c r="X520" s="154">
        <f t="shared" si="910"/>
        <v>600987</v>
      </c>
    </row>
    <row r="521" spans="1:24" s="145" customFormat="1" ht="12" x14ac:dyDescent="0.25">
      <c r="A521" s="332" t="s">
        <v>229</v>
      </c>
      <c r="B521" s="332"/>
      <c r="C521" s="240"/>
      <c r="D521" s="240"/>
      <c r="E521" s="251">
        <v>854</v>
      </c>
      <c r="F521" s="143" t="s">
        <v>224</v>
      </c>
      <c r="G521" s="143" t="s">
        <v>226</v>
      </c>
      <c r="H521" s="143" t="s">
        <v>230</v>
      </c>
      <c r="I521" s="143"/>
      <c r="J521" s="154">
        <f>J522+J524+J526</f>
        <v>604700</v>
      </c>
      <c r="K521" s="154">
        <f t="shared" ref="K521:X521" si="911">K522+K524+K526</f>
        <v>0</v>
      </c>
      <c r="L521" s="154">
        <f t="shared" si="911"/>
        <v>604700</v>
      </c>
      <c r="M521" s="154">
        <f t="shared" si="911"/>
        <v>0</v>
      </c>
      <c r="N521" s="154">
        <f t="shared" si="911"/>
        <v>604700</v>
      </c>
      <c r="O521" s="154">
        <f t="shared" si="911"/>
        <v>0</v>
      </c>
      <c r="P521" s="154">
        <f t="shared" si="911"/>
        <v>604700</v>
      </c>
      <c r="Q521" s="154">
        <f t="shared" si="911"/>
        <v>0</v>
      </c>
      <c r="R521" s="154">
        <f t="shared" si="911"/>
        <v>604700</v>
      </c>
      <c r="S521" s="154">
        <f t="shared" si="911"/>
        <v>0</v>
      </c>
      <c r="T521" s="154">
        <f t="shared" si="911"/>
        <v>604700</v>
      </c>
      <c r="U521" s="154">
        <f t="shared" si="911"/>
        <v>0</v>
      </c>
      <c r="V521" s="154">
        <f t="shared" si="911"/>
        <v>604700</v>
      </c>
      <c r="W521" s="154">
        <f t="shared" si="911"/>
        <v>-3713</v>
      </c>
      <c r="X521" s="154">
        <f t="shared" si="911"/>
        <v>600987</v>
      </c>
    </row>
    <row r="522" spans="1:24" s="145" customFormat="1" ht="25.5" customHeight="1" x14ac:dyDescent="0.25">
      <c r="A522" s="240"/>
      <c r="B522" s="240" t="s">
        <v>231</v>
      </c>
      <c r="C522" s="240"/>
      <c r="D522" s="240"/>
      <c r="E522" s="251">
        <v>854</v>
      </c>
      <c r="F522" s="143" t="s">
        <v>232</v>
      </c>
      <c r="G522" s="143" t="s">
        <v>226</v>
      </c>
      <c r="H522" s="143" t="s">
        <v>230</v>
      </c>
      <c r="I522" s="143" t="s">
        <v>233</v>
      </c>
      <c r="J522" s="154">
        <f>J523</f>
        <v>432300</v>
      </c>
      <c r="K522" s="154">
        <f t="shared" ref="K522:X522" si="912">K523</f>
        <v>0</v>
      </c>
      <c r="L522" s="154">
        <f t="shared" si="912"/>
        <v>432300</v>
      </c>
      <c r="M522" s="154">
        <f t="shared" si="912"/>
        <v>0</v>
      </c>
      <c r="N522" s="154">
        <f t="shared" si="912"/>
        <v>432300</v>
      </c>
      <c r="O522" s="154">
        <f t="shared" si="912"/>
        <v>0</v>
      </c>
      <c r="P522" s="154">
        <f t="shared" si="912"/>
        <v>432300</v>
      </c>
      <c r="Q522" s="154">
        <f t="shared" si="912"/>
        <v>0</v>
      </c>
      <c r="R522" s="154">
        <f t="shared" si="912"/>
        <v>432300</v>
      </c>
      <c r="S522" s="154">
        <f t="shared" si="912"/>
        <v>0</v>
      </c>
      <c r="T522" s="154">
        <f t="shared" si="912"/>
        <v>432300</v>
      </c>
      <c r="U522" s="154">
        <f t="shared" si="912"/>
        <v>0</v>
      </c>
      <c r="V522" s="154">
        <f t="shared" si="912"/>
        <v>432300</v>
      </c>
      <c r="W522" s="154">
        <f t="shared" si="912"/>
        <v>-34776</v>
      </c>
      <c r="X522" s="154">
        <f t="shared" si="912"/>
        <v>397524</v>
      </c>
    </row>
    <row r="523" spans="1:24" s="145" customFormat="1" ht="12.75" customHeight="1" x14ac:dyDescent="0.25">
      <c r="A523" s="155"/>
      <c r="B523" s="258" t="s">
        <v>234</v>
      </c>
      <c r="C523" s="258"/>
      <c r="D523" s="258"/>
      <c r="E523" s="251">
        <v>854</v>
      </c>
      <c r="F523" s="143" t="s">
        <v>224</v>
      </c>
      <c r="G523" s="143" t="s">
        <v>226</v>
      </c>
      <c r="H523" s="143" t="s">
        <v>230</v>
      </c>
      <c r="I523" s="143" t="s">
        <v>235</v>
      </c>
      <c r="J523" s="154">
        <f>432329-29</f>
        <v>432300</v>
      </c>
      <c r="K523" s="154"/>
      <c r="L523" s="154">
        <f t="shared" si="848"/>
        <v>432300</v>
      </c>
      <c r="M523" s="154"/>
      <c r="N523" s="154">
        <f t="shared" ref="N523" si="913">L523+M523</f>
        <v>432300</v>
      </c>
      <c r="O523" s="154"/>
      <c r="P523" s="154">
        <f t="shared" ref="P523" si="914">N523+O523</f>
        <v>432300</v>
      </c>
      <c r="Q523" s="154"/>
      <c r="R523" s="154">
        <f t="shared" ref="R523" si="915">P523+Q523</f>
        <v>432300</v>
      </c>
      <c r="S523" s="154"/>
      <c r="T523" s="154">
        <f t="shared" ref="T523" si="916">R523+S523</f>
        <v>432300</v>
      </c>
      <c r="U523" s="154"/>
      <c r="V523" s="154">
        <f t="shared" ref="V523" si="917">T523+U523</f>
        <v>432300</v>
      </c>
      <c r="W523" s="154">
        <f>[1]Функц.февр.!W13</f>
        <v>-34776</v>
      </c>
      <c r="X523" s="154">
        <f t="shared" ref="X523" si="918">V523+W523</f>
        <v>397524</v>
      </c>
    </row>
    <row r="524" spans="1:24" s="145" customFormat="1" ht="12.75" customHeight="1" x14ac:dyDescent="0.25">
      <c r="A524" s="155"/>
      <c r="B524" s="258" t="s">
        <v>236</v>
      </c>
      <c r="C524" s="258"/>
      <c r="D524" s="258"/>
      <c r="E524" s="251">
        <v>854</v>
      </c>
      <c r="F524" s="143" t="s">
        <v>224</v>
      </c>
      <c r="G524" s="143" t="s">
        <v>226</v>
      </c>
      <c r="H524" s="143" t="s">
        <v>230</v>
      </c>
      <c r="I524" s="143" t="s">
        <v>237</v>
      </c>
      <c r="J524" s="154">
        <f>J525</f>
        <v>171700</v>
      </c>
      <c r="K524" s="154">
        <f t="shared" ref="K524:X524" si="919">K525</f>
        <v>0</v>
      </c>
      <c r="L524" s="154">
        <f t="shared" si="919"/>
        <v>171700</v>
      </c>
      <c r="M524" s="154">
        <f t="shared" si="919"/>
        <v>0</v>
      </c>
      <c r="N524" s="154">
        <f t="shared" si="919"/>
        <v>171700</v>
      </c>
      <c r="O524" s="154">
        <f t="shared" si="919"/>
        <v>0</v>
      </c>
      <c r="P524" s="154">
        <f t="shared" si="919"/>
        <v>171700</v>
      </c>
      <c r="Q524" s="154">
        <f t="shared" si="919"/>
        <v>0</v>
      </c>
      <c r="R524" s="154">
        <f t="shared" si="919"/>
        <v>171700</v>
      </c>
      <c r="S524" s="154">
        <f t="shared" si="919"/>
        <v>0</v>
      </c>
      <c r="T524" s="154">
        <f t="shared" si="919"/>
        <v>171700</v>
      </c>
      <c r="U524" s="154">
        <f t="shared" si="919"/>
        <v>0</v>
      </c>
      <c r="V524" s="154">
        <f t="shared" si="919"/>
        <v>171700</v>
      </c>
      <c r="W524" s="154">
        <f t="shared" si="919"/>
        <v>31179</v>
      </c>
      <c r="X524" s="154">
        <f t="shared" si="919"/>
        <v>202879</v>
      </c>
    </row>
    <row r="525" spans="1:24" s="145" customFormat="1" ht="12" x14ac:dyDescent="0.25">
      <c r="A525" s="155"/>
      <c r="B525" s="240" t="s">
        <v>238</v>
      </c>
      <c r="C525" s="240"/>
      <c r="D525" s="240"/>
      <c r="E525" s="251">
        <v>854</v>
      </c>
      <c r="F525" s="143" t="s">
        <v>224</v>
      </c>
      <c r="G525" s="143" t="s">
        <v>226</v>
      </c>
      <c r="H525" s="143" t="s">
        <v>230</v>
      </c>
      <c r="I525" s="143" t="s">
        <v>239</v>
      </c>
      <c r="J525" s="154">
        <f>171670+30</f>
        <v>171700</v>
      </c>
      <c r="K525" s="154"/>
      <c r="L525" s="154">
        <f t="shared" si="848"/>
        <v>171700</v>
      </c>
      <c r="M525" s="154"/>
      <c r="N525" s="154">
        <f t="shared" ref="N525" si="920">L525+M525</f>
        <v>171700</v>
      </c>
      <c r="O525" s="154"/>
      <c r="P525" s="154">
        <f t="shared" ref="P525" si="921">N525+O525</f>
        <v>171700</v>
      </c>
      <c r="Q525" s="154"/>
      <c r="R525" s="154">
        <f t="shared" ref="R525" si="922">P525+Q525</f>
        <v>171700</v>
      </c>
      <c r="S525" s="154"/>
      <c r="T525" s="154">
        <f t="shared" ref="T525" si="923">R525+S525</f>
        <v>171700</v>
      </c>
      <c r="U525" s="154"/>
      <c r="V525" s="154">
        <f t="shared" ref="V525" si="924">T525+U525</f>
        <v>171700</v>
      </c>
      <c r="W525" s="154">
        <f>[1]Функц.февр.!W15</f>
        <v>31179</v>
      </c>
      <c r="X525" s="154">
        <f t="shared" ref="X525" si="925">V525+W525</f>
        <v>202879</v>
      </c>
    </row>
    <row r="526" spans="1:24" s="145" customFormat="1" ht="12" x14ac:dyDescent="0.25">
      <c r="A526" s="155"/>
      <c r="B526" s="240" t="s">
        <v>240</v>
      </c>
      <c r="C526" s="240"/>
      <c r="D526" s="240"/>
      <c r="E526" s="251">
        <v>854</v>
      </c>
      <c r="F526" s="143" t="s">
        <v>224</v>
      </c>
      <c r="G526" s="143" t="s">
        <v>226</v>
      </c>
      <c r="H526" s="143" t="s">
        <v>230</v>
      </c>
      <c r="I526" s="143" t="s">
        <v>241</v>
      </c>
      <c r="J526" s="154">
        <f>J527+J528</f>
        <v>700</v>
      </c>
      <c r="K526" s="154">
        <f t="shared" ref="K526:X526" si="926">K527+K528</f>
        <v>0</v>
      </c>
      <c r="L526" s="154">
        <f t="shared" si="926"/>
        <v>700</v>
      </c>
      <c r="M526" s="154">
        <f t="shared" si="926"/>
        <v>0</v>
      </c>
      <c r="N526" s="154">
        <f t="shared" si="926"/>
        <v>700</v>
      </c>
      <c r="O526" s="154">
        <f t="shared" si="926"/>
        <v>0</v>
      </c>
      <c r="P526" s="154">
        <f t="shared" si="926"/>
        <v>700</v>
      </c>
      <c r="Q526" s="154">
        <f t="shared" si="926"/>
        <v>0</v>
      </c>
      <c r="R526" s="154">
        <f t="shared" si="926"/>
        <v>700</v>
      </c>
      <c r="S526" s="154">
        <f t="shared" si="926"/>
        <v>0</v>
      </c>
      <c r="T526" s="154">
        <f t="shared" si="926"/>
        <v>700</v>
      </c>
      <c r="U526" s="154">
        <f t="shared" si="926"/>
        <v>0</v>
      </c>
      <c r="V526" s="154">
        <f t="shared" si="926"/>
        <v>700</v>
      </c>
      <c r="W526" s="154">
        <f t="shared" si="926"/>
        <v>-116</v>
      </c>
      <c r="X526" s="154">
        <f t="shared" si="926"/>
        <v>584</v>
      </c>
    </row>
    <row r="527" spans="1:24" s="145" customFormat="1" ht="12" hidden="1" x14ac:dyDescent="0.25">
      <c r="A527" s="155"/>
      <c r="B527" s="240" t="s">
        <v>242</v>
      </c>
      <c r="C527" s="240"/>
      <c r="D527" s="240"/>
      <c r="E527" s="251">
        <v>854</v>
      </c>
      <c r="F527" s="143" t="s">
        <v>224</v>
      </c>
      <c r="G527" s="143" t="s">
        <v>226</v>
      </c>
      <c r="H527" s="143" t="s">
        <v>230</v>
      </c>
      <c r="I527" s="143" t="s">
        <v>243</v>
      </c>
      <c r="J527" s="154"/>
      <c r="K527" s="154"/>
      <c r="L527" s="154">
        <f t="shared" si="848"/>
        <v>0</v>
      </c>
      <c r="M527" s="154"/>
      <c r="N527" s="154">
        <f t="shared" ref="N527:N528" si="927">L527+M527</f>
        <v>0</v>
      </c>
      <c r="O527" s="154"/>
      <c r="P527" s="154">
        <f t="shared" ref="P527:P528" si="928">N527+O527</f>
        <v>0</v>
      </c>
      <c r="Q527" s="154"/>
      <c r="R527" s="154">
        <f t="shared" ref="R527:R528" si="929">P527+Q527</f>
        <v>0</v>
      </c>
      <c r="S527" s="154"/>
      <c r="T527" s="154">
        <f t="shared" ref="T527:T528" si="930">R527+S527</f>
        <v>0</v>
      </c>
      <c r="U527" s="154"/>
      <c r="V527" s="154">
        <f t="shared" ref="V527:V528" si="931">T527+U527</f>
        <v>0</v>
      </c>
      <c r="W527" s="154"/>
      <c r="X527" s="154">
        <f t="shared" ref="X527:X528" si="932">V527+W527</f>
        <v>0</v>
      </c>
    </row>
    <row r="528" spans="1:24" s="145" customFormat="1" ht="12" x14ac:dyDescent="0.25">
      <c r="A528" s="155"/>
      <c r="B528" s="240" t="s">
        <v>244</v>
      </c>
      <c r="C528" s="240"/>
      <c r="D528" s="240"/>
      <c r="E528" s="251">
        <v>854</v>
      </c>
      <c r="F528" s="143" t="s">
        <v>224</v>
      </c>
      <c r="G528" s="143" t="s">
        <v>226</v>
      </c>
      <c r="H528" s="143" t="s">
        <v>230</v>
      </c>
      <c r="I528" s="143" t="s">
        <v>245</v>
      </c>
      <c r="J528" s="154">
        <v>700</v>
      </c>
      <c r="K528" s="154"/>
      <c r="L528" s="154">
        <f t="shared" si="848"/>
        <v>700</v>
      </c>
      <c r="M528" s="154"/>
      <c r="N528" s="154">
        <f t="shared" si="927"/>
        <v>700</v>
      </c>
      <c r="O528" s="154"/>
      <c r="P528" s="154">
        <f t="shared" si="928"/>
        <v>700</v>
      </c>
      <c r="Q528" s="154"/>
      <c r="R528" s="154">
        <f t="shared" si="929"/>
        <v>700</v>
      </c>
      <c r="S528" s="154"/>
      <c r="T528" s="154">
        <f t="shared" si="930"/>
        <v>700</v>
      </c>
      <c r="U528" s="154"/>
      <c r="V528" s="154">
        <f t="shared" si="931"/>
        <v>700</v>
      </c>
      <c r="W528" s="154">
        <f>[1]Функц.февр.!W18</f>
        <v>-116</v>
      </c>
      <c r="X528" s="154">
        <f t="shared" si="932"/>
        <v>584</v>
      </c>
    </row>
    <row r="529" spans="1:24" s="153" customFormat="1" ht="25.5" customHeight="1" x14ac:dyDescent="0.25">
      <c r="A529" s="335" t="s">
        <v>259</v>
      </c>
      <c r="B529" s="336"/>
      <c r="C529" s="241"/>
      <c r="D529" s="241"/>
      <c r="E529" s="251">
        <v>854</v>
      </c>
      <c r="F529" s="151" t="s">
        <v>224</v>
      </c>
      <c r="G529" s="151" t="s">
        <v>260</v>
      </c>
      <c r="H529" s="151"/>
      <c r="I529" s="151"/>
      <c r="J529" s="152">
        <f>J530+J534</f>
        <v>316300</v>
      </c>
      <c r="K529" s="152">
        <f t="shared" ref="K529:X529" si="933">K530+K534</f>
        <v>70200</v>
      </c>
      <c r="L529" s="152">
        <f t="shared" si="933"/>
        <v>386500</v>
      </c>
      <c r="M529" s="152">
        <f t="shared" si="933"/>
        <v>0</v>
      </c>
      <c r="N529" s="152">
        <f t="shared" si="933"/>
        <v>386500</v>
      </c>
      <c r="O529" s="152">
        <f t="shared" si="933"/>
        <v>0</v>
      </c>
      <c r="P529" s="152">
        <f t="shared" si="933"/>
        <v>386500</v>
      </c>
      <c r="Q529" s="152">
        <f t="shared" si="933"/>
        <v>0</v>
      </c>
      <c r="R529" s="152">
        <f t="shared" si="933"/>
        <v>386500</v>
      </c>
      <c r="S529" s="152">
        <f t="shared" si="933"/>
        <v>0</v>
      </c>
      <c r="T529" s="152">
        <f t="shared" si="933"/>
        <v>386500</v>
      </c>
      <c r="U529" s="152">
        <f t="shared" si="933"/>
        <v>0</v>
      </c>
      <c r="V529" s="152">
        <f t="shared" si="933"/>
        <v>386500</v>
      </c>
      <c r="W529" s="152">
        <f t="shared" si="933"/>
        <v>3713</v>
      </c>
      <c r="X529" s="152">
        <f t="shared" si="933"/>
        <v>390213</v>
      </c>
    </row>
    <row r="530" spans="1:24" s="145" customFormat="1" ht="25.5" customHeight="1" x14ac:dyDescent="0.25">
      <c r="A530" s="332" t="s">
        <v>227</v>
      </c>
      <c r="B530" s="332"/>
      <c r="C530" s="240"/>
      <c r="D530" s="240"/>
      <c r="E530" s="251">
        <v>854</v>
      </c>
      <c r="F530" s="143" t="s">
        <v>224</v>
      </c>
      <c r="G530" s="143" t="s">
        <v>260</v>
      </c>
      <c r="H530" s="143" t="s">
        <v>248</v>
      </c>
      <c r="I530" s="143"/>
      <c r="J530" s="154">
        <f>J531</f>
        <v>298300</v>
      </c>
      <c r="K530" s="154">
        <f t="shared" ref="K530:X530" si="934">K531</f>
        <v>70200</v>
      </c>
      <c r="L530" s="154">
        <f t="shared" si="934"/>
        <v>368500</v>
      </c>
      <c r="M530" s="154">
        <f t="shared" si="934"/>
        <v>0</v>
      </c>
      <c r="N530" s="154">
        <f t="shared" si="934"/>
        <v>368500</v>
      </c>
      <c r="O530" s="154">
        <f t="shared" si="934"/>
        <v>0</v>
      </c>
      <c r="P530" s="154">
        <f t="shared" si="934"/>
        <v>368500</v>
      </c>
      <c r="Q530" s="154">
        <f t="shared" si="934"/>
        <v>0</v>
      </c>
      <c r="R530" s="154">
        <f t="shared" si="934"/>
        <v>368500</v>
      </c>
      <c r="S530" s="154">
        <f t="shared" si="934"/>
        <v>0</v>
      </c>
      <c r="T530" s="154">
        <f t="shared" si="934"/>
        <v>368500</v>
      </c>
      <c r="U530" s="154">
        <f t="shared" si="934"/>
        <v>0</v>
      </c>
      <c r="V530" s="154">
        <f t="shared" si="934"/>
        <v>368500</v>
      </c>
      <c r="W530" s="154">
        <f t="shared" si="934"/>
        <v>3713</v>
      </c>
      <c r="X530" s="154">
        <f t="shared" si="934"/>
        <v>372213</v>
      </c>
    </row>
    <row r="531" spans="1:24" s="145" customFormat="1" ht="13.5" customHeight="1" x14ac:dyDescent="0.25">
      <c r="A531" s="332" t="s">
        <v>261</v>
      </c>
      <c r="B531" s="332"/>
      <c r="C531" s="240"/>
      <c r="D531" s="240"/>
      <c r="E531" s="251">
        <v>854</v>
      </c>
      <c r="F531" s="143" t="s">
        <v>224</v>
      </c>
      <c r="G531" s="143" t="s">
        <v>260</v>
      </c>
      <c r="H531" s="143" t="s">
        <v>262</v>
      </c>
      <c r="I531" s="143"/>
      <c r="J531" s="154">
        <f t="shared" ref="J531:X532" si="935">J532</f>
        <v>298300</v>
      </c>
      <c r="K531" s="154">
        <f t="shared" si="935"/>
        <v>70200</v>
      </c>
      <c r="L531" s="154">
        <f t="shared" si="935"/>
        <v>368500</v>
      </c>
      <c r="M531" s="154">
        <f t="shared" si="935"/>
        <v>0</v>
      </c>
      <c r="N531" s="154">
        <f t="shared" si="935"/>
        <v>368500</v>
      </c>
      <c r="O531" s="154">
        <f t="shared" si="935"/>
        <v>0</v>
      </c>
      <c r="P531" s="154">
        <f t="shared" si="935"/>
        <v>368500</v>
      </c>
      <c r="Q531" s="154">
        <f t="shared" si="935"/>
        <v>0</v>
      </c>
      <c r="R531" s="154">
        <f t="shared" si="935"/>
        <v>368500</v>
      </c>
      <c r="S531" s="154">
        <f t="shared" si="935"/>
        <v>0</v>
      </c>
      <c r="T531" s="154">
        <f t="shared" si="935"/>
        <v>368500</v>
      </c>
      <c r="U531" s="154">
        <f t="shared" si="935"/>
        <v>0</v>
      </c>
      <c r="V531" s="154">
        <f t="shared" si="935"/>
        <v>368500</v>
      </c>
      <c r="W531" s="154">
        <f t="shared" si="935"/>
        <v>3713</v>
      </c>
      <c r="X531" s="154">
        <f t="shared" si="935"/>
        <v>372213</v>
      </c>
    </row>
    <row r="532" spans="1:24" s="145" customFormat="1" ht="26.25" customHeight="1" x14ac:dyDescent="0.25">
      <c r="A532" s="240"/>
      <c r="B532" s="240" t="s">
        <v>231</v>
      </c>
      <c r="C532" s="240"/>
      <c r="D532" s="240"/>
      <c r="E532" s="251">
        <v>854</v>
      </c>
      <c r="F532" s="143" t="s">
        <v>232</v>
      </c>
      <c r="G532" s="143" t="s">
        <v>260</v>
      </c>
      <c r="H532" s="143" t="s">
        <v>262</v>
      </c>
      <c r="I532" s="143" t="s">
        <v>233</v>
      </c>
      <c r="J532" s="154">
        <f t="shared" si="935"/>
        <v>298300</v>
      </c>
      <c r="K532" s="154">
        <f t="shared" si="935"/>
        <v>70200</v>
      </c>
      <c r="L532" s="154">
        <f t="shared" si="935"/>
        <v>368500</v>
      </c>
      <c r="M532" s="154">
        <f t="shared" si="935"/>
        <v>0</v>
      </c>
      <c r="N532" s="154">
        <f t="shared" si="935"/>
        <v>368500</v>
      </c>
      <c r="O532" s="154">
        <f t="shared" si="935"/>
        <v>0</v>
      </c>
      <c r="P532" s="154">
        <f t="shared" si="935"/>
        <v>368500</v>
      </c>
      <c r="Q532" s="154">
        <f t="shared" si="935"/>
        <v>0</v>
      </c>
      <c r="R532" s="154">
        <f t="shared" si="935"/>
        <v>368500</v>
      </c>
      <c r="S532" s="154">
        <f t="shared" si="935"/>
        <v>0</v>
      </c>
      <c r="T532" s="154">
        <f t="shared" si="935"/>
        <v>368500</v>
      </c>
      <c r="U532" s="154">
        <f t="shared" si="935"/>
        <v>0</v>
      </c>
      <c r="V532" s="154">
        <f t="shared" si="935"/>
        <v>368500</v>
      </c>
      <c r="W532" s="154">
        <f t="shared" si="935"/>
        <v>3713</v>
      </c>
      <c r="X532" s="154">
        <f t="shared" si="935"/>
        <v>372213</v>
      </c>
    </row>
    <row r="533" spans="1:24" s="145" customFormat="1" ht="15" customHeight="1" x14ac:dyDescent="0.25">
      <c r="A533" s="155"/>
      <c r="B533" s="258" t="s">
        <v>234</v>
      </c>
      <c r="C533" s="258"/>
      <c r="D533" s="258"/>
      <c r="E533" s="251">
        <v>854</v>
      </c>
      <c r="F533" s="143" t="s">
        <v>224</v>
      </c>
      <c r="G533" s="143" t="s">
        <v>260</v>
      </c>
      <c r="H533" s="143" t="s">
        <v>262</v>
      </c>
      <c r="I533" s="143" t="s">
        <v>235</v>
      </c>
      <c r="J533" s="154">
        <v>298300</v>
      </c>
      <c r="K533" s="154">
        <v>70200</v>
      </c>
      <c r="L533" s="154">
        <f t="shared" si="848"/>
        <v>368500</v>
      </c>
      <c r="M533" s="154"/>
      <c r="N533" s="154">
        <f t="shared" ref="N533" si="936">L533+M533</f>
        <v>368500</v>
      </c>
      <c r="O533" s="154"/>
      <c r="P533" s="154">
        <f t="shared" ref="P533" si="937">N533+O533</f>
        <v>368500</v>
      </c>
      <c r="Q533" s="154"/>
      <c r="R533" s="154">
        <f t="shared" ref="R533" si="938">P533+Q533</f>
        <v>368500</v>
      </c>
      <c r="S533" s="154"/>
      <c r="T533" s="154">
        <f t="shared" ref="T533" si="939">R533+S533</f>
        <v>368500</v>
      </c>
      <c r="U533" s="154"/>
      <c r="V533" s="154">
        <f t="shared" ref="V533" si="940">T533+U533</f>
        <v>368500</v>
      </c>
      <c r="W533" s="154">
        <f>[1]Функц.февр.!W52</f>
        <v>3713</v>
      </c>
      <c r="X533" s="154">
        <f t="shared" ref="X533" si="941">V533+W533</f>
        <v>372213</v>
      </c>
    </row>
    <row r="534" spans="1:24" s="145" customFormat="1" ht="12" hidden="1" x14ac:dyDescent="0.25">
      <c r="A534" s="332" t="s">
        <v>251</v>
      </c>
      <c r="B534" s="332"/>
      <c r="C534" s="240"/>
      <c r="D534" s="143" t="s">
        <v>224</v>
      </c>
      <c r="E534" s="251">
        <v>854</v>
      </c>
      <c r="F534" s="143" t="s">
        <v>224</v>
      </c>
      <c r="G534" s="143" t="s">
        <v>260</v>
      </c>
      <c r="H534" s="143" t="s">
        <v>252</v>
      </c>
      <c r="I534" s="143"/>
      <c r="J534" s="154">
        <f>J535</f>
        <v>18000</v>
      </c>
      <c r="K534" s="154">
        <f t="shared" ref="K534:X537" si="942">K535</f>
        <v>0</v>
      </c>
      <c r="L534" s="154">
        <f t="shared" si="942"/>
        <v>18000</v>
      </c>
      <c r="M534" s="154">
        <f t="shared" si="942"/>
        <v>0</v>
      </c>
      <c r="N534" s="154">
        <f t="shared" si="942"/>
        <v>18000</v>
      </c>
      <c r="O534" s="154">
        <f t="shared" si="942"/>
        <v>0</v>
      </c>
      <c r="P534" s="154">
        <f t="shared" si="942"/>
        <v>18000</v>
      </c>
      <c r="Q534" s="154">
        <f t="shared" si="942"/>
        <v>0</v>
      </c>
      <c r="R534" s="154">
        <f t="shared" si="942"/>
        <v>18000</v>
      </c>
      <c r="S534" s="154">
        <f t="shared" si="942"/>
        <v>0</v>
      </c>
      <c r="T534" s="154">
        <f t="shared" si="942"/>
        <v>18000</v>
      </c>
      <c r="U534" s="154">
        <f t="shared" si="942"/>
        <v>0</v>
      </c>
      <c r="V534" s="154">
        <f t="shared" si="942"/>
        <v>18000</v>
      </c>
      <c r="W534" s="154">
        <f t="shared" si="942"/>
        <v>0</v>
      </c>
      <c r="X534" s="154">
        <f t="shared" si="942"/>
        <v>18000</v>
      </c>
    </row>
    <row r="535" spans="1:24" s="145" customFormat="1" ht="12" hidden="1" x14ac:dyDescent="0.25">
      <c r="A535" s="313" t="s">
        <v>253</v>
      </c>
      <c r="B535" s="314"/>
      <c r="C535" s="240"/>
      <c r="D535" s="143" t="s">
        <v>224</v>
      </c>
      <c r="E535" s="251">
        <v>854</v>
      </c>
      <c r="F535" s="143" t="s">
        <v>224</v>
      </c>
      <c r="G535" s="143" t="s">
        <v>260</v>
      </c>
      <c r="H535" s="143" t="s">
        <v>254</v>
      </c>
      <c r="I535" s="143"/>
      <c r="J535" s="154">
        <f>J536</f>
        <v>18000</v>
      </c>
      <c r="K535" s="154">
        <f t="shared" si="942"/>
        <v>0</v>
      </c>
      <c r="L535" s="154">
        <f t="shared" si="942"/>
        <v>18000</v>
      </c>
      <c r="M535" s="154">
        <f t="shared" si="942"/>
        <v>0</v>
      </c>
      <c r="N535" s="154">
        <f t="shared" si="942"/>
        <v>18000</v>
      </c>
      <c r="O535" s="154">
        <f t="shared" si="942"/>
        <v>0</v>
      </c>
      <c r="P535" s="154">
        <f t="shared" si="942"/>
        <v>18000</v>
      </c>
      <c r="Q535" s="154">
        <f t="shared" si="942"/>
        <v>0</v>
      </c>
      <c r="R535" s="154">
        <f t="shared" si="942"/>
        <v>18000</v>
      </c>
      <c r="S535" s="154">
        <f t="shared" si="942"/>
        <v>0</v>
      </c>
      <c r="T535" s="154">
        <f t="shared" si="942"/>
        <v>18000</v>
      </c>
      <c r="U535" s="154">
        <f t="shared" si="942"/>
        <v>0</v>
      </c>
      <c r="V535" s="154">
        <f t="shared" si="942"/>
        <v>18000</v>
      </c>
      <c r="W535" s="154">
        <f t="shared" si="942"/>
        <v>0</v>
      </c>
      <c r="X535" s="154">
        <f t="shared" si="942"/>
        <v>18000</v>
      </c>
    </row>
    <row r="536" spans="1:24" s="145" customFormat="1" ht="12" hidden="1" x14ac:dyDescent="0.25">
      <c r="A536" s="332" t="s">
        <v>263</v>
      </c>
      <c r="B536" s="332"/>
      <c r="C536" s="240"/>
      <c r="D536" s="143" t="s">
        <v>224</v>
      </c>
      <c r="E536" s="251">
        <v>854</v>
      </c>
      <c r="F536" s="143" t="s">
        <v>232</v>
      </c>
      <c r="G536" s="143" t="s">
        <v>260</v>
      </c>
      <c r="H536" s="143" t="s">
        <v>264</v>
      </c>
      <c r="I536" s="143"/>
      <c r="J536" s="154">
        <f>J537</f>
        <v>18000</v>
      </c>
      <c r="K536" s="154">
        <f t="shared" si="942"/>
        <v>0</v>
      </c>
      <c r="L536" s="154">
        <f t="shared" si="942"/>
        <v>18000</v>
      </c>
      <c r="M536" s="154">
        <f t="shared" si="942"/>
        <v>0</v>
      </c>
      <c r="N536" s="154">
        <f t="shared" si="942"/>
        <v>18000</v>
      </c>
      <c r="O536" s="154">
        <f t="shared" si="942"/>
        <v>0</v>
      </c>
      <c r="P536" s="154">
        <f t="shared" si="942"/>
        <v>18000</v>
      </c>
      <c r="Q536" s="154">
        <f t="shared" si="942"/>
        <v>0</v>
      </c>
      <c r="R536" s="154">
        <f t="shared" si="942"/>
        <v>18000</v>
      </c>
      <c r="S536" s="154">
        <f t="shared" si="942"/>
        <v>0</v>
      </c>
      <c r="T536" s="154">
        <f t="shared" si="942"/>
        <v>18000</v>
      </c>
      <c r="U536" s="154">
        <f t="shared" si="942"/>
        <v>0</v>
      </c>
      <c r="V536" s="154">
        <f t="shared" si="942"/>
        <v>18000</v>
      </c>
      <c r="W536" s="154">
        <f t="shared" si="942"/>
        <v>0</v>
      </c>
      <c r="X536" s="154">
        <f t="shared" si="942"/>
        <v>18000</v>
      </c>
    </row>
    <row r="537" spans="1:24" s="145" customFormat="1" ht="12" hidden="1" x14ac:dyDescent="0.25">
      <c r="A537" s="155"/>
      <c r="B537" s="258" t="s">
        <v>236</v>
      </c>
      <c r="C537" s="258"/>
      <c r="D537" s="143" t="s">
        <v>224</v>
      </c>
      <c r="E537" s="251">
        <v>854</v>
      </c>
      <c r="F537" s="143" t="s">
        <v>224</v>
      </c>
      <c r="G537" s="143" t="s">
        <v>260</v>
      </c>
      <c r="H537" s="143" t="s">
        <v>264</v>
      </c>
      <c r="I537" s="143" t="s">
        <v>237</v>
      </c>
      <c r="J537" s="154">
        <f>J538</f>
        <v>18000</v>
      </c>
      <c r="K537" s="154">
        <f t="shared" si="942"/>
        <v>0</v>
      </c>
      <c r="L537" s="154">
        <f t="shared" si="942"/>
        <v>18000</v>
      </c>
      <c r="M537" s="154">
        <f t="shared" si="942"/>
        <v>0</v>
      </c>
      <c r="N537" s="154">
        <f t="shared" si="942"/>
        <v>18000</v>
      </c>
      <c r="O537" s="154">
        <f t="shared" si="942"/>
        <v>0</v>
      </c>
      <c r="P537" s="154">
        <f t="shared" si="942"/>
        <v>18000</v>
      </c>
      <c r="Q537" s="154">
        <f t="shared" si="942"/>
        <v>0</v>
      </c>
      <c r="R537" s="154">
        <f t="shared" si="942"/>
        <v>18000</v>
      </c>
      <c r="S537" s="154">
        <f t="shared" si="942"/>
        <v>0</v>
      </c>
      <c r="T537" s="154">
        <f t="shared" si="942"/>
        <v>18000</v>
      </c>
      <c r="U537" s="154">
        <f t="shared" si="942"/>
        <v>0</v>
      </c>
      <c r="V537" s="154">
        <f t="shared" si="942"/>
        <v>18000</v>
      </c>
      <c r="W537" s="154">
        <f t="shared" si="942"/>
        <v>0</v>
      </c>
      <c r="X537" s="154">
        <f t="shared" si="942"/>
        <v>18000</v>
      </c>
    </row>
    <row r="538" spans="1:24" s="145" customFormat="1" ht="12" hidden="1" x14ac:dyDescent="0.25">
      <c r="A538" s="155"/>
      <c r="B538" s="240" t="s">
        <v>238</v>
      </c>
      <c r="C538" s="240"/>
      <c r="D538" s="143" t="s">
        <v>224</v>
      </c>
      <c r="E538" s="251">
        <v>854</v>
      </c>
      <c r="F538" s="143" t="s">
        <v>224</v>
      </c>
      <c r="G538" s="143" t="s">
        <v>260</v>
      </c>
      <c r="H538" s="143" t="s">
        <v>264</v>
      </c>
      <c r="I538" s="143" t="s">
        <v>239</v>
      </c>
      <c r="J538" s="154">
        <v>18000</v>
      </c>
      <c r="K538" s="154"/>
      <c r="L538" s="154">
        <f>J538+K538</f>
        <v>18000</v>
      </c>
      <c r="M538" s="154"/>
      <c r="N538" s="154">
        <f>L538+M538</f>
        <v>18000</v>
      </c>
      <c r="O538" s="154"/>
      <c r="P538" s="154">
        <f>N538+O538</f>
        <v>18000</v>
      </c>
      <c r="Q538" s="154"/>
      <c r="R538" s="154">
        <f>P538+Q538</f>
        <v>18000</v>
      </c>
      <c r="S538" s="154"/>
      <c r="T538" s="154">
        <f>R538+S538</f>
        <v>18000</v>
      </c>
      <c r="U538" s="154"/>
      <c r="V538" s="154">
        <f>T538+U538</f>
        <v>18000</v>
      </c>
      <c r="W538" s="154"/>
      <c r="X538" s="154">
        <f>V538+W538</f>
        <v>18000</v>
      </c>
    </row>
    <row r="539" spans="1:24" s="145" customFormat="1" ht="18.75" customHeight="1" x14ac:dyDescent="0.25">
      <c r="A539" s="256"/>
      <c r="B539" s="257" t="s">
        <v>566</v>
      </c>
      <c r="C539" s="257"/>
      <c r="D539" s="257"/>
      <c r="E539" s="204"/>
      <c r="F539" s="151"/>
      <c r="G539" s="151"/>
      <c r="H539" s="151"/>
      <c r="I539" s="151"/>
      <c r="J539" s="152">
        <f t="shared" ref="J539:X539" si="943">J8+J229+J449+J517</f>
        <v>188253289.22999999</v>
      </c>
      <c r="K539" s="152">
        <f t="shared" si="943"/>
        <v>12956061</v>
      </c>
      <c r="L539" s="152">
        <f t="shared" si="943"/>
        <v>201209350.22999999</v>
      </c>
      <c r="M539" s="152">
        <f t="shared" si="943"/>
        <v>0</v>
      </c>
      <c r="N539" s="152">
        <f t="shared" si="943"/>
        <v>201209350.22999999</v>
      </c>
      <c r="O539" s="152">
        <f t="shared" si="943"/>
        <v>0</v>
      </c>
      <c r="P539" s="152">
        <f t="shared" si="943"/>
        <v>201209350.22999999</v>
      </c>
      <c r="Q539" s="152">
        <f t="shared" si="943"/>
        <v>11015827</v>
      </c>
      <c r="R539" s="152">
        <f t="shared" si="943"/>
        <v>212225177.22999999</v>
      </c>
      <c r="S539" s="152">
        <f t="shared" si="943"/>
        <v>1201083</v>
      </c>
      <c r="T539" s="152">
        <f t="shared" si="943"/>
        <v>213426260.22999999</v>
      </c>
      <c r="U539" s="152">
        <f t="shared" si="943"/>
        <v>57163766</v>
      </c>
      <c r="V539" s="152">
        <f t="shared" si="943"/>
        <v>270590026.23000002</v>
      </c>
      <c r="W539" s="152">
        <f t="shared" si="943"/>
        <v>5186697.8499999996</v>
      </c>
      <c r="X539" s="152">
        <f t="shared" si="943"/>
        <v>275776724.07999998</v>
      </c>
    </row>
    <row r="540" spans="1:24" x14ac:dyDescent="0.25">
      <c r="E540"/>
      <c r="H540" s="6"/>
    </row>
    <row r="541" spans="1:24" x14ac:dyDescent="0.25">
      <c r="E541"/>
      <c r="H541" s="6"/>
    </row>
    <row r="542" spans="1:24" x14ac:dyDescent="0.25">
      <c r="E542"/>
      <c r="H542" s="6"/>
    </row>
    <row r="543" spans="1:24" x14ac:dyDescent="0.25">
      <c r="E543"/>
      <c r="H543" s="6"/>
    </row>
    <row r="544" spans="1:24" x14ac:dyDescent="0.25">
      <c r="E544"/>
      <c r="H544" s="6"/>
    </row>
    <row r="545" spans="5:8" x14ac:dyDescent="0.25">
      <c r="E545"/>
      <c r="H545" s="6"/>
    </row>
    <row r="546" spans="5:8" x14ac:dyDescent="0.25">
      <c r="E546"/>
      <c r="H546" s="6"/>
    </row>
    <row r="547" spans="5:8" x14ac:dyDescent="0.25">
      <c r="E547"/>
      <c r="H547" s="6"/>
    </row>
    <row r="548" spans="5:8" x14ac:dyDescent="0.25">
      <c r="E548"/>
      <c r="F548"/>
      <c r="G548"/>
      <c r="H548" s="6"/>
    </row>
    <row r="549" spans="5:8" x14ac:dyDescent="0.25">
      <c r="E549"/>
      <c r="F549"/>
      <c r="G549"/>
      <c r="H549" s="6"/>
    </row>
    <row r="550" spans="5:8" x14ac:dyDescent="0.25">
      <c r="E550"/>
      <c r="F550"/>
      <c r="G550"/>
      <c r="H550" s="6"/>
    </row>
    <row r="551" spans="5:8" x14ac:dyDescent="0.25">
      <c r="E551"/>
      <c r="F551"/>
      <c r="G551"/>
      <c r="H551" s="6"/>
    </row>
    <row r="552" spans="5:8" x14ac:dyDescent="0.25">
      <c r="E552"/>
      <c r="F552"/>
      <c r="G552"/>
      <c r="H552" s="6"/>
    </row>
    <row r="553" spans="5:8" x14ac:dyDescent="0.25">
      <c r="E553"/>
      <c r="F553"/>
      <c r="G553"/>
      <c r="H553" s="6"/>
    </row>
    <row r="554" spans="5:8" x14ac:dyDescent="0.25">
      <c r="E554"/>
      <c r="H554" s="6"/>
    </row>
    <row r="555" spans="5:8" x14ac:dyDescent="0.25">
      <c r="E555"/>
      <c r="F555"/>
      <c r="G555"/>
      <c r="H555" s="6"/>
    </row>
    <row r="556" spans="5:8" x14ac:dyDescent="0.25">
      <c r="E556"/>
      <c r="H556" s="6"/>
    </row>
    <row r="557" spans="5:8" x14ac:dyDescent="0.25">
      <c r="E557"/>
      <c r="H557" s="6"/>
    </row>
    <row r="558" spans="5:8" x14ac:dyDescent="0.25">
      <c r="E558"/>
      <c r="H558" s="6"/>
    </row>
    <row r="559" spans="5:8" x14ac:dyDescent="0.25">
      <c r="E559"/>
      <c r="H559" s="6"/>
    </row>
    <row r="560" spans="5:8" x14ac:dyDescent="0.25">
      <c r="E560"/>
      <c r="H560" s="6"/>
    </row>
    <row r="561" spans="5:8" x14ac:dyDescent="0.25">
      <c r="E561"/>
      <c r="H561" s="6"/>
    </row>
  </sheetData>
  <mergeCells count="250">
    <mergeCell ref="A531:B531"/>
    <mergeCell ref="A534:B534"/>
    <mergeCell ref="A535:B535"/>
    <mergeCell ref="A536:B536"/>
    <mergeCell ref="A512:B512"/>
    <mergeCell ref="A513:B513"/>
    <mergeCell ref="A517:B517"/>
    <mergeCell ref="A518:B518"/>
    <mergeCell ref="A519:B519"/>
    <mergeCell ref="A520:B520"/>
    <mergeCell ref="A521:B521"/>
    <mergeCell ref="A529:B529"/>
    <mergeCell ref="A530:B530"/>
    <mergeCell ref="A514:B514"/>
    <mergeCell ref="A470:B470"/>
    <mergeCell ref="A471:B471"/>
    <mergeCell ref="A474:B474"/>
    <mergeCell ref="A477:B477"/>
    <mergeCell ref="A478:B478"/>
    <mergeCell ref="A487:B487"/>
    <mergeCell ref="A488:B488"/>
    <mergeCell ref="A489:B489"/>
    <mergeCell ref="A495:B495"/>
    <mergeCell ref="A483:B483"/>
    <mergeCell ref="A482:B482"/>
    <mergeCell ref="A486:B486"/>
    <mergeCell ref="A492:B492"/>
    <mergeCell ref="A427:B427"/>
    <mergeCell ref="A431:B431"/>
    <mergeCell ref="A438:B438"/>
    <mergeCell ref="A439:B439"/>
    <mergeCell ref="A444:B444"/>
    <mergeCell ref="A449:B449"/>
    <mergeCell ref="A450:B450"/>
    <mergeCell ref="A463:B463"/>
    <mergeCell ref="A464:B464"/>
    <mergeCell ref="A461:B461"/>
    <mergeCell ref="A462:B462"/>
    <mergeCell ref="A369:B369"/>
    <mergeCell ref="A372:B372"/>
    <mergeCell ref="A373:B373"/>
    <mergeCell ref="A374:B374"/>
    <mergeCell ref="A377:B377"/>
    <mergeCell ref="A378:B378"/>
    <mergeCell ref="A382:B382"/>
    <mergeCell ref="A390:B390"/>
    <mergeCell ref="A391:B391"/>
    <mergeCell ref="A285:B285"/>
    <mergeCell ref="A288:B288"/>
    <mergeCell ref="A298:B298"/>
    <mergeCell ref="A299:B299"/>
    <mergeCell ref="A302:B302"/>
    <mergeCell ref="A305:B305"/>
    <mergeCell ref="A308:B308"/>
    <mergeCell ref="A315:B315"/>
    <mergeCell ref="A318:B318"/>
    <mergeCell ref="A233:B233"/>
    <mergeCell ref="A236:B236"/>
    <mergeCell ref="A237:B237"/>
    <mergeCell ref="A239:B239"/>
    <mergeCell ref="A240:B240"/>
    <mergeCell ref="A246:B246"/>
    <mergeCell ref="A249:B249"/>
    <mergeCell ref="A250:B250"/>
    <mergeCell ref="A251:B251"/>
    <mergeCell ref="A178:B178"/>
    <mergeCell ref="A184:B184"/>
    <mergeCell ref="A191:B191"/>
    <mergeCell ref="A196:B196"/>
    <mergeCell ref="A197:B197"/>
    <mergeCell ref="A211:B211"/>
    <mergeCell ref="A212:B212"/>
    <mergeCell ref="A214:B214"/>
    <mergeCell ref="A226:B226"/>
    <mergeCell ref="A150:B150"/>
    <mergeCell ref="A151:B151"/>
    <mergeCell ref="A157:B157"/>
    <mergeCell ref="A160:B160"/>
    <mergeCell ref="A161:B161"/>
    <mergeCell ref="A167:B167"/>
    <mergeCell ref="A172:B172"/>
    <mergeCell ref="A177:B177"/>
    <mergeCell ref="A171:B171"/>
    <mergeCell ref="A469:B469"/>
    <mergeCell ref="A297:B297"/>
    <mergeCell ref="A392:B392"/>
    <mergeCell ref="A368:B368"/>
    <mergeCell ref="A215:B215"/>
    <mergeCell ref="A225:B225"/>
    <mergeCell ref="A179:B179"/>
    <mergeCell ref="A203:B203"/>
    <mergeCell ref="A206:B206"/>
    <mergeCell ref="A187:B187"/>
    <mergeCell ref="A195:B195"/>
    <mergeCell ref="A201:B201"/>
    <mergeCell ref="A256:B256"/>
    <mergeCell ref="A268:B268"/>
    <mergeCell ref="A238:B238"/>
    <mergeCell ref="A232:B232"/>
    <mergeCell ref="A223:B223"/>
    <mergeCell ref="A224:B224"/>
    <mergeCell ref="A229:B229"/>
    <mergeCell ref="A190:B190"/>
    <mergeCell ref="A198:B198"/>
    <mergeCell ref="A218:B218"/>
    <mergeCell ref="A194:B194"/>
    <mergeCell ref="A202:B202"/>
    <mergeCell ref="A117:B117"/>
    <mergeCell ref="A120:B120"/>
    <mergeCell ref="A142:B142"/>
    <mergeCell ref="A146:B146"/>
    <mergeCell ref="A112:B112"/>
    <mergeCell ref="A113:B113"/>
    <mergeCell ref="A121:B121"/>
    <mergeCell ref="A129:B129"/>
    <mergeCell ref="A134:B134"/>
    <mergeCell ref="A125:B125"/>
    <mergeCell ref="A128:B128"/>
    <mergeCell ref="A130:B130"/>
    <mergeCell ref="A131:B131"/>
    <mergeCell ref="A137:B137"/>
    <mergeCell ref="A141:B141"/>
    <mergeCell ref="A83:B83"/>
    <mergeCell ref="A84:B84"/>
    <mergeCell ref="A95:B95"/>
    <mergeCell ref="A104:B104"/>
    <mergeCell ref="A105:B105"/>
    <mergeCell ref="A87:B87"/>
    <mergeCell ref="A88:B88"/>
    <mergeCell ref="A89:B89"/>
    <mergeCell ref="A94:B94"/>
    <mergeCell ref="A98:B98"/>
    <mergeCell ref="A99:B99"/>
    <mergeCell ref="A103:B103"/>
    <mergeCell ref="A61:B61"/>
    <mergeCell ref="A62:B62"/>
    <mergeCell ref="A63:B63"/>
    <mergeCell ref="A82:B82"/>
    <mergeCell ref="A71:B71"/>
    <mergeCell ref="A76:B76"/>
    <mergeCell ref="A79:B79"/>
    <mergeCell ref="A69:B69"/>
    <mergeCell ref="A70:B70"/>
    <mergeCell ref="A74:B74"/>
    <mergeCell ref="A75:B75"/>
    <mergeCell ref="A37:B37"/>
    <mergeCell ref="A38:B38"/>
    <mergeCell ref="A44:B44"/>
    <mergeCell ref="A28:B28"/>
    <mergeCell ref="A31:B31"/>
    <mergeCell ref="A32:B32"/>
    <mergeCell ref="A33:B33"/>
    <mergeCell ref="A36:B36"/>
    <mergeCell ref="A60:B60"/>
    <mergeCell ref="A54:B54"/>
    <mergeCell ref="A57:B57"/>
    <mergeCell ref="A47:B47"/>
    <mergeCell ref="A48:B48"/>
    <mergeCell ref="A49:B49"/>
    <mergeCell ref="A12:B12"/>
    <mergeCell ref="A20:B20"/>
    <mergeCell ref="A23:B23"/>
    <mergeCell ref="A24:B24"/>
    <mergeCell ref="A25:B25"/>
    <mergeCell ref="A7:B7"/>
    <mergeCell ref="A8:B8"/>
    <mergeCell ref="A9:B9"/>
    <mergeCell ref="A10:B10"/>
    <mergeCell ref="A11:B11"/>
    <mergeCell ref="A321:B321"/>
    <mergeCell ref="A311:B311"/>
    <mergeCell ref="A291:B291"/>
    <mergeCell ref="A294:B294"/>
    <mergeCell ref="A325:B325"/>
    <mergeCell ref="A322:B322"/>
    <mergeCell ref="A328:B328"/>
    <mergeCell ref="A331:B331"/>
    <mergeCell ref="A332:B332"/>
    <mergeCell ref="A500:B500"/>
    <mergeCell ref="A501:B501"/>
    <mergeCell ref="A476:B476"/>
    <mergeCell ref="A496:B496"/>
    <mergeCell ref="A502:B502"/>
    <mergeCell ref="A503:B503"/>
    <mergeCell ref="A506:B506"/>
    <mergeCell ref="A152:B152"/>
    <mergeCell ref="A153:B153"/>
    <mergeCell ref="A154:B154"/>
    <mergeCell ref="A162:B162"/>
    <mergeCell ref="A170:B170"/>
    <mergeCell ref="A243:B243"/>
    <mergeCell ref="A261:B261"/>
    <mergeCell ref="A264:B264"/>
    <mergeCell ref="A267:B267"/>
    <mergeCell ref="A269:B269"/>
    <mergeCell ref="A270:B270"/>
    <mergeCell ref="A273:B273"/>
    <mergeCell ref="A276:B276"/>
    <mergeCell ref="A279:B279"/>
    <mergeCell ref="A282:B282"/>
    <mergeCell ref="A345:B345"/>
    <mergeCell ref="A350:B350"/>
    <mergeCell ref="E2:X2"/>
    <mergeCell ref="E1:X1"/>
    <mergeCell ref="A467:B467"/>
    <mergeCell ref="A468:B468"/>
    <mergeCell ref="A475:B475"/>
    <mergeCell ref="A481:B481"/>
    <mergeCell ref="A415:B415"/>
    <mergeCell ref="A400:B400"/>
    <mergeCell ref="A403:B403"/>
    <mergeCell ref="A408:B408"/>
    <mergeCell ref="A409:B409"/>
    <mergeCell ref="A412:B412"/>
    <mergeCell ref="A416:B416"/>
    <mergeCell ref="B418:C418"/>
    <mergeCell ref="A426:B426"/>
    <mergeCell ref="A335:B335"/>
    <mergeCell ref="A336:B336"/>
    <mergeCell ref="A337:B337"/>
    <mergeCell ref="A340:B340"/>
    <mergeCell ref="A209:B209"/>
    <mergeCell ref="A210:B210"/>
    <mergeCell ref="A217:B217"/>
    <mergeCell ref="A452:B452"/>
    <mergeCell ref="A453:B453"/>
    <mergeCell ref="A499:B499"/>
    <mergeCell ref="A421:B421"/>
    <mergeCell ref="A422:B422"/>
    <mergeCell ref="A423:B423"/>
    <mergeCell ref="A436:B436"/>
    <mergeCell ref="A437:B437"/>
    <mergeCell ref="A5:X5"/>
    <mergeCell ref="E4:X4"/>
    <mergeCell ref="E3:X3"/>
    <mergeCell ref="A407:B407"/>
    <mergeCell ref="A420:B420"/>
    <mergeCell ref="A451:B451"/>
    <mergeCell ref="A230:B230"/>
    <mergeCell ref="A231:B231"/>
    <mergeCell ref="A357:B357"/>
    <mergeCell ref="A361:B361"/>
    <mergeCell ref="A362:B362"/>
    <mergeCell ref="A353:B353"/>
    <mergeCell ref="A356:B356"/>
    <mergeCell ref="A360:B360"/>
    <mergeCell ref="A365:B365"/>
    <mergeCell ref="A379:B379"/>
    <mergeCell ref="A397:B397"/>
    <mergeCell ref="A406:B406"/>
  </mergeCells>
  <pageMargins left="0.6692913385826772" right="0.59055118110236227" top="0.19685039370078741" bottom="0.19685039370078741"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9"/>
  <sheetViews>
    <sheetView topLeftCell="A532" workbookViewId="0">
      <selection activeCell="X532" sqref="X1:X1048576"/>
    </sheetView>
  </sheetViews>
  <sheetFormatPr defaultRowHeight="12.75" x14ac:dyDescent="0.2"/>
  <cols>
    <col min="1" max="1" width="1" style="8" customWidth="1"/>
    <col min="2" max="2" width="74.28515625" style="9" customWidth="1"/>
    <col min="3" max="4" width="3.7109375" style="9" customWidth="1"/>
    <col min="5" max="5" width="4.140625" style="9" customWidth="1"/>
    <col min="6" max="7" width="3.85546875" style="9" customWidth="1"/>
    <col min="8" max="8" width="10.140625" style="9" customWidth="1"/>
    <col min="9" max="9" width="4.140625" style="8" customWidth="1"/>
    <col min="10" max="10" width="14.42578125" style="8" hidden="1" customWidth="1"/>
    <col min="11" max="11" width="13.5703125" style="8" hidden="1" customWidth="1"/>
    <col min="12" max="12" width="14.5703125" style="8" hidden="1" customWidth="1"/>
    <col min="13" max="13" width="13.5703125" style="8" hidden="1" customWidth="1"/>
    <col min="14" max="14" width="14.5703125" style="8" hidden="1" customWidth="1"/>
    <col min="15" max="15" width="13.5703125" style="8" hidden="1" customWidth="1"/>
    <col min="16" max="16" width="14.5703125" style="8" hidden="1" customWidth="1"/>
    <col min="17" max="17" width="13.5703125" style="8" hidden="1" customWidth="1"/>
    <col min="18" max="18" width="14.5703125" style="8" hidden="1" customWidth="1"/>
    <col min="19" max="19" width="15.140625" style="8" hidden="1" customWidth="1"/>
    <col min="20" max="20" width="14.140625" style="8" hidden="1" customWidth="1"/>
    <col min="21" max="21" width="14.85546875" style="8" hidden="1" customWidth="1"/>
    <col min="22" max="22" width="14.28515625" style="8" hidden="1" customWidth="1"/>
    <col min="23" max="23" width="13.42578125" style="8" customWidth="1"/>
    <col min="24" max="24" width="15.7109375" style="8" hidden="1" customWidth="1"/>
    <col min="25" max="16384" width="9.140625" style="8"/>
  </cols>
  <sheetData>
    <row r="1" spans="1:26" ht="14.25" customHeight="1" x14ac:dyDescent="0.2">
      <c r="C1" s="316" t="s">
        <v>640</v>
      </c>
      <c r="D1" s="316"/>
      <c r="E1" s="316"/>
      <c r="F1" s="316"/>
      <c r="G1" s="316"/>
      <c r="H1" s="316"/>
      <c r="I1" s="316"/>
      <c r="J1" s="316"/>
      <c r="K1" s="316"/>
      <c r="L1" s="316"/>
      <c r="M1" s="316"/>
      <c r="N1" s="316"/>
      <c r="O1" s="316"/>
      <c r="P1" s="316"/>
      <c r="Q1" s="316"/>
      <c r="R1" s="316"/>
      <c r="S1" s="316"/>
      <c r="T1" s="316"/>
      <c r="U1" s="316"/>
      <c r="V1" s="316"/>
      <c r="W1" s="316"/>
      <c r="X1" s="316"/>
    </row>
    <row r="2" spans="1:26" ht="57" customHeight="1" x14ac:dyDescent="0.2">
      <c r="C2" s="315" t="s">
        <v>6</v>
      </c>
      <c r="D2" s="315"/>
      <c r="E2" s="315"/>
      <c r="F2" s="315"/>
      <c r="G2" s="315"/>
      <c r="H2" s="315"/>
      <c r="I2" s="315"/>
      <c r="J2" s="315"/>
      <c r="K2" s="315"/>
      <c r="L2" s="315"/>
      <c r="M2" s="315"/>
      <c r="N2" s="315"/>
      <c r="O2" s="315"/>
      <c r="P2" s="315"/>
      <c r="Q2" s="315"/>
      <c r="R2" s="315"/>
      <c r="S2" s="315"/>
      <c r="T2" s="315"/>
      <c r="U2" s="315"/>
      <c r="V2" s="315"/>
      <c r="W2" s="315"/>
      <c r="X2" s="315"/>
    </row>
    <row r="3" spans="1:26" s="7" customFormat="1" ht="14.25" customHeight="1" x14ac:dyDescent="0.25">
      <c r="A3" s="10" t="s">
        <v>7</v>
      </c>
      <c r="B3" s="11" t="s">
        <v>7</v>
      </c>
      <c r="C3" s="367" t="s">
        <v>746</v>
      </c>
      <c r="D3" s="367"/>
      <c r="E3" s="367"/>
      <c r="F3" s="367"/>
      <c r="G3" s="367"/>
      <c r="H3" s="367"/>
      <c r="I3" s="367"/>
      <c r="J3" s="367"/>
      <c r="K3" s="367"/>
      <c r="L3" s="367"/>
      <c r="M3" s="367"/>
      <c r="N3" s="367"/>
      <c r="O3" s="367"/>
      <c r="P3" s="367"/>
      <c r="Q3" s="367"/>
      <c r="R3" s="367"/>
      <c r="S3" s="367"/>
      <c r="T3" s="367"/>
      <c r="U3" s="367"/>
      <c r="V3" s="367"/>
      <c r="W3" s="367"/>
      <c r="X3" s="367"/>
    </row>
    <row r="4" spans="1:26" s="7" customFormat="1" ht="46.5" customHeight="1" x14ac:dyDescent="0.25">
      <c r="A4" s="10"/>
      <c r="B4" s="11"/>
      <c r="C4" s="315" t="s">
        <v>4</v>
      </c>
      <c r="D4" s="315"/>
      <c r="E4" s="315"/>
      <c r="F4" s="315"/>
      <c r="G4" s="315"/>
      <c r="H4" s="315"/>
      <c r="I4" s="315"/>
      <c r="J4" s="315"/>
      <c r="K4" s="315"/>
      <c r="L4" s="315"/>
      <c r="M4" s="315"/>
      <c r="N4" s="315"/>
      <c r="O4" s="315"/>
      <c r="P4" s="315"/>
      <c r="Q4" s="315"/>
      <c r="R4" s="315"/>
      <c r="S4" s="315"/>
      <c r="T4" s="315"/>
      <c r="U4" s="315"/>
      <c r="V4" s="315"/>
      <c r="W4" s="315"/>
      <c r="X4" s="315"/>
    </row>
    <row r="5" spans="1:26" s="7" customFormat="1" ht="33" customHeight="1" x14ac:dyDescent="0.25">
      <c r="A5" s="366" t="s">
        <v>9</v>
      </c>
      <c r="B5" s="366"/>
      <c r="C5" s="366"/>
      <c r="D5" s="366"/>
      <c r="E5" s="366"/>
      <c r="F5" s="366"/>
      <c r="G5" s="366"/>
      <c r="H5" s="366"/>
      <c r="I5" s="366"/>
      <c r="J5" s="366"/>
      <c r="K5" s="366"/>
      <c r="L5" s="366"/>
      <c r="M5" s="366"/>
      <c r="N5" s="366"/>
      <c r="O5" s="366"/>
      <c r="P5" s="366"/>
      <c r="Q5" s="366"/>
      <c r="R5" s="366"/>
      <c r="S5" s="366"/>
      <c r="T5" s="366"/>
      <c r="U5" s="366"/>
      <c r="V5" s="366"/>
      <c r="W5" s="366"/>
      <c r="X5" s="366"/>
    </row>
    <row r="6" spans="1:26" s="7" customFormat="1" ht="9.75" customHeight="1" x14ac:dyDescent="0.25">
      <c r="B6" s="87"/>
      <c r="C6" s="87"/>
      <c r="D6" s="87"/>
      <c r="E6" s="87"/>
      <c r="F6" s="87"/>
      <c r="G6" s="87"/>
      <c r="H6" s="87"/>
      <c r="I6" s="87"/>
      <c r="J6" s="87"/>
      <c r="K6" s="87"/>
      <c r="M6" s="88" t="s">
        <v>637</v>
      </c>
      <c r="O6" s="88" t="s">
        <v>637</v>
      </c>
      <c r="Q6" s="88" t="s">
        <v>637</v>
      </c>
      <c r="S6" s="88" t="s">
        <v>637</v>
      </c>
      <c r="W6" s="275" t="s">
        <v>795</v>
      </c>
    </row>
    <row r="7" spans="1:26" s="74" customFormat="1" ht="22.5" customHeight="1" x14ac:dyDescent="0.25">
      <c r="A7" s="361" t="s">
        <v>12</v>
      </c>
      <c r="B7" s="361"/>
      <c r="C7" s="400" t="s">
        <v>584</v>
      </c>
      <c r="D7" s="400" t="s">
        <v>585</v>
      </c>
      <c r="E7" s="400" t="s">
        <v>586</v>
      </c>
      <c r="F7" s="400" t="s">
        <v>567</v>
      </c>
      <c r="G7" s="400" t="s">
        <v>568</v>
      </c>
      <c r="H7" s="401" t="s">
        <v>569</v>
      </c>
      <c r="I7" s="401" t="s">
        <v>570</v>
      </c>
      <c r="J7" s="290" t="s">
        <v>571</v>
      </c>
      <c r="K7" s="73" t="s">
        <v>587</v>
      </c>
      <c r="L7" s="290" t="s">
        <v>572</v>
      </c>
      <c r="M7" s="73" t="s">
        <v>588</v>
      </c>
      <c r="N7" s="290" t="s">
        <v>572</v>
      </c>
      <c r="O7" s="73" t="s">
        <v>589</v>
      </c>
      <c r="P7" s="290" t="s">
        <v>613</v>
      </c>
      <c r="Q7" s="73" t="s">
        <v>638</v>
      </c>
      <c r="R7" s="290" t="s">
        <v>221</v>
      </c>
      <c r="S7" s="73" t="s">
        <v>747</v>
      </c>
      <c r="T7" s="290" t="s">
        <v>688</v>
      </c>
      <c r="U7" s="73" t="s">
        <v>748</v>
      </c>
      <c r="V7" s="290" t="s">
        <v>641</v>
      </c>
      <c r="W7" s="290" t="s">
        <v>739</v>
      </c>
      <c r="X7" s="279" t="s">
        <v>740</v>
      </c>
    </row>
    <row r="8" spans="1:26" s="7" customFormat="1" x14ac:dyDescent="0.25">
      <c r="A8" s="362" t="s">
        <v>590</v>
      </c>
      <c r="B8" s="362"/>
      <c r="C8" s="402" t="s">
        <v>591</v>
      </c>
      <c r="D8" s="402" t="s">
        <v>592</v>
      </c>
      <c r="E8" s="402" t="s">
        <v>593</v>
      </c>
      <c r="F8" s="402" t="s">
        <v>594</v>
      </c>
      <c r="G8" s="402" t="s">
        <v>595</v>
      </c>
      <c r="H8" s="288" t="s">
        <v>596</v>
      </c>
      <c r="I8" s="288" t="s">
        <v>597</v>
      </c>
      <c r="J8" s="288" t="s">
        <v>598</v>
      </c>
      <c r="K8" s="23">
        <v>10</v>
      </c>
      <c r="L8" s="23">
        <v>11</v>
      </c>
      <c r="M8" s="23">
        <v>9</v>
      </c>
      <c r="N8" s="23">
        <v>11</v>
      </c>
      <c r="O8" s="23">
        <v>9</v>
      </c>
      <c r="P8" s="23">
        <v>11</v>
      </c>
      <c r="Q8" s="23">
        <v>9</v>
      </c>
      <c r="R8" s="23">
        <v>11</v>
      </c>
      <c r="S8" s="23">
        <v>9</v>
      </c>
      <c r="T8" s="23">
        <v>11</v>
      </c>
      <c r="U8" s="23">
        <v>9</v>
      </c>
      <c r="V8" s="23">
        <v>11</v>
      </c>
      <c r="W8" s="23">
        <v>9</v>
      </c>
      <c r="X8" s="375">
        <v>11</v>
      </c>
    </row>
    <row r="9" spans="1:26" s="7" customFormat="1" ht="27" customHeight="1" x14ac:dyDescent="0.25">
      <c r="A9" s="363" t="s">
        <v>599</v>
      </c>
      <c r="B9" s="363"/>
      <c r="C9" s="75" t="s">
        <v>224</v>
      </c>
      <c r="D9" s="75"/>
      <c r="E9" s="76" t="s">
        <v>7</v>
      </c>
      <c r="F9" s="77" t="s">
        <v>7</v>
      </c>
      <c r="G9" s="76" t="s">
        <v>7</v>
      </c>
      <c r="H9" s="76" t="s">
        <v>7</v>
      </c>
      <c r="I9" s="78" t="s">
        <v>7</v>
      </c>
      <c r="J9" s="79">
        <f t="shared" ref="J9:Q9" si="0">J10+J206+J214+J223</f>
        <v>29139540</v>
      </c>
      <c r="K9" s="79">
        <f t="shared" si="0"/>
        <v>9908141</v>
      </c>
      <c r="L9" s="79">
        <f t="shared" si="0"/>
        <v>39047681</v>
      </c>
      <c r="M9" s="79">
        <f t="shared" si="0"/>
        <v>-183536</v>
      </c>
      <c r="N9" s="79">
        <f t="shared" si="0"/>
        <v>38864145</v>
      </c>
      <c r="O9" s="79">
        <f t="shared" si="0"/>
        <v>0</v>
      </c>
      <c r="P9" s="79">
        <f t="shared" si="0"/>
        <v>38864145</v>
      </c>
      <c r="Q9" s="79">
        <f t="shared" si="0"/>
        <v>9562490</v>
      </c>
      <c r="R9" s="79">
        <f>R10+R206+R214+R223+R231</f>
        <v>48426635</v>
      </c>
      <c r="S9" s="79">
        <f>S10+S206+S214+S223+S231</f>
        <v>512000</v>
      </c>
      <c r="T9" s="79">
        <f>T10+T206+T214+T223+T231+T240</f>
        <v>48938635</v>
      </c>
      <c r="U9" s="79">
        <f>U10+U206+U214+U223+U231+U240</f>
        <v>46652393</v>
      </c>
      <c r="V9" s="271">
        <f>V10+V206+V214+V223+V231+V240</f>
        <v>95591028</v>
      </c>
      <c r="W9" s="271">
        <f>W10+W206+W214+W223+W231+W240</f>
        <v>260610</v>
      </c>
      <c r="X9" s="376">
        <f>X10+X206+X214+X223+X231+X240</f>
        <v>95851638</v>
      </c>
      <c r="Z9" s="270"/>
    </row>
    <row r="10" spans="1:26" s="7" customFormat="1" ht="25.5" customHeight="1" x14ac:dyDescent="0.25">
      <c r="A10" s="363" t="s">
        <v>600</v>
      </c>
      <c r="B10" s="363"/>
      <c r="C10" s="75" t="s">
        <v>224</v>
      </c>
      <c r="D10" s="75" t="s">
        <v>224</v>
      </c>
      <c r="E10" s="76"/>
      <c r="F10" s="77"/>
      <c r="G10" s="76"/>
      <c r="H10" s="76"/>
      <c r="I10" s="78"/>
      <c r="J10" s="79">
        <f>J11</f>
        <v>29139540</v>
      </c>
      <c r="K10" s="79">
        <f t="shared" ref="K10:X10" si="1">K11</f>
        <v>9488141</v>
      </c>
      <c r="L10" s="79">
        <f t="shared" si="1"/>
        <v>38627681</v>
      </c>
      <c r="M10" s="79">
        <f t="shared" si="1"/>
        <v>-183536</v>
      </c>
      <c r="N10" s="79">
        <f t="shared" si="1"/>
        <v>38444145</v>
      </c>
      <c r="O10" s="79">
        <f t="shared" si="1"/>
        <v>0</v>
      </c>
      <c r="P10" s="79">
        <f t="shared" si="1"/>
        <v>38444145</v>
      </c>
      <c r="Q10" s="79">
        <f t="shared" si="1"/>
        <v>9562490</v>
      </c>
      <c r="R10" s="79">
        <f t="shared" si="1"/>
        <v>48006635</v>
      </c>
      <c r="S10" s="79">
        <f t="shared" si="1"/>
        <v>12000</v>
      </c>
      <c r="T10" s="79">
        <f t="shared" si="1"/>
        <v>48018635</v>
      </c>
      <c r="U10" s="79">
        <f t="shared" si="1"/>
        <v>46277393</v>
      </c>
      <c r="V10" s="271">
        <f t="shared" si="1"/>
        <v>94296028</v>
      </c>
      <c r="W10" s="271">
        <f t="shared" si="1"/>
        <v>460610</v>
      </c>
      <c r="X10" s="377">
        <f t="shared" si="1"/>
        <v>94756638</v>
      </c>
    </row>
    <row r="11" spans="1:26" s="72" customFormat="1" x14ac:dyDescent="0.25">
      <c r="A11" s="403" t="s">
        <v>578</v>
      </c>
      <c r="B11" s="403"/>
      <c r="C11" s="63" t="s">
        <v>224</v>
      </c>
      <c r="D11" s="63" t="s">
        <v>224</v>
      </c>
      <c r="E11" s="404">
        <v>851</v>
      </c>
      <c r="F11" s="405"/>
      <c r="G11" s="405"/>
      <c r="H11" s="405"/>
      <c r="I11" s="405"/>
      <c r="J11" s="233">
        <f t="shared" ref="J11:S11" si="2">J12+J58+J72+J105+J127+J171+J200</f>
        <v>29139540</v>
      </c>
      <c r="K11" s="233">
        <f t="shared" si="2"/>
        <v>9488141</v>
      </c>
      <c r="L11" s="233">
        <f t="shared" si="2"/>
        <v>38627681</v>
      </c>
      <c r="M11" s="233">
        <f t="shared" si="2"/>
        <v>-183536</v>
      </c>
      <c r="N11" s="233">
        <f t="shared" si="2"/>
        <v>38444145</v>
      </c>
      <c r="O11" s="233">
        <f t="shared" si="2"/>
        <v>0</v>
      </c>
      <c r="P11" s="233">
        <f t="shared" si="2"/>
        <v>38444145</v>
      </c>
      <c r="Q11" s="233">
        <f t="shared" si="2"/>
        <v>9562490</v>
      </c>
      <c r="R11" s="233">
        <f t="shared" si="2"/>
        <v>48006635</v>
      </c>
      <c r="S11" s="233">
        <f t="shared" si="2"/>
        <v>12000</v>
      </c>
      <c r="T11" s="233">
        <f>T12+T58+T72+T96+T105+T127+T171+T200</f>
        <v>48018635</v>
      </c>
      <c r="U11" s="233">
        <f>U12+U58+U72+U96+U105+U127+U171+U200</f>
        <v>46277393</v>
      </c>
      <c r="V11" s="406">
        <f>V12+V58+V72+V96+V105+V127+V171+V200</f>
        <v>94296028</v>
      </c>
      <c r="W11" s="406">
        <f>W12+W58+W72+W96+W105+W127+W171+W200</f>
        <v>460610</v>
      </c>
      <c r="X11" s="378">
        <f>X12+X58+X72+X96+X105+X127+X171+X200</f>
        <v>94756638</v>
      </c>
    </row>
    <row r="12" spans="1:26" s="47" customFormat="1" x14ac:dyDescent="0.25">
      <c r="A12" s="326" t="s">
        <v>223</v>
      </c>
      <c r="B12" s="326"/>
      <c r="C12" s="63" t="s">
        <v>224</v>
      </c>
      <c r="D12" s="63" t="s">
        <v>224</v>
      </c>
      <c r="E12" s="18">
        <v>851</v>
      </c>
      <c r="F12" s="45" t="s">
        <v>224</v>
      </c>
      <c r="G12" s="45"/>
      <c r="H12" s="45"/>
      <c r="I12" s="45"/>
      <c r="J12" s="46">
        <f>J13+J34</f>
        <v>12604700</v>
      </c>
      <c r="K12" s="46">
        <f t="shared" ref="K12:S12" si="3">K13+K34</f>
        <v>2044100</v>
      </c>
      <c r="L12" s="46">
        <f t="shared" si="3"/>
        <v>14648800</v>
      </c>
      <c r="M12" s="46">
        <f t="shared" si="3"/>
        <v>0</v>
      </c>
      <c r="N12" s="46">
        <f t="shared" si="3"/>
        <v>14648800</v>
      </c>
      <c r="O12" s="46">
        <f t="shared" si="3"/>
        <v>0</v>
      </c>
      <c r="P12" s="46">
        <f t="shared" si="3"/>
        <v>14648800</v>
      </c>
      <c r="Q12" s="46">
        <f t="shared" si="3"/>
        <v>0</v>
      </c>
      <c r="R12" s="46">
        <f t="shared" si="3"/>
        <v>14648800</v>
      </c>
      <c r="S12" s="46">
        <f t="shared" si="3"/>
        <v>2170300</v>
      </c>
      <c r="T12" s="46">
        <f>T13+T34</f>
        <v>16819100</v>
      </c>
      <c r="U12" s="46">
        <f t="shared" ref="U12:X12" si="4">U13+U34</f>
        <v>817350</v>
      </c>
      <c r="V12" s="46">
        <f t="shared" si="4"/>
        <v>17636450</v>
      </c>
      <c r="W12" s="46">
        <f t="shared" si="4"/>
        <v>-988586</v>
      </c>
      <c r="X12" s="379">
        <f t="shared" si="4"/>
        <v>16647864</v>
      </c>
    </row>
    <row r="13" spans="1:26" s="47" customFormat="1" ht="39" customHeight="1" x14ac:dyDescent="0.25">
      <c r="A13" s="326" t="s">
        <v>246</v>
      </c>
      <c r="B13" s="326"/>
      <c r="C13" s="63" t="s">
        <v>224</v>
      </c>
      <c r="D13" s="63" t="s">
        <v>224</v>
      </c>
      <c r="E13" s="18">
        <v>851</v>
      </c>
      <c r="F13" s="45" t="s">
        <v>224</v>
      </c>
      <c r="G13" s="45" t="s">
        <v>247</v>
      </c>
      <c r="H13" s="45"/>
      <c r="I13" s="45"/>
      <c r="J13" s="46">
        <f>J14+J26</f>
        <v>10257700</v>
      </c>
      <c r="K13" s="46">
        <f t="shared" ref="K13:X13" si="5">K14+K26</f>
        <v>1494100</v>
      </c>
      <c r="L13" s="46">
        <f t="shared" si="5"/>
        <v>11751800</v>
      </c>
      <c r="M13" s="46">
        <f t="shared" si="5"/>
        <v>0</v>
      </c>
      <c r="N13" s="46">
        <f t="shared" si="5"/>
        <v>11751800</v>
      </c>
      <c r="O13" s="46">
        <f t="shared" si="5"/>
        <v>0</v>
      </c>
      <c r="P13" s="46">
        <f t="shared" si="5"/>
        <v>11751800</v>
      </c>
      <c r="Q13" s="46">
        <f t="shared" si="5"/>
        <v>0</v>
      </c>
      <c r="R13" s="46">
        <f t="shared" si="5"/>
        <v>11751800</v>
      </c>
      <c r="S13" s="46">
        <f t="shared" si="5"/>
        <v>0</v>
      </c>
      <c r="T13" s="46">
        <f t="shared" si="5"/>
        <v>11751800</v>
      </c>
      <c r="U13" s="46">
        <f t="shared" si="5"/>
        <v>893000</v>
      </c>
      <c r="V13" s="46">
        <f t="shared" si="5"/>
        <v>12644800</v>
      </c>
      <c r="W13" s="46">
        <f t="shared" si="5"/>
        <v>-729381</v>
      </c>
      <c r="X13" s="379">
        <f t="shared" si="5"/>
        <v>11915419</v>
      </c>
    </row>
    <row r="14" spans="1:26" s="1" customFormat="1" ht="26.25" customHeight="1" x14ac:dyDescent="0.25">
      <c r="A14" s="358" t="s">
        <v>227</v>
      </c>
      <c r="B14" s="358"/>
      <c r="C14" s="29" t="s">
        <v>224</v>
      </c>
      <c r="D14" s="29" t="s">
        <v>224</v>
      </c>
      <c r="E14" s="17">
        <v>851</v>
      </c>
      <c r="F14" s="48" t="s">
        <v>224</v>
      </c>
      <c r="G14" s="48" t="s">
        <v>247</v>
      </c>
      <c r="H14" s="48" t="s">
        <v>248</v>
      </c>
      <c r="I14" s="48"/>
      <c r="J14" s="49">
        <f>J15+J23</f>
        <v>10238700</v>
      </c>
      <c r="K14" s="49">
        <f t="shared" ref="K14:X14" si="6">K15+K23</f>
        <v>1494100</v>
      </c>
      <c r="L14" s="49">
        <f t="shared" si="6"/>
        <v>11732800</v>
      </c>
      <c r="M14" s="49">
        <f t="shared" si="6"/>
        <v>0</v>
      </c>
      <c r="N14" s="49">
        <f t="shared" si="6"/>
        <v>11732800</v>
      </c>
      <c r="O14" s="49">
        <f t="shared" si="6"/>
        <v>0</v>
      </c>
      <c r="P14" s="49">
        <f t="shared" si="6"/>
        <v>11732800</v>
      </c>
      <c r="Q14" s="49">
        <f t="shared" si="6"/>
        <v>0</v>
      </c>
      <c r="R14" s="49">
        <f t="shared" si="6"/>
        <v>11732800</v>
      </c>
      <c r="S14" s="49">
        <f t="shared" si="6"/>
        <v>0</v>
      </c>
      <c r="T14" s="49">
        <f t="shared" si="6"/>
        <v>11732800</v>
      </c>
      <c r="U14" s="49">
        <f t="shared" si="6"/>
        <v>893000</v>
      </c>
      <c r="V14" s="49">
        <f t="shared" si="6"/>
        <v>12625800</v>
      </c>
      <c r="W14" s="49">
        <f t="shared" si="6"/>
        <v>-729381</v>
      </c>
      <c r="X14" s="380">
        <f t="shared" si="6"/>
        <v>11896419</v>
      </c>
    </row>
    <row r="15" spans="1:26" s="1" customFormat="1" x14ac:dyDescent="0.25">
      <c r="A15" s="358" t="s">
        <v>229</v>
      </c>
      <c r="B15" s="358"/>
      <c r="C15" s="29" t="s">
        <v>224</v>
      </c>
      <c r="D15" s="29" t="s">
        <v>224</v>
      </c>
      <c r="E15" s="17">
        <v>851</v>
      </c>
      <c r="F15" s="48" t="s">
        <v>224</v>
      </c>
      <c r="G15" s="48" t="s">
        <v>247</v>
      </c>
      <c r="H15" s="48" t="s">
        <v>230</v>
      </c>
      <c r="I15" s="48"/>
      <c r="J15" s="49">
        <f>J16+J18+J20</f>
        <v>9520900</v>
      </c>
      <c r="K15" s="49">
        <f t="shared" ref="K15:X15" si="7">K16+K18+K20</f>
        <v>1266000</v>
      </c>
      <c r="L15" s="49">
        <f t="shared" si="7"/>
        <v>10786900</v>
      </c>
      <c r="M15" s="49">
        <f t="shared" si="7"/>
        <v>0</v>
      </c>
      <c r="N15" s="49">
        <f t="shared" si="7"/>
        <v>10786900</v>
      </c>
      <c r="O15" s="49">
        <f t="shared" si="7"/>
        <v>0</v>
      </c>
      <c r="P15" s="49">
        <f t="shared" si="7"/>
        <v>10786900</v>
      </c>
      <c r="Q15" s="49">
        <f t="shared" si="7"/>
        <v>0</v>
      </c>
      <c r="R15" s="49">
        <f t="shared" si="7"/>
        <v>10786900</v>
      </c>
      <c r="S15" s="49">
        <f t="shared" si="7"/>
        <v>0</v>
      </c>
      <c r="T15" s="49">
        <f t="shared" si="7"/>
        <v>10786900</v>
      </c>
      <c r="U15" s="49">
        <f t="shared" si="7"/>
        <v>893000</v>
      </c>
      <c r="V15" s="49">
        <f t="shared" si="7"/>
        <v>11679900</v>
      </c>
      <c r="W15" s="49">
        <f t="shared" si="7"/>
        <v>-729381</v>
      </c>
      <c r="X15" s="380">
        <f t="shared" si="7"/>
        <v>10950519</v>
      </c>
    </row>
    <row r="16" spans="1:26" s="1" customFormat="1" ht="28.5" customHeight="1" x14ac:dyDescent="0.25">
      <c r="A16" s="285"/>
      <c r="B16" s="285" t="s">
        <v>231</v>
      </c>
      <c r="C16" s="29" t="s">
        <v>224</v>
      </c>
      <c r="D16" s="29" t="s">
        <v>224</v>
      </c>
      <c r="E16" s="17">
        <v>851</v>
      </c>
      <c r="F16" s="48" t="s">
        <v>232</v>
      </c>
      <c r="G16" s="48" t="s">
        <v>247</v>
      </c>
      <c r="H16" s="48" t="s">
        <v>230</v>
      </c>
      <c r="I16" s="48" t="s">
        <v>233</v>
      </c>
      <c r="J16" s="49">
        <f>J17</f>
        <v>6346500</v>
      </c>
      <c r="K16" s="49">
        <f t="shared" ref="K16:X16" si="8">K17</f>
        <v>924000</v>
      </c>
      <c r="L16" s="49">
        <f t="shared" si="8"/>
        <v>7270500</v>
      </c>
      <c r="M16" s="49">
        <f t="shared" si="8"/>
        <v>0</v>
      </c>
      <c r="N16" s="49">
        <f t="shared" si="8"/>
        <v>7270500</v>
      </c>
      <c r="O16" s="49">
        <f t="shared" si="8"/>
        <v>0</v>
      </c>
      <c r="P16" s="49">
        <f t="shared" si="8"/>
        <v>7270500</v>
      </c>
      <c r="Q16" s="49">
        <f t="shared" si="8"/>
        <v>0</v>
      </c>
      <c r="R16" s="49">
        <f t="shared" si="8"/>
        <v>7270500</v>
      </c>
      <c r="S16" s="49">
        <f t="shared" si="8"/>
        <v>0</v>
      </c>
      <c r="T16" s="49">
        <f t="shared" si="8"/>
        <v>7270500</v>
      </c>
      <c r="U16" s="49">
        <f t="shared" si="8"/>
        <v>700000</v>
      </c>
      <c r="V16" s="49">
        <f t="shared" si="8"/>
        <v>7970500</v>
      </c>
      <c r="W16" s="49">
        <f t="shared" si="8"/>
        <v>-700000</v>
      </c>
      <c r="X16" s="380">
        <f t="shared" si="8"/>
        <v>7270500</v>
      </c>
    </row>
    <row r="17" spans="1:24" s="1" customFormat="1" ht="15" customHeight="1" x14ac:dyDescent="0.25">
      <c r="A17" s="50"/>
      <c r="B17" s="286" t="s">
        <v>234</v>
      </c>
      <c r="C17" s="29" t="s">
        <v>224</v>
      </c>
      <c r="D17" s="29" t="s">
        <v>224</v>
      </c>
      <c r="E17" s="17">
        <v>851</v>
      </c>
      <c r="F17" s="48" t="s">
        <v>224</v>
      </c>
      <c r="G17" s="48" t="s">
        <v>247</v>
      </c>
      <c r="H17" s="48" t="s">
        <v>230</v>
      </c>
      <c r="I17" s="48" t="s">
        <v>235</v>
      </c>
      <c r="J17" s="49">
        <f>6346456+44</f>
        <v>6346500</v>
      </c>
      <c r="K17" s="49">
        <v>924000</v>
      </c>
      <c r="L17" s="49">
        <f t="shared" ref="L17:L79" si="9">J17+K17</f>
        <v>7270500</v>
      </c>
      <c r="M17" s="49"/>
      <c r="N17" s="49">
        <f t="shared" ref="N17" si="10">L17+M17</f>
        <v>7270500</v>
      </c>
      <c r="O17" s="49"/>
      <c r="P17" s="49">
        <f t="shared" ref="P17" si="11">N17+O17</f>
        <v>7270500</v>
      </c>
      <c r="Q17" s="49"/>
      <c r="R17" s="49">
        <f t="shared" ref="R17" si="12">P17+Q17</f>
        <v>7270500</v>
      </c>
      <c r="S17" s="49"/>
      <c r="T17" s="49">
        <f t="shared" ref="T17" si="13">R17+S17</f>
        <v>7270500</v>
      </c>
      <c r="U17" s="49">
        <v>700000</v>
      </c>
      <c r="V17" s="49">
        <f t="shared" ref="V17" si="14">T17+U17</f>
        <v>7970500</v>
      </c>
      <c r="W17" s="49">
        <f>[1]Вед.февр.!W14</f>
        <v>-700000</v>
      </c>
      <c r="X17" s="380">
        <f t="shared" ref="X17" si="15">V17+W17</f>
        <v>7270500</v>
      </c>
    </row>
    <row r="18" spans="1:24" s="1" customFormat="1" ht="15.75" hidden="1" customHeight="1" x14ac:dyDescent="0.25">
      <c r="A18" s="50"/>
      <c r="B18" s="286" t="s">
        <v>236</v>
      </c>
      <c r="C18" s="29" t="s">
        <v>224</v>
      </c>
      <c r="D18" s="29" t="s">
        <v>224</v>
      </c>
      <c r="E18" s="17">
        <v>851</v>
      </c>
      <c r="F18" s="48" t="s">
        <v>224</v>
      </c>
      <c r="G18" s="48" t="s">
        <v>247</v>
      </c>
      <c r="H18" s="48" t="s">
        <v>230</v>
      </c>
      <c r="I18" s="48" t="s">
        <v>237</v>
      </c>
      <c r="J18" s="49">
        <f>J19</f>
        <v>2929800</v>
      </c>
      <c r="K18" s="49">
        <f t="shared" ref="K18:X18" si="16">K19</f>
        <v>342000</v>
      </c>
      <c r="L18" s="49">
        <f t="shared" si="16"/>
        <v>3271800</v>
      </c>
      <c r="M18" s="49">
        <f t="shared" si="16"/>
        <v>0</v>
      </c>
      <c r="N18" s="49">
        <f t="shared" si="16"/>
        <v>3271800</v>
      </c>
      <c r="O18" s="49">
        <f t="shared" si="16"/>
        <v>0</v>
      </c>
      <c r="P18" s="49">
        <f t="shared" si="16"/>
        <v>3271800</v>
      </c>
      <c r="Q18" s="49">
        <f t="shared" si="16"/>
        <v>0</v>
      </c>
      <c r="R18" s="49">
        <f t="shared" si="16"/>
        <v>3271800</v>
      </c>
      <c r="S18" s="49">
        <f t="shared" si="16"/>
        <v>0</v>
      </c>
      <c r="T18" s="49">
        <f t="shared" si="16"/>
        <v>3271800</v>
      </c>
      <c r="U18" s="49">
        <f t="shared" si="16"/>
        <v>0</v>
      </c>
      <c r="V18" s="49">
        <f t="shared" si="16"/>
        <v>3271800</v>
      </c>
      <c r="W18" s="49">
        <f t="shared" si="16"/>
        <v>0</v>
      </c>
      <c r="X18" s="380">
        <f t="shared" si="16"/>
        <v>3271800</v>
      </c>
    </row>
    <row r="19" spans="1:24" s="1" customFormat="1" ht="15.75" hidden="1" customHeight="1" x14ac:dyDescent="0.25">
      <c r="A19" s="50"/>
      <c r="B19" s="285" t="s">
        <v>238</v>
      </c>
      <c r="C19" s="29" t="s">
        <v>224</v>
      </c>
      <c r="D19" s="29" t="s">
        <v>224</v>
      </c>
      <c r="E19" s="17">
        <v>851</v>
      </c>
      <c r="F19" s="48" t="s">
        <v>224</v>
      </c>
      <c r="G19" s="48" t="s">
        <v>247</v>
      </c>
      <c r="H19" s="48" t="s">
        <v>230</v>
      </c>
      <c r="I19" s="48" t="s">
        <v>239</v>
      </c>
      <c r="J19" s="49">
        <f>2929767+33</f>
        <v>2929800</v>
      </c>
      <c r="K19" s="49">
        <v>342000</v>
      </c>
      <c r="L19" s="49">
        <f t="shared" si="9"/>
        <v>3271800</v>
      </c>
      <c r="M19" s="49"/>
      <c r="N19" s="49">
        <f t="shared" ref="N19" si="17">L19+M19</f>
        <v>3271800</v>
      </c>
      <c r="O19" s="49"/>
      <c r="P19" s="49">
        <f t="shared" ref="P19" si="18">N19+O19</f>
        <v>3271800</v>
      </c>
      <c r="Q19" s="49"/>
      <c r="R19" s="49">
        <f t="shared" ref="R19" si="19">P19+Q19</f>
        <v>3271800</v>
      </c>
      <c r="S19" s="49"/>
      <c r="T19" s="49">
        <f t="shared" ref="T19" si="20">R19+S19</f>
        <v>3271800</v>
      </c>
      <c r="U19" s="49"/>
      <c r="V19" s="49">
        <f t="shared" ref="V19" si="21">T19+U19</f>
        <v>3271800</v>
      </c>
      <c r="W19" s="49"/>
      <c r="X19" s="380">
        <f t="shared" ref="X19" si="22">V19+W19</f>
        <v>3271800</v>
      </c>
    </row>
    <row r="20" spans="1:24" s="1" customFormat="1" x14ac:dyDescent="0.25">
      <c r="A20" s="50"/>
      <c r="B20" s="285" t="s">
        <v>240</v>
      </c>
      <c r="C20" s="29" t="s">
        <v>224</v>
      </c>
      <c r="D20" s="29" t="s">
        <v>224</v>
      </c>
      <c r="E20" s="17">
        <v>851</v>
      </c>
      <c r="F20" s="48" t="s">
        <v>224</v>
      </c>
      <c r="G20" s="48" t="s">
        <v>247</v>
      </c>
      <c r="H20" s="48" t="s">
        <v>230</v>
      </c>
      <c r="I20" s="48" t="s">
        <v>241</v>
      </c>
      <c r="J20" s="49">
        <f>J21+J22</f>
        <v>244600</v>
      </c>
      <c r="K20" s="49">
        <f t="shared" ref="K20:X20" si="23">K21+K22</f>
        <v>0</v>
      </c>
      <c r="L20" s="49">
        <f t="shared" si="23"/>
        <v>244600</v>
      </c>
      <c r="M20" s="49">
        <f t="shared" si="23"/>
        <v>0</v>
      </c>
      <c r="N20" s="49">
        <f t="shared" si="23"/>
        <v>244600</v>
      </c>
      <c r="O20" s="49">
        <f t="shared" si="23"/>
        <v>0</v>
      </c>
      <c r="P20" s="49">
        <f t="shared" si="23"/>
        <v>244600</v>
      </c>
      <c r="Q20" s="49">
        <f t="shared" si="23"/>
        <v>0</v>
      </c>
      <c r="R20" s="49">
        <f t="shared" si="23"/>
        <v>244600</v>
      </c>
      <c r="S20" s="49">
        <f t="shared" si="23"/>
        <v>0</v>
      </c>
      <c r="T20" s="49">
        <f t="shared" si="23"/>
        <v>244600</v>
      </c>
      <c r="U20" s="49">
        <f t="shared" si="23"/>
        <v>193000</v>
      </c>
      <c r="V20" s="49">
        <f t="shared" si="23"/>
        <v>437600</v>
      </c>
      <c r="W20" s="49">
        <f t="shared" si="23"/>
        <v>-29381</v>
      </c>
      <c r="X20" s="380">
        <f t="shared" si="23"/>
        <v>408219</v>
      </c>
    </row>
    <row r="21" spans="1:24" s="1" customFormat="1" hidden="1" x14ac:dyDescent="0.25">
      <c r="A21" s="50"/>
      <c r="B21" s="285" t="s">
        <v>242</v>
      </c>
      <c r="C21" s="29" t="s">
        <v>224</v>
      </c>
      <c r="D21" s="29" t="s">
        <v>224</v>
      </c>
      <c r="E21" s="17">
        <v>851</v>
      </c>
      <c r="F21" s="48" t="s">
        <v>224</v>
      </c>
      <c r="G21" s="48" t="s">
        <v>247</v>
      </c>
      <c r="H21" s="48" t="s">
        <v>230</v>
      </c>
      <c r="I21" s="48" t="s">
        <v>243</v>
      </c>
      <c r="J21" s="49">
        <v>150000</v>
      </c>
      <c r="K21" s="49"/>
      <c r="L21" s="49">
        <f t="shared" si="9"/>
        <v>150000</v>
      </c>
      <c r="M21" s="49"/>
      <c r="N21" s="49">
        <f t="shared" ref="N21:N22" si="24">L21+M21</f>
        <v>150000</v>
      </c>
      <c r="O21" s="49"/>
      <c r="P21" s="49">
        <f t="shared" ref="P21:P22" si="25">N21+O21</f>
        <v>150000</v>
      </c>
      <c r="Q21" s="49"/>
      <c r="R21" s="49">
        <f t="shared" ref="R21:R22" si="26">P21+Q21</f>
        <v>150000</v>
      </c>
      <c r="S21" s="49"/>
      <c r="T21" s="49">
        <f t="shared" ref="T21:T22" si="27">R21+S21</f>
        <v>150000</v>
      </c>
      <c r="U21" s="49">
        <v>193000</v>
      </c>
      <c r="V21" s="49">
        <f t="shared" ref="V21:V22" si="28">T21+U21</f>
        <v>343000</v>
      </c>
      <c r="W21" s="49"/>
      <c r="X21" s="380">
        <f t="shared" ref="X21:X22" si="29">V21+W21</f>
        <v>343000</v>
      </c>
    </row>
    <row r="22" spans="1:24" s="1" customFormat="1" x14ac:dyDescent="0.25">
      <c r="A22" s="50"/>
      <c r="B22" s="285" t="s">
        <v>244</v>
      </c>
      <c r="C22" s="29" t="s">
        <v>224</v>
      </c>
      <c r="D22" s="29" t="s">
        <v>224</v>
      </c>
      <c r="E22" s="17">
        <v>851</v>
      </c>
      <c r="F22" s="48" t="s">
        <v>224</v>
      </c>
      <c r="G22" s="48" t="s">
        <v>247</v>
      </c>
      <c r="H22" s="48" t="s">
        <v>230</v>
      </c>
      <c r="I22" s="48" t="s">
        <v>245</v>
      </c>
      <c r="J22" s="49">
        <v>94600</v>
      </c>
      <c r="K22" s="49"/>
      <c r="L22" s="49">
        <f t="shared" si="9"/>
        <v>94600</v>
      </c>
      <c r="M22" s="49"/>
      <c r="N22" s="49">
        <f t="shared" si="24"/>
        <v>94600</v>
      </c>
      <c r="O22" s="49"/>
      <c r="P22" s="49">
        <f t="shared" si="25"/>
        <v>94600</v>
      </c>
      <c r="Q22" s="49"/>
      <c r="R22" s="49">
        <f t="shared" si="26"/>
        <v>94600</v>
      </c>
      <c r="S22" s="49"/>
      <c r="T22" s="49">
        <f t="shared" si="27"/>
        <v>94600</v>
      </c>
      <c r="U22" s="49"/>
      <c r="V22" s="49">
        <f t="shared" si="28"/>
        <v>94600</v>
      </c>
      <c r="W22" s="49">
        <f>[1]Вед.февр.!W19</f>
        <v>-29381</v>
      </c>
      <c r="X22" s="380">
        <f t="shared" si="29"/>
        <v>65219</v>
      </c>
    </row>
    <row r="23" spans="1:24" s="1" customFormat="1" ht="12.75" hidden="1" customHeight="1" x14ac:dyDescent="0.25">
      <c r="A23" s="358" t="s">
        <v>249</v>
      </c>
      <c r="B23" s="358"/>
      <c r="C23" s="29" t="s">
        <v>224</v>
      </c>
      <c r="D23" s="29" t="s">
        <v>224</v>
      </c>
      <c r="E23" s="17">
        <v>851</v>
      </c>
      <c r="F23" s="48" t="s">
        <v>224</v>
      </c>
      <c r="G23" s="48" t="s">
        <v>247</v>
      </c>
      <c r="H23" s="48" t="s">
        <v>250</v>
      </c>
      <c r="I23" s="48"/>
      <c r="J23" s="49">
        <f t="shared" ref="J23:X24" si="30">J24</f>
        <v>717800</v>
      </c>
      <c r="K23" s="49">
        <f t="shared" si="30"/>
        <v>228100</v>
      </c>
      <c r="L23" s="49">
        <f t="shared" si="30"/>
        <v>945900</v>
      </c>
      <c r="M23" s="49">
        <f t="shared" si="30"/>
        <v>0</v>
      </c>
      <c r="N23" s="49">
        <f t="shared" si="30"/>
        <v>945900</v>
      </c>
      <c r="O23" s="49">
        <f t="shared" si="30"/>
        <v>0</v>
      </c>
      <c r="P23" s="49">
        <f t="shared" si="30"/>
        <v>945900</v>
      </c>
      <c r="Q23" s="49">
        <f t="shared" si="30"/>
        <v>0</v>
      </c>
      <c r="R23" s="49">
        <f t="shared" si="30"/>
        <v>945900</v>
      </c>
      <c r="S23" s="49">
        <f t="shared" si="30"/>
        <v>0</v>
      </c>
      <c r="T23" s="49">
        <f t="shared" si="30"/>
        <v>945900</v>
      </c>
      <c r="U23" s="49">
        <f t="shared" si="30"/>
        <v>0</v>
      </c>
      <c r="V23" s="49">
        <f t="shared" si="30"/>
        <v>945900</v>
      </c>
      <c r="W23" s="49">
        <f t="shared" si="30"/>
        <v>0</v>
      </c>
      <c r="X23" s="380">
        <f t="shared" si="30"/>
        <v>945900</v>
      </c>
    </row>
    <row r="24" spans="1:24" s="1" customFormat="1" ht="25.5" hidden="1" x14ac:dyDescent="0.25">
      <c r="A24" s="285"/>
      <c r="B24" s="285" t="s">
        <v>231</v>
      </c>
      <c r="C24" s="29" t="s">
        <v>224</v>
      </c>
      <c r="D24" s="29" t="s">
        <v>224</v>
      </c>
      <c r="E24" s="17">
        <v>851</v>
      </c>
      <c r="F24" s="48" t="s">
        <v>232</v>
      </c>
      <c r="G24" s="48" t="s">
        <v>247</v>
      </c>
      <c r="H24" s="48" t="s">
        <v>250</v>
      </c>
      <c r="I24" s="48" t="s">
        <v>233</v>
      </c>
      <c r="J24" s="49">
        <f t="shared" si="30"/>
        <v>717800</v>
      </c>
      <c r="K24" s="49">
        <f t="shared" si="30"/>
        <v>228100</v>
      </c>
      <c r="L24" s="49">
        <f t="shared" si="30"/>
        <v>945900</v>
      </c>
      <c r="M24" s="49">
        <f t="shared" si="30"/>
        <v>0</v>
      </c>
      <c r="N24" s="49">
        <f t="shared" si="30"/>
        <v>945900</v>
      </c>
      <c r="O24" s="49">
        <f t="shared" si="30"/>
        <v>0</v>
      </c>
      <c r="P24" s="49">
        <f t="shared" si="30"/>
        <v>945900</v>
      </c>
      <c r="Q24" s="49">
        <f t="shared" si="30"/>
        <v>0</v>
      </c>
      <c r="R24" s="49">
        <f t="shared" si="30"/>
        <v>945900</v>
      </c>
      <c r="S24" s="49">
        <f t="shared" si="30"/>
        <v>0</v>
      </c>
      <c r="T24" s="49">
        <f t="shared" si="30"/>
        <v>945900</v>
      </c>
      <c r="U24" s="49">
        <f t="shared" si="30"/>
        <v>0</v>
      </c>
      <c r="V24" s="49">
        <f t="shared" si="30"/>
        <v>945900</v>
      </c>
      <c r="W24" s="49">
        <f t="shared" si="30"/>
        <v>0</v>
      </c>
      <c r="X24" s="380">
        <f t="shared" si="30"/>
        <v>945900</v>
      </c>
    </row>
    <row r="25" spans="1:24" s="1" customFormat="1" hidden="1" x14ac:dyDescent="0.25">
      <c r="A25" s="50"/>
      <c r="B25" s="286" t="s">
        <v>234</v>
      </c>
      <c r="C25" s="29" t="s">
        <v>224</v>
      </c>
      <c r="D25" s="29" t="s">
        <v>224</v>
      </c>
      <c r="E25" s="17">
        <v>851</v>
      </c>
      <c r="F25" s="48" t="s">
        <v>224</v>
      </c>
      <c r="G25" s="48" t="s">
        <v>247</v>
      </c>
      <c r="H25" s="48" t="s">
        <v>250</v>
      </c>
      <c r="I25" s="48" t="s">
        <v>235</v>
      </c>
      <c r="J25" s="49">
        <f>717741+59</f>
        <v>717800</v>
      </c>
      <c r="K25" s="49">
        <v>228100</v>
      </c>
      <c r="L25" s="49">
        <f t="shared" si="9"/>
        <v>945900</v>
      </c>
      <c r="M25" s="49"/>
      <c r="N25" s="49">
        <f t="shared" ref="N25" si="31">L25+M25</f>
        <v>945900</v>
      </c>
      <c r="O25" s="49"/>
      <c r="P25" s="49">
        <f t="shared" ref="P25" si="32">N25+O25</f>
        <v>945900</v>
      </c>
      <c r="Q25" s="49"/>
      <c r="R25" s="49">
        <f t="shared" ref="R25" si="33">P25+Q25</f>
        <v>945900</v>
      </c>
      <c r="S25" s="49"/>
      <c r="T25" s="49">
        <f t="shared" ref="T25" si="34">R25+S25</f>
        <v>945900</v>
      </c>
      <c r="U25" s="49"/>
      <c r="V25" s="49">
        <f t="shared" ref="V25" si="35">T25+U25</f>
        <v>945900</v>
      </c>
      <c r="W25" s="49"/>
      <c r="X25" s="380">
        <f t="shared" ref="X25" si="36">V25+W25</f>
        <v>945900</v>
      </c>
    </row>
    <row r="26" spans="1:24" s="1" customFormat="1" ht="12.75" hidden="1" customHeight="1" x14ac:dyDescent="0.25">
      <c r="A26" s="358" t="s">
        <v>251</v>
      </c>
      <c r="B26" s="358"/>
      <c r="C26" s="29" t="s">
        <v>224</v>
      </c>
      <c r="D26" s="29" t="s">
        <v>224</v>
      </c>
      <c r="E26" s="17">
        <v>851</v>
      </c>
      <c r="F26" s="48" t="s">
        <v>224</v>
      </c>
      <c r="G26" s="48" t="s">
        <v>247</v>
      </c>
      <c r="H26" s="48" t="s">
        <v>252</v>
      </c>
      <c r="I26" s="48"/>
      <c r="J26" s="49">
        <f>J27</f>
        <v>19000</v>
      </c>
      <c r="K26" s="49">
        <f t="shared" ref="K26:X26" si="37">K27</f>
        <v>0</v>
      </c>
      <c r="L26" s="49">
        <f t="shared" si="37"/>
        <v>19000</v>
      </c>
      <c r="M26" s="49">
        <f t="shared" si="37"/>
        <v>0</v>
      </c>
      <c r="N26" s="49">
        <f t="shared" si="37"/>
        <v>19000</v>
      </c>
      <c r="O26" s="49">
        <f t="shared" si="37"/>
        <v>0</v>
      </c>
      <c r="P26" s="49">
        <f t="shared" si="37"/>
        <v>19000</v>
      </c>
      <c r="Q26" s="49">
        <f t="shared" si="37"/>
        <v>0</v>
      </c>
      <c r="R26" s="49">
        <f t="shared" si="37"/>
        <v>19000</v>
      </c>
      <c r="S26" s="49">
        <f t="shared" si="37"/>
        <v>0</v>
      </c>
      <c r="T26" s="49">
        <f t="shared" si="37"/>
        <v>19000</v>
      </c>
      <c r="U26" s="49">
        <f t="shared" si="37"/>
        <v>0</v>
      </c>
      <c r="V26" s="49">
        <f t="shared" si="37"/>
        <v>19000</v>
      </c>
      <c r="W26" s="49">
        <f t="shared" si="37"/>
        <v>0</v>
      </c>
      <c r="X26" s="380">
        <f t="shared" si="37"/>
        <v>19000</v>
      </c>
    </row>
    <row r="27" spans="1:24" s="1" customFormat="1" ht="12.75" hidden="1" customHeight="1" x14ac:dyDescent="0.25">
      <c r="A27" s="358" t="s">
        <v>253</v>
      </c>
      <c r="B27" s="358"/>
      <c r="C27" s="29" t="s">
        <v>224</v>
      </c>
      <c r="D27" s="29" t="s">
        <v>224</v>
      </c>
      <c r="E27" s="17">
        <v>851</v>
      </c>
      <c r="F27" s="48" t="s">
        <v>224</v>
      </c>
      <c r="G27" s="48" t="s">
        <v>247</v>
      </c>
      <c r="H27" s="48" t="s">
        <v>254</v>
      </c>
      <c r="I27" s="48"/>
      <c r="J27" s="49">
        <f>J28+J31</f>
        <v>19000</v>
      </c>
      <c r="K27" s="49">
        <f t="shared" ref="K27:X27" si="38">K28+K31</f>
        <v>0</v>
      </c>
      <c r="L27" s="49">
        <f t="shared" si="38"/>
        <v>19000</v>
      </c>
      <c r="M27" s="49">
        <f t="shared" si="38"/>
        <v>0</v>
      </c>
      <c r="N27" s="49">
        <f t="shared" si="38"/>
        <v>19000</v>
      </c>
      <c r="O27" s="49">
        <f t="shared" si="38"/>
        <v>0</v>
      </c>
      <c r="P27" s="49">
        <f t="shared" si="38"/>
        <v>19000</v>
      </c>
      <c r="Q27" s="49">
        <f t="shared" si="38"/>
        <v>0</v>
      </c>
      <c r="R27" s="49">
        <f t="shared" si="38"/>
        <v>19000</v>
      </c>
      <c r="S27" s="49">
        <f t="shared" si="38"/>
        <v>0</v>
      </c>
      <c r="T27" s="49">
        <f t="shared" si="38"/>
        <v>19000</v>
      </c>
      <c r="U27" s="49">
        <f t="shared" si="38"/>
        <v>0</v>
      </c>
      <c r="V27" s="49">
        <f t="shared" si="38"/>
        <v>19000</v>
      </c>
      <c r="W27" s="49">
        <f t="shared" si="38"/>
        <v>0</v>
      </c>
      <c r="X27" s="380">
        <f t="shared" si="38"/>
        <v>19000</v>
      </c>
    </row>
    <row r="28" spans="1:24" s="1" customFormat="1" ht="12.75" hidden="1" customHeight="1" x14ac:dyDescent="0.25">
      <c r="A28" s="358" t="s">
        <v>255</v>
      </c>
      <c r="B28" s="358"/>
      <c r="C28" s="29" t="s">
        <v>224</v>
      </c>
      <c r="D28" s="29" t="s">
        <v>224</v>
      </c>
      <c r="E28" s="17">
        <v>851</v>
      </c>
      <c r="F28" s="48" t="s">
        <v>224</v>
      </c>
      <c r="G28" s="48" t="s">
        <v>247</v>
      </c>
      <c r="H28" s="48" t="s">
        <v>256</v>
      </c>
      <c r="I28" s="48"/>
      <c r="J28" s="49">
        <f>J29</f>
        <v>15500</v>
      </c>
      <c r="K28" s="49">
        <f t="shared" ref="K28:X29" si="39">K29</f>
        <v>0</v>
      </c>
      <c r="L28" s="49">
        <f t="shared" si="39"/>
        <v>15500</v>
      </c>
      <c r="M28" s="49">
        <f t="shared" si="39"/>
        <v>0</v>
      </c>
      <c r="N28" s="49">
        <f t="shared" si="39"/>
        <v>15500</v>
      </c>
      <c r="O28" s="49">
        <f t="shared" si="39"/>
        <v>0</v>
      </c>
      <c r="P28" s="49">
        <f t="shared" si="39"/>
        <v>15500</v>
      </c>
      <c r="Q28" s="49">
        <f t="shared" si="39"/>
        <v>0</v>
      </c>
      <c r="R28" s="49">
        <f t="shared" si="39"/>
        <v>15500</v>
      </c>
      <c r="S28" s="49">
        <f t="shared" si="39"/>
        <v>0</v>
      </c>
      <c r="T28" s="49">
        <f t="shared" si="39"/>
        <v>15500</v>
      </c>
      <c r="U28" s="49">
        <f t="shared" si="39"/>
        <v>0</v>
      </c>
      <c r="V28" s="49">
        <f t="shared" si="39"/>
        <v>15500</v>
      </c>
      <c r="W28" s="49">
        <f t="shared" si="39"/>
        <v>0</v>
      </c>
      <c r="X28" s="380">
        <f t="shared" si="39"/>
        <v>15500</v>
      </c>
    </row>
    <row r="29" spans="1:24" s="1" customFormat="1" hidden="1" x14ac:dyDescent="0.25">
      <c r="A29" s="50"/>
      <c r="B29" s="286" t="s">
        <v>236</v>
      </c>
      <c r="C29" s="29" t="s">
        <v>224</v>
      </c>
      <c r="D29" s="29" t="s">
        <v>224</v>
      </c>
      <c r="E29" s="17">
        <v>851</v>
      </c>
      <c r="F29" s="48" t="s">
        <v>224</v>
      </c>
      <c r="G29" s="48" t="s">
        <v>247</v>
      </c>
      <c r="H29" s="48" t="s">
        <v>256</v>
      </c>
      <c r="I29" s="48" t="s">
        <v>237</v>
      </c>
      <c r="J29" s="49">
        <f>J30</f>
        <v>15500</v>
      </c>
      <c r="K29" s="49">
        <f t="shared" si="39"/>
        <v>0</v>
      </c>
      <c r="L29" s="49">
        <f t="shared" si="39"/>
        <v>15500</v>
      </c>
      <c r="M29" s="49">
        <f t="shared" si="39"/>
        <v>0</v>
      </c>
      <c r="N29" s="49">
        <f t="shared" si="39"/>
        <v>15500</v>
      </c>
      <c r="O29" s="49">
        <f t="shared" si="39"/>
        <v>0</v>
      </c>
      <c r="P29" s="49">
        <f t="shared" si="39"/>
        <v>15500</v>
      </c>
      <c r="Q29" s="49">
        <f t="shared" si="39"/>
        <v>0</v>
      </c>
      <c r="R29" s="49">
        <f t="shared" si="39"/>
        <v>15500</v>
      </c>
      <c r="S29" s="49">
        <f t="shared" si="39"/>
        <v>0</v>
      </c>
      <c r="T29" s="49">
        <f t="shared" si="39"/>
        <v>15500</v>
      </c>
      <c r="U29" s="49">
        <f t="shared" si="39"/>
        <v>0</v>
      </c>
      <c r="V29" s="49">
        <f t="shared" si="39"/>
        <v>15500</v>
      </c>
      <c r="W29" s="49">
        <f t="shared" si="39"/>
        <v>0</v>
      </c>
      <c r="X29" s="380">
        <f t="shared" si="39"/>
        <v>15500</v>
      </c>
    </row>
    <row r="30" spans="1:24" s="1" customFormat="1" hidden="1" x14ac:dyDescent="0.25">
      <c r="A30" s="50"/>
      <c r="B30" s="285" t="s">
        <v>238</v>
      </c>
      <c r="C30" s="29" t="s">
        <v>224</v>
      </c>
      <c r="D30" s="29" t="s">
        <v>224</v>
      </c>
      <c r="E30" s="17">
        <v>851</v>
      </c>
      <c r="F30" s="48" t="s">
        <v>224</v>
      </c>
      <c r="G30" s="48" t="s">
        <v>247</v>
      </c>
      <c r="H30" s="48" t="s">
        <v>256</v>
      </c>
      <c r="I30" s="48" t="s">
        <v>239</v>
      </c>
      <c r="J30" s="49">
        <v>15500</v>
      </c>
      <c r="K30" s="49"/>
      <c r="L30" s="49">
        <f t="shared" si="9"/>
        <v>15500</v>
      </c>
      <c r="M30" s="49"/>
      <c r="N30" s="49">
        <f t="shared" ref="N30" si="40">L30+M30</f>
        <v>15500</v>
      </c>
      <c r="O30" s="49"/>
      <c r="P30" s="49">
        <f t="shared" ref="P30" si="41">N30+O30</f>
        <v>15500</v>
      </c>
      <c r="Q30" s="49"/>
      <c r="R30" s="49">
        <f t="shared" ref="R30" si="42">P30+Q30</f>
        <v>15500</v>
      </c>
      <c r="S30" s="49"/>
      <c r="T30" s="49">
        <f t="shared" ref="T30" si="43">R30+S30</f>
        <v>15500</v>
      </c>
      <c r="U30" s="49"/>
      <c r="V30" s="49">
        <f t="shared" ref="V30" si="44">T30+U30</f>
        <v>15500</v>
      </c>
      <c r="W30" s="49"/>
      <c r="X30" s="380">
        <f t="shared" ref="X30" si="45">V30+W30</f>
        <v>15500</v>
      </c>
    </row>
    <row r="31" spans="1:24" s="1" customFormat="1" ht="12.75" hidden="1" customHeight="1" x14ac:dyDescent="0.25">
      <c r="A31" s="358" t="s">
        <v>257</v>
      </c>
      <c r="B31" s="358"/>
      <c r="C31" s="29" t="s">
        <v>224</v>
      </c>
      <c r="D31" s="29" t="s">
        <v>224</v>
      </c>
      <c r="E31" s="17">
        <v>851</v>
      </c>
      <c r="F31" s="48" t="s">
        <v>224</v>
      </c>
      <c r="G31" s="48" t="s">
        <v>247</v>
      </c>
      <c r="H31" s="48" t="s">
        <v>258</v>
      </c>
      <c r="I31" s="48"/>
      <c r="J31" s="49">
        <f t="shared" ref="J31:X32" si="46">J32</f>
        <v>3500</v>
      </c>
      <c r="K31" s="49">
        <f t="shared" si="46"/>
        <v>0</v>
      </c>
      <c r="L31" s="49">
        <f t="shared" si="46"/>
        <v>3500</v>
      </c>
      <c r="M31" s="49">
        <f t="shared" si="46"/>
        <v>0</v>
      </c>
      <c r="N31" s="49">
        <f t="shared" si="46"/>
        <v>3500</v>
      </c>
      <c r="O31" s="49">
        <f t="shared" si="46"/>
        <v>0</v>
      </c>
      <c r="P31" s="49">
        <f t="shared" si="46"/>
        <v>3500</v>
      </c>
      <c r="Q31" s="49">
        <f t="shared" si="46"/>
        <v>0</v>
      </c>
      <c r="R31" s="49">
        <f t="shared" si="46"/>
        <v>3500</v>
      </c>
      <c r="S31" s="49">
        <f t="shared" si="46"/>
        <v>0</v>
      </c>
      <c r="T31" s="49">
        <f t="shared" si="46"/>
        <v>3500</v>
      </c>
      <c r="U31" s="49">
        <f t="shared" si="46"/>
        <v>0</v>
      </c>
      <c r="V31" s="49">
        <f t="shared" si="46"/>
        <v>3500</v>
      </c>
      <c r="W31" s="49">
        <f t="shared" si="46"/>
        <v>0</v>
      </c>
      <c r="X31" s="380">
        <f t="shared" si="46"/>
        <v>3500</v>
      </c>
    </row>
    <row r="32" spans="1:24" s="1" customFormat="1" hidden="1" x14ac:dyDescent="0.25">
      <c r="A32" s="50"/>
      <c r="B32" s="286" t="s">
        <v>236</v>
      </c>
      <c r="C32" s="29" t="s">
        <v>224</v>
      </c>
      <c r="D32" s="29" t="s">
        <v>224</v>
      </c>
      <c r="E32" s="17">
        <v>851</v>
      </c>
      <c r="F32" s="48" t="s">
        <v>224</v>
      </c>
      <c r="G32" s="48" t="s">
        <v>247</v>
      </c>
      <c r="H32" s="48" t="s">
        <v>258</v>
      </c>
      <c r="I32" s="48" t="s">
        <v>237</v>
      </c>
      <c r="J32" s="49">
        <f t="shared" si="46"/>
        <v>3500</v>
      </c>
      <c r="K32" s="49">
        <f t="shared" si="46"/>
        <v>0</v>
      </c>
      <c r="L32" s="49">
        <f t="shared" si="46"/>
        <v>3500</v>
      </c>
      <c r="M32" s="49">
        <f t="shared" si="46"/>
        <v>0</v>
      </c>
      <c r="N32" s="49">
        <f t="shared" si="46"/>
        <v>3500</v>
      </c>
      <c r="O32" s="49">
        <f t="shared" si="46"/>
        <v>0</v>
      </c>
      <c r="P32" s="49">
        <f t="shared" si="46"/>
        <v>3500</v>
      </c>
      <c r="Q32" s="49">
        <f t="shared" si="46"/>
        <v>0</v>
      </c>
      <c r="R32" s="49">
        <f t="shared" si="46"/>
        <v>3500</v>
      </c>
      <c r="S32" s="49">
        <f t="shared" si="46"/>
        <v>0</v>
      </c>
      <c r="T32" s="49">
        <f t="shared" si="46"/>
        <v>3500</v>
      </c>
      <c r="U32" s="49">
        <f t="shared" si="46"/>
        <v>0</v>
      </c>
      <c r="V32" s="49">
        <f t="shared" si="46"/>
        <v>3500</v>
      </c>
      <c r="W32" s="49">
        <f t="shared" si="46"/>
        <v>0</v>
      </c>
      <c r="X32" s="380">
        <f t="shared" si="46"/>
        <v>3500</v>
      </c>
    </row>
    <row r="33" spans="1:24" s="1" customFormat="1" hidden="1" x14ac:dyDescent="0.25">
      <c r="A33" s="50"/>
      <c r="B33" s="285" t="s">
        <v>238</v>
      </c>
      <c r="C33" s="29" t="s">
        <v>224</v>
      </c>
      <c r="D33" s="29" t="s">
        <v>224</v>
      </c>
      <c r="E33" s="17">
        <v>851</v>
      </c>
      <c r="F33" s="48" t="s">
        <v>224</v>
      </c>
      <c r="G33" s="48" t="s">
        <v>247</v>
      </c>
      <c r="H33" s="48" t="s">
        <v>258</v>
      </c>
      <c r="I33" s="48" t="s">
        <v>239</v>
      </c>
      <c r="J33" s="49">
        <v>3500</v>
      </c>
      <c r="K33" s="49"/>
      <c r="L33" s="49">
        <f t="shared" si="9"/>
        <v>3500</v>
      </c>
      <c r="M33" s="49"/>
      <c r="N33" s="49">
        <f t="shared" ref="N33" si="47">L33+M33</f>
        <v>3500</v>
      </c>
      <c r="O33" s="49"/>
      <c r="P33" s="49">
        <f t="shared" ref="P33" si="48">N33+O33</f>
        <v>3500</v>
      </c>
      <c r="Q33" s="49"/>
      <c r="R33" s="49">
        <f t="shared" ref="R33" si="49">P33+Q33</f>
        <v>3500</v>
      </c>
      <c r="S33" s="49"/>
      <c r="T33" s="49">
        <f t="shared" ref="T33" si="50">R33+S33</f>
        <v>3500</v>
      </c>
      <c r="U33" s="49"/>
      <c r="V33" s="49">
        <f t="shared" ref="V33" si="51">T33+U33</f>
        <v>3500</v>
      </c>
      <c r="W33" s="49"/>
      <c r="X33" s="380">
        <f t="shared" ref="X33" si="52">V33+W33</f>
        <v>3500</v>
      </c>
    </row>
    <row r="34" spans="1:24" s="47" customFormat="1" ht="12.75" customHeight="1" x14ac:dyDescent="0.25">
      <c r="A34" s="326" t="s">
        <v>272</v>
      </c>
      <c r="B34" s="326"/>
      <c r="C34" s="63" t="s">
        <v>224</v>
      </c>
      <c r="D34" s="29" t="s">
        <v>224</v>
      </c>
      <c r="E34" s="18">
        <v>851</v>
      </c>
      <c r="F34" s="45" t="s">
        <v>224</v>
      </c>
      <c r="G34" s="45" t="s">
        <v>273</v>
      </c>
      <c r="H34" s="45"/>
      <c r="I34" s="45"/>
      <c r="J34" s="46">
        <f>J35+J45+J52+J55</f>
        <v>2347000</v>
      </c>
      <c r="K34" s="46">
        <f t="shared" ref="K34:X34" si="53">K35+K45+K52+K55</f>
        <v>550000</v>
      </c>
      <c r="L34" s="46">
        <f t="shared" si="53"/>
        <v>2897000</v>
      </c>
      <c r="M34" s="46">
        <f t="shared" si="53"/>
        <v>0</v>
      </c>
      <c r="N34" s="46">
        <f t="shared" si="53"/>
        <v>2897000</v>
      </c>
      <c r="O34" s="46">
        <f t="shared" si="53"/>
        <v>0</v>
      </c>
      <c r="P34" s="46">
        <f t="shared" si="53"/>
        <v>2897000</v>
      </c>
      <c r="Q34" s="46">
        <f t="shared" si="53"/>
        <v>0</v>
      </c>
      <c r="R34" s="46">
        <f t="shared" si="53"/>
        <v>2897000</v>
      </c>
      <c r="S34" s="46">
        <f t="shared" si="53"/>
        <v>2170300</v>
      </c>
      <c r="T34" s="46">
        <f t="shared" si="53"/>
        <v>5067300</v>
      </c>
      <c r="U34" s="46">
        <f t="shared" si="53"/>
        <v>-75650</v>
      </c>
      <c r="V34" s="46">
        <f t="shared" si="53"/>
        <v>4991650</v>
      </c>
      <c r="W34" s="46">
        <f t="shared" si="53"/>
        <v>-259205</v>
      </c>
      <c r="X34" s="379">
        <f t="shared" si="53"/>
        <v>4732445</v>
      </c>
    </row>
    <row r="35" spans="1:24" s="1" customFormat="1" ht="25.5" customHeight="1" x14ac:dyDescent="0.25">
      <c r="A35" s="358" t="s">
        <v>274</v>
      </c>
      <c r="B35" s="358"/>
      <c r="C35" s="29" t="s">
        <v>224</v>
      </c>
      <c r="D35" s="29" t="s">
        <v>224</v>
      </c>
      <c r="E35" s="17">
        <v>851</v>
      </c>
      <c r="F35" s="48" t="s">
        <v>224</v>
      </c>
      <c r="G35" s="48" t="s">
        <v>273</v>
      </c>
      <c r="H35" s="48" t="s">
        <v>275</v>
      </c>
      <c r="I35" s="48"/>
      <c r="J35" s="49">
        <f>J36+J42</f>
        <v>325000</v>
      </c>
      <c r="K35" s="49">
        <f t="shared" ref="K35:X35" si="54">K36+K42</f>
        <v>0</v>
      </c>
      <c r="L35" s="49">
        <f t="shared" si="54"/>
        <v>325000</v>
      </c>
      <c r="M35" s="49">
        <f t="shared" si="54"/>
        <v>0</v>
      </c>
      <c r="N35" s="49">
        <f t="shared" si="54"/>
        <v>325000</v>
      </c>
      <c r="O35" s="49">
        <f t="shared" si="54"/>
        <v>0</v>
      </c>
      <c r="P35" s="49">
        <f t="shared" si="54"/>
        <v>325000</v>
      </c>
      <c r="Q35" s="49">
        <f t="shared" si="54"/>
        <v>0</v>
      </c>
      <c r="R35" s="49">
        <f t="shared" si="54"/>
        <v>325000</v>
      </c>
      <c r="S35" s="49">
        <f t="shared" si="54"/>
        <v>2170300</v>
      </c>
      <c r="T35" s="49">
        <f t="shared" si="54"/>
        <v>2495300</v>
      </c>
      <c r="U35" s="49">
        <f t="shared" si="54"/>
        <v>125720</v>
      </c>
      <c r="V35" s="49">
        <f t="shared" si="54"/>
        <v>2621020</v>
      </c>
      <c r="W35" s="49">
        <f t="shared" si="54"/>
        <v>-332042</v>
      </c>
      <c r="X35" s="380">
        <f t="shared" si="54"/>
        <v>2288978</v>
      </c>
    </row>
    <row r="36" spans="1:24" s="1" customFormat="1" ht="12.75" customHeight="1" x14ac:dyDescent="0.25">
      <c r="A36" s="358" t="s">
        <v>276</v>
      </c>
      <c r="B36" s="358"/>
      <c r="C36" s="29" t="s">
        <v>224</v>
      </c>
      <c r="D36" s="29" t="s">
        <v>224</v>
      </c>
      <c r="E36" s="17">
        <v>851</v>
      </c>
      <c r="F36" s="48" t="s">
        <v>224</v>
      </c>
      <c r="G36" s="48" t="s">
        <v>273</v>
      </c>
      <c r="H36" s="48" t="s">
        <v>277</v>
      </c>
      <c r="I36" s="48"/>
      <c r="J36" s="49">
        <f>J37</f>
        <v>75000</v>
      </c>
      <c r="K36" s="49">
        <f t="shared" ref="K36:Q36" si="55">K37</f>
        <v>0</v>
      </c>
      <c r="L36" s="49">
        <f t="shared" si="55"/>
        <v>75000</v>
      </c>
      <c r="M36" s="49">
        <f t="shared" si="55"/>
        <v>0</v>
      </c>
      <c r="N36" s="49">
        <f t="shared" si="55"/>
        <v>75000</v>
      </c>
      <c r="O36" s="49">
        <f t="shared" si="55"/>
        <v>0</v>
      </c>
      <c r="P36" s="49">
        <f t="shared" si="55"/>
        <v>75000</v>
      </c>
      <c r="Q36" s="49">
        <f t="shared" si="55"/>
        <v>0</v>
      </c>
      <c r="R36" s="49">
        <f>R37+R39</f>
        <v>75000</v>
      </c>
      <c r="S36" s="49">
        <f t="shared" ref="S36:X36" si="56">S37+S39</f>
        <v>2170300</v>
      </c>
      <c r="T36" s="49">
        <f t="shared" si="56"/>
        <v>2245300</v>
      </c>
      <c r="U36" s="49">
        <f t="shared" si="56"/>
        <v>125720</v>
      </c>
      <c r="V36" s="49">
        <f t="shared" si="56"/>
        <v>2371020</v>
      </c>
      <c r="W36" s="49">
        <f t="shared" si="56"/>
        <v>-237992</v>
      </c>
      <c r="X36" s="380">
        <f t="shared" si="56"/>
        <v>2133028</v>
      </c>
    </row>
    <row r="37" spans="1:24" s="1" customFormat="1" ht="13.5" customHeight="1" x14ac:dyDescent="0.25">
      <c r="A37" s="50"/>
      <c r="B37" s="286" t="s">
        <v>236</v>
      </c>
      <c r="C37" s="29" t="s">
        <v>224</v>
      </c>
      <c r="D37" s="29" t="s">
        <v>224</v>
      </c>
      <c r="E37" s="17">
        <v>851</v>
      </c>
      <c r="F37" s="48" t="s">
        <v>224</v>
      </c>
      <c r="G37" s="48" t="s">
        <v>273</v>
      </c>
      <c r="H37" s="48" t="s">
        <v>277</v>
      </c>
      <c r="I37" s="48" t="s">
        <v>237</v>
      </c>
      <c r="J37" s="49">
        <f t="shared" ref="J37:X37" si="57">J38</f>
        <v>75000</v>
      </c>
      <c r="K37" s="49">
        <f t="shared" si="57"/>
        <v>0</v>
      </c>
      <c r="L37" s="49">
        <f t="shared" si="57"/>
        <v>75000</v>
      </c>
      <c r="M37" s="49">
        <f t="shared" si="57"/>
        <v>0</v>
      </c>
      <c r="N37" s="49">
        <f t="shared" si="57"/>
        <v>75000</v>
      </c>
      <c r="O37" s="49">
        <f t="shared" si="57"/>
        <v>0</v>
      </c>
      <c r="P37" s="49">
        <f t="shared" si="57"/>
        <v>75000</v>
      </c>
      <c r="Q37" s="49">
        <f t="shared" si="57"/>
        <v>0</v>
      </c>
      <c r="R37" s="49">
        <f t="shared" si="57"/>
        <v>75000</v>
      </c>
      <c r="S37" s="49">
        <f t="shared" si="57"/>
        <v>280100</v>
      </c>
      <c r="T37" s="49">
        <f t="shared" si="57"/>
        <v>355100</v>
      </c>
      <c r="U37" s="49">
        <f t="shared" si="57"/>
        <v>127900</v>
      </c>
      <c r="V37" s="49">
        <f t="shared" si="57"/>
        <v>483000</v>
      </c>
      <c r="W37" s="49">
        <f t="shared" si="57"/>
        <v>-145954</v>
      </c>
      <c r="X37" s="380">
        <f t="shared" si="57"/>
        <v>337046</v>
      </c>
    </row>
    <row r="38" spans="1:24" s="1" customFormat="1" ht="13.5" customHeight="1" x14ac:dyDescent="0.25">
      <c r="A38" s="50"/>
      <c r="B38" s="285" t="s">
        <v>238</v>
      </c>
      <c r="C38" s="29" t="s">
        <v>224</v>
      </c>
      <c r="D38" s="29" t="s">
        <v>224</v>
      </c>
      <c r="E38" s="17">
        <v>851</v>
      </c>
      <c r="F38" s="48" t="s">
        <v>224</v>
      </c>
      <c r="G38" s="48" t="s">
        <v>273</v>
      </c>
      <c r="H38" s="48" t="s">
        <v>277</v>
      </c>
      <c r="I38" s="48" t="s">
        <v>239</v>
      </c>
      <c r="J38" s="49">
        <v>75000</v>
      </c>
      <c r="K38" s="49"/>
      <c r="L38" s="49">
        <f t="shared" ref="L38" si="58">J38+K38</f>
        <v>75000</v>
      </c>
      <c r="M38" s="49"/>
      <c r="N38" s="49">
        <f t="shared" ref="N38" si="59">L38+M38</f>
        <v>75000</v>
      </c>
      <c r="O38" s="49"/>
      <c r="P38" s="49">
        <f t="shared" ref="P38" si="60">N38+O38</f>
        <v>75000</v>
      </c>
      <c r="Q38" s="49"/>
      <c r="R38" s="49">
        <f t="shared" ref="R38" si="61">P38+Q38</f>
        <v>75000</v>
      </c>
      <c r="S38" s="49">
        <v>280100</v>
      </c>
      <c r="T38" s="49">
        <f t="shared" ref="T38" si="62">R38+S38</f>
        <v>355100</v>
      </c>
      <c r="U38" s="49">
        <f>[1]Вед.февр.!U40</f>
        <v>127900</v>
      </c>
      <c r="V38" s="49">
        <f t="shared" ref="V38" si="63">T38+U38</f>
        <v>483000</v>
      </c>
      <c r="W38" s="49">
        <f>[1]Вед.февр.!W40</f>
        <v>-145954</v>
      </c>
      <c r="X38" s="380">
        <f t="shared" ref="X38" si="64">V38+W38</f>
        <v>337046</v>
      </c>
    </row>
    <row r="39" spans="1:24" s="1" customFormat="1" ht="12.75" customHeight="1" x14ac:dyDescent="0.25">
      <c r="A39" s="50"/>
      <c r="B39" s="285" t="s">
        <v>346</v>
      </c>
      <c r="C39" s="29" t="s">
        <v>224</v>
      </c>
      <c r="D39" s="29" t="s">
        <v>224</v>
      </c>
      <c r="E39" s="17">
        <v>851</v>
      </c>
      <c r="F39" s="48" t="s">
        <v>224</v>
      </c>
      <c r="G39" s="48" t="s">
        <v>273</v>
      </c>
      <c r="H39" s="48" t="s">
        <v>277</v>
      </c>
      <c r="I39" s="48" t="s">
        <v>347</v>
      </c>
      <c r="J39" s="49"/>
      <c r="K39" s="49"/>
      <c r="L39" s="49"/>
      <c r="M39" s="49"/>
      <c r="N39" s="49"/>
      <c r="O39" s="49"/>
      <c r="P39" s="49"/>
      <c r="Q39" s="49"/>
      <c r="R39" s="49">
        <f>R40+R41</f>
        <v>0</v>
      </c>
      <c r="S39" s="49">
        <f t="shared" ref="S39:X39" si="65">S40+S41</f>
        <v>1890200</v>
      </c>
      <c r="T39" s="49">
        <f t="shared" si="65"/>
        <v>1890200</v>
      </c>
      <c r="U39" s="49">
        <f t="shared" si="65"/>
        <v>-2180</v>
      </c>
      <c r="V39" s="49">
        <f t="shared" si="65"/>
        <v>1888020</v>
      </c>
      <c r="W39" s="49">
        <f t="shared" si="65"/>
        <v>-92038</v>
      </c>
      <c r="X39" s="380">
        <f t="shared" si="65"/>
        <v>1795982</v>
      </c>
    </row>
    <row r="40" spans="1:24" s="1" customFormat="1" ht="26.25" customHeight="1" x14ac:dyDescent="0.25">
      <c r="A40" s="50"/>
      <c r="B40" s="285" t="s">
        <v>615</v>
      </c>
      <c r="C40" s="29" t="s">
        <v>224</v>
      </c>
      <c r="D40" s="29" t="s">
        <v>224</v>
      </c>
      <c r="E40" s="17">
        <v>851</v>
      </c>
      <c r="F40" s="48" t="s">
        <v>224</v>
      </c>
      <c r="G40" s="48" t="s">
        <v>273</v>
      </c>
      <c r="H40" s="48" t="s">
        <v>277</v>
      </c>
      <c r="I40" s="48" t="s">
        <v>349</v>
      </c>
      <c r="J40" s="49"/>
      <c r="K40" s="49"/>
      <c r="L40" s="49"/>
      <c r="M40" s="49"/>
      <c r="N40" s="49"/>
      <c r="O40" s="49"/>
      <c r="P40" s="49"/>
      <c r="Q40" s="49"/>
      <c r="R40" s="49"/>
      <c r="S40" s="49">
        <v>566400</v>
      </c>
      <c r="T40" s="49">
        <f>R40+S40</f>
        <v>566400</v>
      </c>
      <c r="U40" s="49">
        <f>[1]Вед.февр.!U42</f>
        <v>-2180</v>
      </c>
      <c r="V40" s="49">
        <f>T40+U40</f>
        <v>564220</v>
      </c>
      <c r="W40" s="49">
        <f>[1]Вед.февр.!W42</f>
        <v>-92038</v>
      </c>
      <c r="X40" s="380">
        <f>V40+W40</f>
        <v>472182</v>
      </c>
    </row>
    <row r="41" spans="1:24" s="1" customFormat="1" ht="25.5" hidden="1" customHeight="1" x14ac:dyDescent="0.25">
      <c r="A41" s="50"/>
      <c r="B41" s="285" t="s">
        <v>517</v>
      </c>
      <c r="C41" s="29" t="s">
        <v>224</v>
      </c>
      <c r="D41" s="29" t="s">
        <v>224</v>
      </c>
      <c r="E41" s="17">
        <v>851</v>
      </c>
      <c r="F41" s="48" t="s">
        <v>224</v>
      </c>
      <c r="G41" s="48" t="s">
        <v>273</v>
      </c>
      <c r="H41" s="48" t="s">
        <v>277</v>
      </c>
      <c r="I41" s="48" t="s">
        <v>518</v>
      </c>
      <c r="J41" s="49"/>
      <c r="K41" s="49"/>
      <c r="L41" s="49"/>
      <c r="M41" s="49"/>
      <c r="N41" s="49"/>
      <c r="O41" s="49"/>
      <c r="P41" s="49"/>
      <c r="Q41" s="49"/>
      <c r="R41" s="49"/>
      <c r="S41" s="49">
        <v>1323800</v>
      </c>
      <c r="T41" s="49">
        <f>R41+S41</f>
        <v>1323800</v>
      </c>
      <c r="U41" s="49"/>
      <c r="V41" s="49">
        <f>T41+U41</f>
        <v>1323800</v>
      </c>
      <c r="W41" s="49">
        <f>[1]Вед.февр.!W43</f>
        <v>0</v>
      </c>
      <c r="X41" s="380">
        <f>V41+W41</f>
        <v>1323800</v>
      </c>
    </row>
    <row r="42" spans="1:24" s="1" customFormat="1" ht="26.25" customHeight="1" x14ac:dyDescent="0.25">
      <c r="A42" s="358" t="s">
        <v>278</v>
      </c>
      <c r="B42" s="358"/>
      <c r="C42" s="29" t="s">
        <v>224</v>
      </c>
      <c r="D42" s="29" t="s">
        <v>224</v>
      </c>
      <c r="E42" s="17">
        <v>851</v>
      </c>
      <c r="F42" s="48" t="s">
        <v>232</v>
      </c>
      <c r="G42" s="48" t="s">
        <v>273</v>
      </c>
      <c r="H42" s="48" t="s">
        <v>279</v>
      </c>
      <c r="I42" s="48"/>
      <c r="J42" s="49">
        <f t="shared" ref="J42:X43" si="66">J43</f>
        <v>250000</v>
      </c>
      <c r="K42" s="49">
        <f t="shared" si="66"/>
        <v>0</v>
      </c>
      <c r="L42" s="49">
        <f t="shared" si="66"/>
        <v>250000</v>
      </c>
      <c r="M42" s="49">
        <f t="shared" si="66"/>
        <v>0</v>
      </c>
      <c r="N42" s="49">
        <f t="shared" si="66"/>
        <v>250000</v>
      </c>
      <c r="O42" s="49">
        <f t="shared" si="66"/>
        <v>0</v>
      </c>
      <c r="P42" s="49">
        <f t="shared" si="66"/>
        <v>250000</v>
      </c>
      <c r="Q42" s="49">
        <f t="shared" si="66"/>
        <v>0</v>
      </c>
      <c r="R42" s="49">
        <f t="shared" si="66"/>
        <v>250000</v>
      </c>
      <c r="S42" s="49">
        <f t="shared" si="66"/>
        <v>0</v>
      </c>
      <c r="T42" s="49">
        <f t="shared" si="66"/>
        <v>250000</v>
      </c>
      <c r="U42" s="49">
        <f t="shared" si="66"/>
        <v>0</v>
      </c>
      <c r="V42" s="49">
        <f t="shared" si="66"/>
        <v>250000</v>
      </c>
      <c r="W42" s="49">
        <f t="shared" si="66"/>
        <v>-94050</v>
      </c>
      <c r="X42" s="380">
        <f t="shared" si="66"/>
        <v>155950</v>
      </c>
    </row>
    <row r="43" spans="1:24" s="1" customFormat="1" x14ac:dyDescent="0.25">
      <c r="A43" s="50"/>
      <c r="B43" s="286" t="s">
        <v>236</v>
      </c>
      <c r="C43" s="29" t="s">
        <v>224</v>
      </c>
      <c r="D43" s="29" t="s">
        <v>224</v>
      </c>
      <c r="E43" s="17">
        <v>851</v>
      </c>
      <c r="F43" s="48" t="s">
        <v>224</v>
      </c>
      <c r="G43" s="48" t="s">
        <v>273</v>
      </c>
      <c r="H43" s="48" t="s">
        <v>279</v>
      </c>
      <c r="I43" s="48" t="s">
        <v>237</v>
      </c>
      <c r="J43" s="49">
        <f t="shared" si="66"/>
        <v>250000</v>
      </c>
      <c r="K43" s="49">
        <f t="shared" si="66"/>
        <v>0</v>
      </c>
      <c r="L43" s="49">
        <f t="shared" si="66"/>
        <v>250000</v>
      </c>
      <c r="M43" s="49">
        <f t="shared" si="66"/>
        <v>0</v>
      </c>
      <c r="N43" s="49">
        <f t="shared" si="66"/>
        <v>250000</v>
      </c>
      <c r="O43" s="49">
        <f t="shared" si="66"/>
        <v>0</v>
      </c>
      <c r="P43" s="49">
        <f t="shared" si="66"/>
        <v>250000</v>
      </c>
      <c r="Q43" s="49">
        <f t="shared" si="66"/>
        <v>0</v>
      </c>
      <c r="R43" s="49">
        <f t="shared" si="66"/>
        <v>250000</v>
      </c>
      <c r="S43" s="49">
        <f t="shared" si="66"/>
        <v>0</v>
      </c>
      <c r="T43" s="49">
        <f t="shared" si="66"/>
        <v>250000</v>
      </c>
      <c r="U43" s="49">
        <f t="shared" si="66"/>
        <v>0</v>
      </c>
      <c r="V43" s="49">
        <f t="shared" si="66"/>
        <v>250000</v>
      </c>
      <c r="W43" s="49">
        <f t="shared" si="66"/>
        <v>-94050</v>
      </c>
      <c r="X43" s="380">
        <f t="shared" si="66"/>
        <v>155950</v>
      </c>
    </row>
    <row r="44" spans="1:24" s="1" customFormat="1" ht="15" customHeight="1" x14ac:dyDescent="0.25">
      <c r="A44" s="50"/>
      <c r="B44" s="285" t="s">
        <v>238</v>
      </c>
      <c r="C44" s="29" t="s">
        <v>224</v>
      </c>
      <c r="D44" s="29" t="s">
        <v>224</v>
      </c>
      <c r="E44" s="17">
        <v>851</v>
      </c>
      <c r="F44" s="48" t="s">
        <v>224</v>
      </c>
      <c r="G44" s="48" t="s">
        <v>273</v>
      </c>
      <c r="H44" s="48" t="s">
        <v>279</v>
      </c>
      <c r="I44" s="48" t="s">
        <v>239</v>
      </c>
      <c r="J44" s="49">
        <v>250000</v>
      </c>
      <c r="K44" s="49"/>
      <c r="L44" s="49">
        <f t="shared" si="9"/>
        <v>250000</v>
      </c>
      <c r="M44" s="49"/>
      <c r="N44" s="49">
        <f t="shared" ref="N44" si="67">L44+M44</f>
        <v>250000</v>
      </c>
      <c r="O44" s="49"/>
      <c r="P44" s="49">
        <f t="shared" ref="P44" si="68">N44+O44</f>
        <v>250000</v>
      </c>
      <c r="Q44" s="49"/>
      <c r="R44" s="49">
        <f t="shared" ref="R44" si="69">P44+Q44</f>
        <v>250000</v>
      </c>
      <c r="S44" s="49"/>
      <c r="T44" s="49">
        <f t="shared" ref="T44" si="70">R44+S44</f>
        <v>250000</v>
      </c>
      <c r="U44" s="49"/>
      <c r="V44" s="49">
        <f t="shared" ref="V44" si="71">T44+U44</f>
        <v>250000</v>
      </c>
      <c r="W44" s="49">
        <f>[1]Вед.февр.!W46</f>
        <v>-94050</v>
      </c>
      <c r="X44" s="380">
        <f t="shared" ref="X44" si="72">V44+W44</f>
        <v>155950</v>
      </c>
    </row>
    <row r="45" spans="1:24" s="52" customFormat="1" ht="12.75" hidden="1" customHeight="1" x14ac:dyDescent="0.25">
      <c r="A45" s="358" t="s">
        <v>280</v>
      </c>
      <c r="B45" s="358"/>
      <c r="C45" s="29" t="s">
        <v>224</v>
      </c>
      <c r="D45" s="29" t="s">
        <v>224</v>
      </c>
      <c r="E45" s="17">
        <v>851</v>
      </c>
      <c r="F45" s="48" t="s">
        <v>224</v>
      </c>
      <c r="G45" s="48" t="s">
        <v>273</v>
      </c>
      <c r="H45" s="48" t="s">
        <v>281</v>
      </c>
      <c r="I45" s="51"/>
      <c r="J45" s="49">
        <f>J46</f>
        <v>287200</v>
      </c>
      <c r="K45" s="49">
        <f t="shared" ref="K45:X46" si="73">K46</f>
        <v>0</v>
      </c>
      <c r="L45" s="49">
        <f t="shared" si="73"/>
        <v>287200</v>
      </c>
      <c r="M45" s="49">
        <f t="shared" si="73"/>
        <v>0</v>
      </c>
      <c r="N45" s="49">
        <f t="shared" si="73"/>
        <v>287200</v>
      </c>
      <c r="O45" s="49">
        <f t="shared" si="73"/>
        <v>0</v>
      </c>
      <c r="P45" s="49">
        <f t="shared" si="73"/>
        <v>287200</v>
      </c>
      <c r="Q45" s="49">
        <f t="shared" si="73"/>
        <v>0</v>
      </c>
      <c r="R45" s="49">
        <f t="shared" si="73"/>
        <v>287200</v>
      </c>
      <c r="S45" s="49">
        <f t="shared" si="73"/>
        <v>0</v>
      </c>
      <c r="T45" s="49">
        <f t="shared" si="73"/>
        <v>287200</v>
      </c>
      <c r="U45" s="49">
        <f t="shared" si="73"/>
        <v>0</v>
      </c>
      <c r="V45" s="49">
        <f t="shared" si="73"/>
        <v>287200</v>
      </c>
      <c r="W45" s="49">
        <f t="shared" si="73"/>
        <v>0</v>
      </c>
      <c r="X45" s="380">
        <f t="shared" si="73"/>
        <v>287200</v>
      </c>
    </row>
    <row r="46" spans="1:24" s="1" customFormat="1" ht="12.75" hidden="1" customHeight="1" x14ac:dyDescent="0.25">
      <c r="A46" s="358" t="s">
        <v>282</v>
      </c>
      <c r="B46" s="358"/>
      <c r="C46" s="29" t="s">
        <v>224</v>
      </c>
      <c r="D46" s="29" t="s">
        <v>224</v>
      </c>
      <c r="E46" s="17">
        <v>851</v>
      </c>
      <c r="F46" s="29" t="s">
        <v>224</v>
      </c>
      <c r="G46" s="29" t="s">
        <v>273</v>
      </c>
      <c r="H46" s="29" t="s">
        <v>283</v>
      </c>
      <c r="I46" s="53"/>
      <c r="J46" s="49">
        <f>J47</f>
        <v>287200</v>
      </c>
      <c r="K46" s="49">
        <f t="shared" si="73"/>
        <v>0</v>
      </c>
      <c r="L46" s="49">
        <f t="shared" si="73"/>
        <v>287200</v>
      </c>
      <c r="M46" s="49">
        <f t="shared" si="73"/>
        <v>0</v>
      </c>
      <c r="N46" s="49">
        <f t="shared" si="73"/>
        <v>287200</v>
      </c>
      <c r="O46" s="49">
        <f t="shared" si="73"/>
        <v>0</v>
      </c>
      <c r="P46" s="49">
        <f t="shared" si="73"/>
        <v>287200</v>
      </c>
      <c r="Q46" s="49">
        <f t="shared" si="73"/>
        <v>0</v>
      </c>
      <c r="R46" s="49">
        <f t="shared" si="73"/>
        <v>287200</v>
      </c>
      <c r="S46" s="49">
        <f t="shared" si="73"/>
        <v>0</v>
      </c>
      <c r="T46" s="49">
        <f t="shared" si="73"/>
        <v>287200</v>
      </c>
      <c r="U46" s="49">
        <f t="shared" si="73"/>
        <v>0</v>
      </c>
      <c r="V46" s="49">
        <f t="shared" si="73"/>
        <v>287200</v>
      </c>
      <c r="W46" s="49">
        <f t="shared" si="73"/>
        <v>0</v>
      </c>
      <c r="X46" s="380">
        <f t="shared" si="73"/>
        <v>287200</v>
      </c>
    </row>
    <row r="47" spans="1:24" s="1" customFormat="1" ht="27.75" hidden="1" customHeight="1" x14ac:dyDescent="0.25">
      <c r="A47" s="358" t="s">
        <v>284</v>
      </c>
      <c r="B47" s="358"/>
      <c r="C47" s="29" t="s">
        <v>224</v>
      </c>
      <c r="D47" s="29" t="s">
        <v>224</v>
      </c>
      <c r="E47" s="17">
        <v>851</v>
      </c>
      <c r="F47" s="29" t="s">
        <v>224</v>
      </c>
      <c r="G47" s="29" t="s">
        <v>273</v>
      </c>
      <c r="H47" s="29" t="s">
        <v>285</v>
      </c>
      <c r="I47" s="29"/>
      <c r="J47" s="49">
        <f>J48+J50</f>
        <v>287200</v>
      </c>
      <c r="K47" s="49">
        <f t="shared" ref="K47:X47" si="74">K48+K50</f>
        <v>0</v>
      </c>
      <c r="L47" s="49">
        <f t="shared" si="74"/>
        <v>287200</v>
      </c>
      <c r="M47" s="49">
        <f t="shared" si="74"/>
        <v>0</v>
      </c>
      <c r="N47" s="49">
        <f t="shared" si="74"/>
        <v>287200</v>
      </c>
      <c r="O47" s="49">
        <f t="shared" si="74"/>
        <v>0</v>
      </c>
      <c r="P47" s="49">
        <f t="shared" si="74"/>
        <v>287200</v>
      </c>
      <c r="Q47" s="49">
        <f t="shared" si="74"/>
        <v>0</v>
      </c>
      <c r="R47" s="49">
        <f t="shared" si="74"/>
        <v>287200</v>
      </c>
      <c r="S47" s="49">
        <f t="shared" si="74"/>
        <v>0</v>
      </c>
      <c r="T47" s="49">
        <f t="shared" si="74"/>
        <v>287200</v>
      </c>
      <c r="U47" s="49">
        <f t="shared" si="74"/>
        <v>0</v>
      </c>
      <c r="V47" s="49">
        <f t="shared" si="74"/>
        <v>287200</v>
      </c>
      <c r="W47" s="49">
        <f t="shared" si="74"/>
        <v>0</v>
      </c>
      <c r="X47" s="380">
        <f t="shared" si="74"/>
        <v>287200</v>
      </c>
    </row>
    <row r="48" spans="1:24" s="1" customFormat="1" ht="25.5" hidden="1" x14ac:dyDescent="0.25">
      <c r="A48" s="285"/>
      <c r="B48" s="285" t="s">
        <v>231</v>
      </c>
      <c r="C48" s="29" t="s">
        <v>224</v>
      </c>
      <c r="D48" s="29" t="s">
        <v>224</v>
      </c>
      <c r="E48" s="17">
        <v>851</v>
      </c>
      <c r="F48" s="48" t="s">
        <v>232</v>
      </c>
      <c r="G48" s="48" t="s">
        <v>273</v>
      </c>
      <c r="H48" s="29" t="s">
        <v>285</v>
      </c>
      <c r="I48" s="48" t="s">
        <v>233</v>
      </c>
      <c r="J48" s="49">
        <f>J49</f>
        <v>168000</v>
      </c>
      <c r="K48" s="49">
        <f t="shared" ref="K48:X48" si="75">K49</f>
        <v>0</v>
      </c>
      <c r="L48" s="49">
        <f t="shared" si="75"/>
        <v>168000</v>
      </c>
      <c r="M48" s="49">
        <f t="shared" si="75"/>
        <v>0</v>
      </c>
      <c r="N48" s="49">
        <f t="shared" si="75"/>
        <v>168000</v>
      </c>
      <c r="O48" s="49">
        <f t="shared" si="75"/>
        <v>0</v>
      </c>
      <c r="P48" s="49">
        <f t="shared" si="75"/>
        <v>168000</v>
      </c>
      <c r="Q48" s="49">
        <f t="shared" si="75"/>
        <v>0</v>
      </c>
      <c r="R48" s="49">
        <f t="shared" si="75"/>
        <v>168000</v>
      </c>
      <c r="S48" s="49">
        <f t="shared" si="75"/>
        <v>0</v>
      </c>
      <c r="T48" s="49">
        <f t="shared" si="75"/>
        <v>168000</v>
      </c>
      <c r="U48" s="49">
        <f t="shared" si="75"/>
        <v>37034</v>
      </c>
      <c r="V48" s="49">
        <f t="shared" si="75"/>
        <v>205034</v>
      </c>
      <c r="W48" s="49">
        <f t="shared" si="75"/>
        <v>0</v>
      </c>
      <c r="X48" s="380">
        <f t="shared" si="75"/>
        <v>205034</v>
      </c>
    </row>
    <row r="49" spans="1:24" s="1" customFormat="1" hidden="1" x14ac:dyDescent="0.25">
      <c r="A49" s="50"/>
      <c r="B49" s="286" t="s">
        <v>234</v>
      </c>
      <c r="C49" s="29" t="s">
        <v>224</v>
      </c>
      <c r="D49" s="29" t="s">
        <v>224</v>
      </c>
      <c r="E49" s="17">
        <v>851</v>
      </c>
      <c r="F49" s="48" t="s">
        <v>224</v>
      </c>
      <c r="G49" s="48" t="s">
        <v>273</v>
      </c>
      <c r="H49" s="29" t="s">
        <v>285</v>
      </c>
      <c r="I49" s="48" t="s">
        <v>235</v>
      </c>
      <c r="J49" s="49">
        <v>168000</v>
      </c>
      <c r="K49" s="49"/>
      <c r="L49" s="49">
        <f t="shared" si="9"/>
        <v>168000</v>
      </c>
      <c r="M49" s="49"/>
      <c r="N49" s="49">
        <f t="shared" ref="N49" si="76">L49+M49</f>
        <v>168000</v>
      </c>
      <c r="O49" s="49"/>
      <c r="P49" s="49">
        <f t="shared" ref="P49" si="77">N49+O49</f>
        <v>168000</v>
      </c>
      <c r="Q49" s="49"/>
      <c r="R49" s="49">
        <f t="shared" ref="R49" si="78">P49+Q49</f>
        <v>168000</v>
      </c>
      <c r="S49" s="49"/>
      <c r="T49" s="49">
        <f t="shared" ref="T49" si="79">R49+S49</f>
        <v>168000</v>
      </c>
      <c r="U49" s="49">
        <v>37034</v>
      </c>
      <c r="V49" s="49">
        <f t="shared" ref="V49" si="80">T49+U49</f>
        <v>205034</v>
      </c>
      <c r="W49" s="49"/>
      <c r="X49" s="380">
        <f t="shared" ref="X49" si="81">V49+W49</f>
        <v>205034</v>
      </c>
    </row>
    <row r="50" spans="1:24" s="1" customFormat="1" hidden="1" x14ac:dyDescent="0.25">
      <c r="A50" s="50"/>
      <c r="B50" s="286" t="s">
        <v>236</v>
      </c>
      <c r="C50" s="29" t="s">
        <v>224</v>
      </c>
      <c r="D50" s="29" t="s">
        <v>224</v>
      </c>
      <c r="E50" s="17">
        <v>851</v>
      </c>
      <c r="F50" s="48" t="s">
        <v>224</v>
      </c>
      <c r="G50" s="48" t="s">
        <v>273</v>
      </c>
      <c r="H50" s="29" t="s">
        <v>285</v>
      </c>
      <c r="I50" s="48" t="s">
        <v>237</v>
      </c>
      <c r="J50" s="49">
        <f>J51</f>
        <v>119200</v>
      </c>
      <c r="K50" s="49">
        <f t="shared" ref="K50:X50" si="82">K51</f>
        <v>0</v>
      </c>
      <c r="L50" s="49">
        <f t="shared" si="82"/>
        <v>119200</v>
      </c>
      <c r="M50" s="49">
        <f t="shared" si="82"/>
        <v>0</v>
      </c>
      <c r="N50" s="49">
        <f t="shared" si="82"/>
        <v>119200</v>
      </c>
      <c r="O50" s="49">
        <f t="shared" si="82"/>
        <v>0</v>
      </c>
      <c r="P50" s="49">
        <f t="shared" si="82"/>
        <v>119200</v>
      </c>
      <c r="Q50" s="49">
        <f t="shared" si="82"/>
        <v>0</v>
      </c>
      <c r="R50" s="49">
        <f t="shared" si="82"/>
        <v>119200</v>
      </c>
      <c r="S50" s="49">
        <f t="shared" si="82"/>
        <v>0</v>
      </c>
      <c r="T50" s="49">
        <f t="shared" si="82"/>
        <v>119200</v>
      </c>
      <c r="U50" s="49">
        <f t="shared" si="82"/>
        <v>-37034</v>
      </c>
      <c r="V50" s="49">
        <f t="shared" si="82"/>
        <v>82166</v>
      </c>
      <c r="W50" s="49">
        <f t="shared" si="82"/>
        <v>0</v>
      </c>
      <c r="X50" s="380">
        <f t="shared" si="82"/>
        <v>82166</v>
      </c>
    </row>
    <row r="51" spans="1:24" s="1" customFormat="1" hidden="1" x14ac:dyDescent="0.25">
      <c r="A51" s="50"/>
      <c r="B51" s="285" t="s">
        <v>238</v>
      </c>
      <c r="C51" s="29" t="s">
        <v>224</v>
      </c>
      <c r="D51" s="29" t="s">
        <v>224</v>
      </c>
      <c r="E51" s="17">
        <v>851</v>
      </c>
      <c r="F51" s="48" t="s">
        <v>224</v>
      </c>
      <c r="G51" s="48" t="s">
        <v>273</v>
      </c>
      <c r="H51" s="29" t="s">
        <v>285</v>
      </c>
      <c r="I51" s="48" t="s">
        <v>239</v>
      </c>
      <c r="J51" s="49">
        <v>119200</v>
      </c>
      <c r="K51" s="49"/>
      <c r="L51" s="49">
        <f t="shared" si="9"/>
        <v>119200</v>
      </c>
      <c r="M51" s="49"/>
      <c r="N51" s="49">
        <f t="shared" ref="N51" si="83">L51+M51</f>
        <v>119200</v>
      </c>
      <c r="O51" s="49"/>
      <c r="P51" s="49">
        <f t="shared" ref="P51" si="84">N51+O51</f>
        <v>119200</v>
      </c>
      <c r="Q51" s="49"/>
      <c r="R51" s="49">
        <f t="shared" ref="R51" si="85">P51+Q51</f>
        <v>119200</v>
      </c>
      <c r="S51" s="49"/>
      <c r="T51" s="49">
        <f t="shared" ref="T51" si="86">R51+S51</f>
        <v>119200</v>
      </c>
      <c r="U51" s="49">
        <v>-37034</v>
      </c>
      <c r="V51" s="49">
        <f t="shared" ref="V51" si="87">T51+U51</f>
        <v>82166</v>
      </c>
      <c r="W51" s="49"/>
      <c r="X51" s="380">
        <f t="shared" ref="X51" si="88">V51+W51</f>
        <v>82166</v>
      </c>
    </row>
    <row r="52" spans="1:24" s="1" customFormat="1" ht="27.75" customHeight="1" x14ac:dyDescent="0.25">
      <c r="A52" s="358" t="s">
        <v>291</v>
      </c>
      <c r="B52" s="358"/>
      <c r="C52" s="29" t="s">
        <v>224</v>
      </c>
      <c r="D52" s="29" t="s">
        <v>224</v>
      </c>
      <c r="E52" s="17">
        <v>851</v>
      </c>
      <c r="F52" s="48" t="s">
        <v>224</v>
      </c>
      <c r="G52" s="48" t="s">
        <v>273</v>
      </c>
      <c r="H52" s="17" t="s">
        <v>292</v>
      </c>
      <c r="I52" s="48"/>
      <c r="J52" s="49">
        <f t="shared" ref="J52:X53" si="89">J53</f>
        <v>1200000</v>
      </c>
      <c r="K52" s="49">
        <f t="shared" si="89"/>
        <v>550000</v>
      </c>
      <c r="L52" s="49">
        <f t="shared" si="89"/>
        <v>1750000</v>
      </c>
      <c r="M52" s="49">
        <f t="shared" si="89"/>
        <v>0</v>
      </c>
      <c r="N52" s="49">
        <f t="shared" si="89"/>
        <v>1750000</v>
      </c>
      <c r="O52" s="49">
        <f t="shared" si="89"/>
        <v>0</v>
      </c>
      <c r="P52" s="49">
        <f t="shared" si="89"/>
        <v>1750000</v>
      </c>
      <c r="Q52" s="49">
        <f t="shared" si="89"/>
        <v>0</v>
      </c>
      <c r="R52" s="49">
        <f t="shared" si="89"/>
        <v>1750000</v>
      </c>
      <c r="S52" s="49">
        <f t="shared" si="89"/>
        <v>0</v>
      </c>
      <c r="T52" s="49">
        <f t="shared" si="89"/>
        <v>1750000</v>
      </c>
      <c r="U52" s="49">
        <f t="shared" si="89"/>
        <v>0</v>
      </c>
      <c r="V52" s="49">
        <f t="shared" si="89"/>
        <v>1750000</v>
      </c>
      <c r="W52" s="49">
        <f t="shared" si="89"/>
        <v>72837</v>
      </c>
      <c r="X52" s="380">
        <f t="shared" si="89"/>
        <v>1822837</v>
      </c>
    </row>
    <row r="53" spans="1:24" s="1" customFormat="1" x14ac:dyDescent="0.25">
      <c r="A53" s="50"/>
      <c r="B53" s="286" t="s">
        <v>236</v>
      </c>
      <c r="C53" s="29" t="s">
        <v>224</v>
      </c>
      <c r="D53" s="29" t="s">
        <v>224</v>
      </c>
      <c r="E53" s="17">
        <v>851</v>
      </c>
      <c r="F53" s="48" t="s">
        <v>224</v>
      </c>
      <c r="G53" s="29" t="s">
        <v>273</v>
      </c>
      <c r="H53" s="17" t="s">
        <v>292</v>
      </c>
      <c r="I53" s="48" t="s">
        <v>237</v>
      </c>
      <c r="J53" s="49">
        <f t="shared" si="89"/>
        <v>1200000</v>
      </c>
      <c r="K53" s="49">
        <f t="shared" si="89"/>
        <v>550000</v>
      </c>
      <c r="L53" s="49">
        <f t="shared" si="89"/>
        <v>1750000</v>
      </c>
      <c r="M53" s="49">
        <f t="shared" si="89"/>
        <v>0</v>
      </c>
      <c r="N53" s="49">
        <f t="shared" si="89"/>
        <v>1750000</v>
      </c>
      <c r="O53" s="49">
        <f t="shared" si="89"/>
        <v>0</v>
      </c>
      <c r="P53" s="49">
        <f t="shared" si="89"/>
        <v>1750000</v>
      </c>
      <c r="Q53" s="49">
        <f t="shared" si="89"/>
        <v>0</v>
      </c>
      <c r="R53" s="49">
        <f t="shared" si="89"/>
        <v>1750000</v>
      </c>
      <c r="S53" s="49">
        <f t="shared" si="89"/>
        <v>0</v>
      </c>
      <c r="T53" s="49">
        <f t="shared" si="89"/>
        <v>1750000</v>
      </c>
      <c r="U53" s="49">
        <f t="shared" si="89"/>
        <v>0</v>
      </c>
      <c r="V53" s="49">
        <f t="shared" si="89"/>
        <v>1750000</v>
      </c>
      <c r="W53" s="49">
        <f t="shared" si="89"/>
        <v>72837</v>
      </c>
      <c r="X53" s="380">
        <f t="shared" si="89"/>
        <v>1822837</v>
      </c>
    </row>
    <row r="54" spans="1:24" s="1" customFormat="1" ht="15.75" customHeight="1" x14ac:dyDescent="0.25">
      <c r="A54" s="50"/>
      <c r="B54" s="285" t="s">
        <v>238</v>
      </c>
      <c r="C54" s="29" t="s">
        <v>224</v>
      </c>
      <c r="D54" s="29" t="s">
        <v>224</v>
      </c>
      <c r="E54" s="17">
        <v>851</v>
      </c>
      <c r="F54" s="48" t="s">
        <v>224</v>
      </c>
      <c r="G54" s="29" t="s">
        <v>273</v>
      </c>
      <c r="H54" s="17" t="s">
        <v>292</v>
      </c>
      <c r="I54" s="48" t="s">
        <v>239</v>
      </c>
      <c r="J54" s="49">
        <f>1100000+100000</f>
        <v>1200000</v>
      </c>
      <c r="K54" s="49">
        <v>550000</v>
      </c>
      <c r="L54" s="49">
        <f t="shared" si="9"/>
        <v>1750000</v>
      </c>
      <c r="M54" s="49"/>
      <c r="N54" s="49">
        <f t="shared" ref="N54:N55" si="90">L54+M54</f>
        <v>1750000</v>
      </c>
      <c r="O54" s="49"/>
      <c r="P54" s="49">
        <f t="shared" ref="P54:P55" si="91">N54+O54</f>
        <v>1750000</v>
      </c>
      <c r="Q54" s="49"/>
      <c r="R54" s="49">
        <f t="shared" ref="R54:R55" si="92">P54+Q54</f>
        <v>1750000</v>
      </c>
      <c r="S54" s="49"/>
      <c r="T54" s="49">
        <f t="shared" ref="T54" si="93">R54+S54</f>
        <v>1750000</v>
      </c>
      <c r="U54" s="49"/>
      <c r="V54" s="49">
        <f t="shared" ref="V54" si="94">T54+U54</f>
        <v>1750000</v>
      </c>
      <c r="W54" s="49">
        <f>[1]Вед.февр.!W56</f>
        <v>72837</v>
      </c>
      <c r="X54" s="380">
        <f t="shared" ref="X54" si="95">V54+W54</f>
        <v>1822837</v>
      </c>
    </row>
    <row r="55" spans="1:24" s="1" customFormat="1" ht="12.75" hidden="1" customHeight="1" x14ac:dyDescent="0.25">
      <c r="A55" s="358" t="s">
        <v>293</v>
      </c>
      <c r="B55" s="358"/>
      <c r="C55" s="29" t="s">
        <v>224</v>
      </c>
      <c r="D55" s="29" t="s">
        <v>224</v>
      </c>
      <c r="E55" s="17">
        <v>851</v>
      </c>
      <c r="F55" s="48" t="s">
        <v>224</v>
      </c>
      <c r="G55" s="29" t="s">
        <v>273</v>
      </c>
      <c r="H55" s="29" t="s">
        <v>294</v>
      </c>
      <c r="I55" s="48"/>
      <c r="J55" s="49">
        <f t="shared" ref="J55:X56" si="96">J56</f>
        <v>534800</v>
      </c>
      <c r="K55" s="49"/>
      <c r="L55" s="49">
        <f t="shared" si="9"/>
        <v>534800</v>
      </c>
      <c r="M55" s="49"/>
      <c r="N55" s="49">
        <f t="shared" si="90"/>
        <v>534800</v>
      </c>
      <c r="O55" s="49"/>
      <c r="P55" s="49">
        <f t="shared" si="91"/>
        <v>534800</v>
      </c>
      <c r="Q55" s="49"/>
      <c r="R55" s="49">
        <f t="shared" si="92"/>
        <v>534800</v>
      </c>
      <c r="S55" s="49"/>
      <c r="T55" s="49">
        <f>T56</f>
        <v>534800</v>
      </c>
      <c r="U55" s="49">
        <f t="shared" ref="U55:X55" si="97">U56</f>
        <v>-201370</v>
      </c>
      <c r="V55" s="49">
        <f t="shared" si="97"/>
        <v>333430</v>
      </c>
      <c r="W55" s="49">
        <f t="shared" si="97"/>
        <v>0</v>
      </c>
      <c r="X55" s="380">
        <f t="shared" si="97"/>
        <v>333430</v>
      </c>
    </row>
    <row r="56" spans="1:24" s="1" customFormat="1" hidden="1" x14ac:dyDescent="0.25">
      <c r="A56" s="50"/>
      <c r="B56" s="286" t="s">
        <v>236</v>
      </c>
      <c r="C56" s="29" t="s">
        <v>224</v>
      </c>
      <c r="D56" s="29" t="s">
        <v>224</v>
      </c>
      <c r="E56" s="17">
        <v>851</v>
      </c>
      <c r="F56" s="48" t="s">
        <v>224</v>
      </c>
      <c r="G56" s="29" t="s">
        <v>273</v>
      </c>
      <c r="H56" s="29" t="s">
        <v>294</v>
      </c>
      <c r="I56" s="48" t="s">
        <v>237</v>
      </c>
      <c r="J56" s="49">
        <f t="shared" si="96"/>
        <v>534800</v>
      </c>
      <c r="K56" s="49">
        <f t="shared" si="96"/>
        <v>0</v>
      </c>
      <c r="L56" s="49">
        <f t="shared" si="96"/>
        <v>534800</v>
      </c>
      <c r="M56" s="49">
        <f t="shared" si="96"/>
        <v>0</v>
      </c>
      <c r="N56" s="49">
        <f t="shared" si="96"/>
        <v>534800</v>
      </c>
      <c r="O56" s="49">
        <f t="shared" si="96"/>
        <v>0</v>
      </c>
      <c r="P56" s="49">
        <f t="shared" si="96"/>
        <v>534800</v>
      </c>
      <c r="Q56" s="49">
        <f t="shared" si="96"/>
        <v>0</v>
      </c>
      <c r="R56" s="49">
        <f t="shared" si="96"/>
        <v>534800</v>
      </c>
      <c r="S56" s="49">
        <f t="shared" si="96"/>
        <v>0</v>
      </c>
      <c r="T56" s="49">
        <f t="shared" si="96"/>
        <v>534800</v>
      </c>
      <c r="U56" s="49">
        <f t="shared" si="96"/>
        <v>-201370</v>
      </c>
      <c r="V56" s="49">
        <f t="shared" si="96"/>
        <v>333430</v>
      </c>
      <c r="W56" s="49">
        <f t="shared" si="96"/>
        <v>0</v>
      </c>
      <c r="X56" s="380">
        <f t="shared" si="96"/>
        <v>333430</v>
      </c>
    </row>
    <row r="57" spans="1:24" s="1" customFormat="1" hidden="1" x14ac:dyDescent="0.25">
      <c r="A57" s="50"/>
      <c r="B57" s="285" t="s">
        <v>238</v>
      </c>
      <c r="C57" s="29" t="s">
        <v>224</v>
      </c>
      <c r="D57" s="29" t="s">
        <v>224</v>
      </c>
      <c r="E57" s="17">
        <v>851</v>
      </c>
      <c r="F57" s="48" t="s">
        <v>224</v>
      </c>
      <c r="G57" s="29" t="s">
        <v>273</v>
      </c>
      <c r="H57" s="29" t="s">
        <v>294</v>
      </c>
      <c r="I57" s="48" t="s">
        <v>239</v>
      </c>
      <c r="J57" s="49">
        <v>534800</v>
      </c>
      <c r="K57" s="49"/>
      <c r="L57" s="49">
        <f t="shared" si="9"/>
        <v>534800</v>
      </c>
      <c r="M57" s="49"/>
      <c r="N57" s="49">
        <f t="shared" ref="N57" si="98">L57+M57</f>
        <v>534800</v>
      </c>
      <c r="O57" s="49"/>
      <c r="P57" s="49">
        <f t="shared" ref="P57" si="99">N57+O57</f>
        <v>534800</v>
      </c>
      <c r="Q57" s="49"/>
      <c r="R57" s="49">
        <f t="shared" ref="R57" si="100">P57+Q57</f>
        <v>534800</v>
      </c>
      <c r="S57" s="49"/>
      <c r="T57" s="49">
        <f t="shared" ref="T57" si="101">R57+S57</f>
        <v>534800</v>
      </c>
      <c r="U57" s="49">
        <v>-201370</v>
      </c>
      <c r="V57" s="49">
        <f t="shared" ref="V57" si="102">T57+U57</f>
        <v>333430</v>
      </c>
      <c r="W57" s="49"/>
      <c r="X57" s="380">
        <f t="shared" ref="X57" si="103">V57+W57</f>
        <v>333430</v>
      </c>
    </row>
    <row r="58" spans="1:24" s="44" customFormat="1" ht="12.75" customHeight="1" x14ac:dyDescent="0.25">
      <c r="A58" s="360" t="s">
        <v>305</v>
      </c>
      <c r="B58" s="360"/>
      <c r="C58" s="29" t="s">
        <v>224</v>
      </c>
      <c r="D58" s="29" t="s">
        <v>224</v>
      </c>
      <c r="E58" s="17">
        <v>851</v>
      </c>
      <c r="F58" s="42" t="s">
        <v>226</v>
      </c>
      <c r="G58" s="42"/>
      <c r="H58" s="42"/>
      <c r="I58" s="42"/>
      <c r="J58" s="43">
        <f>J59</f>
        <v>596900</v>
      </c>
      <c r="K58" s="43">
        <f t="shared" ref="K58:X58" si="104">K59</f>
        <v>672000</v>
      </c>
      <c r="L58" s="43">
        <f t="shared" si="104"/>
        <v>1268900</v>
      </c>
      <c r="M58" s="43">
        <f t="shared" si="104"/>
        <v>0</v>
      </c>
      <c r="N58" s="43">
        <f t="shared" si="104"/>
        <v>1268900</v>
      </c>
      <c r="O58" s="43">
        <f t="shared" si="104"/>
        <v>0</v>
      </c>
      <c r="P58" s="43">
        <f t="shared" si="104"/>
        <v>1268900</v>
      </c>
      <c r="Q58" s="43">
        <f t="shared" si="104"/>
        <v>0</v>
      </c>
      <c r="R58" s="43">
        <f t="shared" si="104"/>
        <v>1268900</v>
      </c>
      <c r="S58" s="43">
        <f t="shared" si="104"/>
        <v>0</v>
      </c>
      <c r="T58" s="43">
        <f t="shared" si="104"/>
        <v>1268900</v>
      </c>
      <c r="U58" s="43">
        <f t="shared" si="104"/>
        <v>0</v>
      </c>
      <c r="V58" s="43">
        <f t="shared" si="104"/>
        <v>1268900</v>
      </c>
      <c r="W58" s="43">
        <f t="shared" si="104"/>
        <v>-22783</v>
      </c>
      <c r="X58" s="381">
        <f t="shared" si="104"/>
        <v>1246117</v>
      </c>
    </row>
    <row r="59" spans="1:24" s="47" customFormat="1" ht="27.75" customHeight="1" x14ac:dyDescent="0.25">
      <c r="A59" s="326" t="s">
        <v>306</v>
      </c>
      <c r="B59" s="326"/>
      <c r="C59" s="29" t="s">
        <v>224</v>
      </c>
      <c r="D59" s="29" t="s">
        <v>224</v>
      </c>
      <c r="E59" s="17">
        <v>851</v>
      </c>
      <c r="F59" s="45" t="s">
        <v>226</v>
      </c>
      <c r="G59" s="45" t="s">
        <v>307</v>
      </c>
      <c r="H59" s="45"/>
      <c r="I59" s="45"/>
      <c r="J59" s="46">
        <f>J60+J67</f>
        <v>596900</v>
      </c>
      <c r="K59" s="46">
        <f t="shared" ref="K59:X59" si="105">K60+K67</f>
        <v>672000</v>
      </c>
      <c r="L59" s="46">
        <f t="shared" si="105"/>
        <v>1268900</v>
      </c>
      <c r="M59" s="46">
        <f t="shared" si="105"/>
        <v>0</v>
      </c>
      <c r="N59" s="46">
        <f t="shared" si="105"/>
        <v>1268900</v>
      </c>
      <c r="O59" s="46">
        <f t="shared" si="105"/>
        <v>0</v>
      </c>
      <c r="P59" s="46">
        <f t="shared" si="105"/>
        <v>1268900</v>
      </c>
      <c r="Q59" s="46">
        <f t="shared" si="105"/>
        <v>0</v>
      </c>
      <c r="R59" s="46">
        <f t="shared" si="105"/>
        <v>1268900</v>
      </c>
      <c r="S59" s="46">
        <f t="shared" si="105"/>
        <v>0</v>
      </c>
      <c r="T59" s="46">
        <f t="shared" si="105"/>
        <v>1268900</v>
      </c>
      <c r="U59" s="46">
        <f t="shared" si="105"/>
        <v>0</v>
      </c>
      <c r="V59" s="46">
        <f t="shared" si="105"/>
        <v>1268900</v>
      </c>
      <c r="W59" s="46">
        <f t="shared" si="105"/>
        <v>-22783</v>
      </c>
      <c r="X59" s="379">
        <f t="shared" si="105"/>
        <v>1246117</v>
      </c>
    </row>
    <row r="60" spans="1:24" s="1" customFormat="1" ht="12.75" customHeight="1" x14ac:dyDescent="0.25">
      <c r="A60" s="358" t="s">
        <v>308</v>
      </c>
      <c r="B60" s="358"/>
      <c r="C60" s="29" t="s">
        <v>224</v>
      </c>
      <c r="D60" s="29" t="s">
        <v>224</v>
      </c>
      <c r="E60" s="17">
        <v>851</v>
      </c>
      <c r="F60" s="48" t="s">
        <v>226</v>
      </c>
      <c r="G60" s="48" t="s">
        <v>307</v>
      </c>
      <c r="H60" s="48" t="s">
        <v>309</v>
      </c>
      <c r="I60" s="48"/>
      <c r="J60" s="49">
        <f>J61</f>
        <v>593400</v>
      </c>
      <c r="K60" s="49">
        <f t="shared" ref="K60:X60" si="106">K61</f>
        <v>672000</v>
      </c>
      <c r="L60" s="49">
        <f t="shared" si="106"/>
        <v>1265400</v>
      </c>
      <c r="M60" s="49">
        <f t="shared" si="106"/>
        <v>0</v>
      </c>
      <c r="N60" s="49">
        <f t="shared" si="106"/>
        <v>1265400</v>
      </c>
      <c r="O60" s="49">
        <f t="shared" si="106"/>
        <v>0</v>
      </c>
      <c r="P60" s="49">
        <f t="shared" si="106"/>
        <v>1265400</v>
      </c>
      <c r="Q60" s="49">
        <f t="shared" si="106"/>
        <v>0</v>
      </c>
      <c r="R60" s="49">
        <f t="shared" si="106"/>
        <v>1265400</v>
      </c>
      <c r="S60" s="49">
        <f t="shared" si="106"/>
        <v>0</v>
      </c>
      <c r="T60" s="49">
        <f t="shared" si="106"/>
        <v>1265400</v>
      </c>
      <c r="U60" s="49">
        <f t="shared" si="106"/>
        <v>0</v>
      </c>
      <c r="V60" s="49">
        <f t="shared" si="106"/>
        <v>1265400</v>
      </c>
      <c r="W60" s="49">
        <f t="shared" si="106"/>
        <v>-22783</v>
      </c>
      <c r="X60" s="380">
        <f t="shared" si="106"/>
        <v>1242617</v>
      </c>
    </row>
    <row r="61" spans="1:24" s="1" customFormat="1" ht="39.75" customHeight="1" x14ac:dyDescent="0.25">
      <c r="A61" s="358" t="s">
        <v>310</v>
      </c>
      <c r="B61" s="358"/>
      <c r="C61" s="29" t="s">
        <v>224</v>
      </c>
      <c r="D61" s="29" t="s">
        <v>224</v>
      </c>
      <c r="E61" s="17">
        <v>851</v>
      </c>
      <c r="F61" s="48" t="s">
        <v>226</v>
      </c>
      <c r="G61" s="48" t="s">
        <v>307</v>
      </c>
      <c r="H61" s="48" t="s">
        <v>311</v>
      </c>
      <c r="I61" s="48"/>
      <c r="J61" s="49">
        <f>J62+J65</f>
        <v>593400</v>
      </c>
      <c r="K61" s="49">
        <f t="shared" ref="K61:X61" si="107">K62+K65</f>
        <v>672000</v>
      </c>
      <c r="L61" s="49">
        <f t="shared" si="107"/>
        <v>1265400</v>
      </c>
      <c r="M61" s="49">
        <f t="shared" si="107"/>
        <v>0</v>
      </c>
      <c r="N61" s="49">
        <f t="shared" si="107"/>
        <v>1265400</v>
      </c>
      <c r="O61" s="49">
        <f t="shared" si="107"/>
        <v>0</v>
      </c>
      <c r="P61" s="49">
        <f t="shared" si="107"/>
        <v>1265400</v>
      </c>
      <c r="Q61" s="49">
        <f t="shared" si="107"/>
        <v>0</v>
      </c>
      <c r="R61" s="49">
        <f t="shared" si="107"/>
        <v>1265400</v>
      </c>
      <c r="S61" s="49">
        <f t="shared" si="107"/>
        <v>0</v>
      </c>
      <c r="T61" s="49">
        <f t="shared" si="107"/>
        <v>1265400</v>
      </c>
      <c r="U61" s="49">
        <f t="shared" si="107"/>
        <v>0</v>
      </c>
      <c r="V61" s="49">
        <f t="shared" si="107"/>
        <v>1265400</v>
      </c>
      <c r="W61" s="49">
        <f t="shared" si="107"/>
        <v>-22783</v>
      </c>
      <c r="X61" s="380">
        <f t="shared" si="107"/>
        <v>1242617</v>
      </c>
    </row>
    <row r="62" spans="1:24" s="1" customFormat="1" ht="24.75" customHeight="1" x14ac:dyDescent="0.25">
      <c r="A62" s="56"/>
      <c r="B62" s="285" t="s">
        <v>231</v>
      </c>
      <c r="C62" s="29" t="s">
        <v>224</v>
      </c>
      <c r="D62" s="29" t="s">
        <v>224</v>
      </c>
      <c r="E62" s="17">
        <v>851</v>
      </c>
      <c r="F62" s="48" t="s">
        <v>226</v>
      </c>
      <c r="G62" s="29" t="s">
        <v>307</v>
      </c>
      <c r="H62" s="48" t="s">
        <v>311</v>
      </c>
      <c r="I62" s="48" t="s">
        <v>233</v>
      </c>
      <c r="J62" s="49">
        <f>J64+J63</f>
        <v>537700</v>
      </c>
      <c r="K62" s="49">
        <f t="shared" ref="K62:X62" si="108">K64+K63</f>
        <v>595000</v>
      </c>
      <c r="L62" s="49">
        <f t="shared" si="108"/>
        <v>1132700</v>
      </c>
      <c r="M62" s="49">
        <f t="shared" si="108"/>
        <v>0</v>
      </c>
      <c r="N62" s="49">
        <f t="shared" si="108"/>
        <v>1132700</v>
      </c>
      <c r="O62" s="49">
        <f t="shared" si="108"/>
        <v>0</v>
      </c>
      <c r="P62" s="49">
        <f t="shared" si="108"/>
        <v>1132700</v>
      </c>
      <c r="Q62" s="49">
        <f t="shared" si="108"/>
        <v>0</v>
      </c>
      <c r="R62" s="49">
        <f t="shared" si="108"/>
        <v>1132700</v>
      </c>
      <c r="S62" s="49">
        <f t="shared" si="108"/>
        <v>0</v>
      </c>
      <c r="T62" s="49">
        <f t="shared" si="108"/>
        <v>1132700</v>
      </c>
      <c r="U62" s="49">
        <f t="shared" si="108"/>
        <v>0</v>
      </c>
      <c r="V62" s="49">
        <f t="shared" si="108"/>
        <v>1132700</v>
      </c>
      <c r="W62" s="49">
        <f t="shared" si="108"/>
        <v>-22783</v>
      </c>
      <c r="X62" s="380">
        <f t="shared" si="108"/>
        <v>1109917</v>
      </c>
    </row>
    <row r="63" spans="1:24" s="1" customFormat="1" hidden="1" x14ac:dyDescent="0.25">
      <c r="A63" s="56"/>
      <c r="B63" s="285" t="s">
        <v>312</v>
      </c>
      <c r="C63" s="29" t="s">
        <v>224</v>
      </c>
      <c r="D63" s="29" t="s">
        <v>224</v>
      </c>
      <c r="E63" s="17">
        <v>851</v>
      </c>
      <c r="F63" s="48" t="s">
        <v>226</v>
      </c>
      <c r="G63" s="29" t="s">
        <v>307</v>
      </c>
      <c r="H63" s="48" t="s">
        <v>311</v>
      </c>
      <c r="I63" s="48" t="s">
        <v>313</v>
      </c>
      <c r="J63" s="49"/>
      <c r="K63" s="49">
        <v>1035000</v>
      </c>
      <c r="L63" s="49">
        <f t="shared" ref="L63" si="109">J63+K63</f>
        <v>1035000</v>
      </c>
      <c r="M63" s="49"/>
      <c r="N63" s="49">
        <f t="shared" ref="N63:N64" si="110">L63+M63</f>
        <v>1035000</v>
      </c>
      <c r="O63" s="49"/>
      <c r="P63" s="49">
        <f t="shared" ref="P63:P64" si="111">N63+O63</f>
        <v>1035000</v>
      </c>
      <c r="Q63" s="49"/>
      <c r="R63" s="49">
        <f t="shared" ref="R63:R64" si="112">P63+Q63</f>
        <v>1035000</v>
      </c>
      <c r="S63" s="49"/>
      <c r="T63" s="49">
        <f t="shared" ref="T63:T64" si="113">R63+S63</f>
        <v>1035000</v>
      </c>
      <c r="U63" s="49"/>
      <c r="V63" s="49">
        <f t="shared" ref="V63:V64" si="114">T63+U63</f>
        <v>1035000</v>
      </c>
      <c r="W63" s="49"/>
      <c r="X63" s="380">
        <f t="shared" ref="X63:X64" si="115">V63+W63</f>
        <v>1035000</v>
      </c>
    </row>
    <row r="64" spans="1:24" s="1" customFormat="1" ht="25.5" x14ac:dyDescent="0.25">
      <c r="A64" s="57"/>
      <c r="B64" s="286" t="s">
        <v>314</v>
      </c>
      <c r="C64" s="29" t="s">
        <v>224</v>
      </c>
      <c r="D64" s="29" t="s">
        <v>224</v>
      </c>
      <c r="E64" s="17">
        <v>851</v>
      </c>
      <c r="F64" s="48" t="s">
        <v>226</v>
      </c>
      <c r="G64" s="29" t="s">
        <v>307</v>
      </c>
      <c r="H64" s="48" t="s">
        <v>311</v>
      </c>
      <c r="I64" s="48" t="s">
        <v>315</v>
      </c>
      <c r="J64" s="49">
        <f>537694+6</f>
        <v>537700</v>
      </c>
      <c r="K64" s="49">
        <v>-440000</v>
      </c>
      <c r="L64" s="49">
        <f t="shared" si="9"/>
        <v>97700</v>
      </c>
      <c r="M64" s="49"/>
      <c r="N64" s="49">
        <f t="shared" si="110"/>
        <v>97700</v>
      </c>
      <c r="O64" s="49"/>
      <c r="P64" s="49">
        <f t="shared" si="111"/>
        <v>97700</v>
      </c>
      <c r="Q64" s="49"/>
      <c r="R64" s="49">
        <f t="shared" si="112"/>
        <v>97700</v>
      </c>
      <c r="S64" s="49"/>
      <c r="T64" s="49">
        <f t="shared" si="113"/>
        <v>97700</v>
      </c>
      <c r="U64" s="49"/>
      <c r="V64" s="49">
        <f t="shared" si="114"/>
        <v>97700</v>
      </c>
      <c r="W64" s="49">
        <f>[1]Вед.февр.!W66</f>
        <v>-22783</v>
      </c>
      <c r="X64" s="380">
        <f t="shared" si="115"/>
        <v>74917</v>
      </c>
    </row>
    <row r="65" spans="1:24" s="1" customFormat="1" hidden="1" x14ac:dyDescent="0.25">
      <c r="A65" s="57"/>
      <c r="B65" s="286" t="s">
        <v>236</v>
      </c>
      <c r="C65" s="29" t="s">
        <v>224</v>
      </c>
      <c r="D65" s="29" t="s">
        <v>224</v>
      </c>
      <c r="E65" s="17">
        <v>851</v>
      </c>
      <c r="F65" s="48" t="s">
        <v>226</v>
      </c>
      <c r="G65" s="29" t="s">
        <v>307</v>
      </c>
      <c r="H65" s="48" t="s">
        <v>311</v>
      </c>
      <c r="I65" s="48" t="s">
        <v>237</v>
      </c>
      <c r="J65" s="49">
        <f>J66</f>
        <v>55700</v>
      </c>
      <c r="K65" s="49">
        <f t="shared" ref="K65:X65" si="116">K66</f>
        <v>77000</v>
      </c>
      <c r="L65" s="49">
        <f t="shared" si="116"/>
        <v>132700</v>
      </c>
      <c r="M65" s="49">
        <f t="shared" si="116"/>
        <v>0</v>
      </c>
      <c r="N65" s="49">
        <f t="shared" si="116"/>
        <v>132700</v>
      </c>
      <c r="O65" s="49">
        <f t="shared" si="116"/>
        <v>0</v>
      </c>
      <c r="P65" s="49">
        <f t="shared" si="116"/>
        <v>132700</v>
      </c>
      <c r="Q65" s="49">
        <f t="shared" si="116"/>
        <v>0</v>
      </c>
      <c r="R65" s="49">
        <f t="shared" si="116"/>
        <v>132700</v>
      </c>
      <c r="S65" s="49">
        <f t="shared" si="116"/>
        <v>0</v>
      </c>
      <c r="T65" s="49">
        <f t="shared" si="116"/>
        <v>132700</v>
      </c>
      <c r="U65" s="49">
        <f t="shared" si="116"/>
        <v>0</v>
      </c>
      <c r="V65" s="49">
        <f t="shared" si="116"/>
        <v>132700</v>
      </c>
      <c r="W65" s="49">
        <f t="shared" si="116"/>
        <v>0</v>
      </c>
      <c r="X65" s="380">
        <f t="shared" si="116"/>
        <v>132700</v>
      </c>
    </row>
    <row r="66" spans="1:24" s="1" customFormat="1" ht="12.75" hidden="1" customHeight="1" x14ac:dyDescent="0.25">
      <c r="A66" s="57"/>
      <c r="B66" s="285" t="s">
        <v>238</v>
      </c>
      <c r="C66" s="29" t="s">
        <v>224</v>
      </c>
      <c r="D66" s="29" t="s">
        <v>224</v>
      </c>
      <c r="E66" s="17">
        <v>851</v>
      </c>
      <c r="F66" s="48" t="s">
        <v>226</v>
      </c>
      <c r="G66" s="29" t="s">
        <v>307</v>
      </c>
      <c r="H66" s="48" t="s">
        <v>311</v>
      </c>
      <c r="I66" s="48" t="s">
        <v>239</v>
      </c>
      <c r="J66" s="49">
        <f>55735-35</f>
        <v>55700</v>
      </c>
      <c r="K66" s="49">
        <v>77000</v>
      </c>
      <c r="L66" s="49">
        <f t="shared" si="9"/>
        <v>132700</v>
      </c>
      <c r="M66" s="49"/>
      <c r="N66" s="49">
        <f t="shared" ref="N66" si="117">L66+M66</f>
        <v>132700</v>
      </c>
      <c r="O66" s="49"/>
      <c r="P66" s="49">
        <f t="shared" ref="P66" si="118">N66+O66</f>
        <v>132700</v>
      </c>
      <c r="Q66" s="49"/>
      <c r="R66" s="49">
        <f t="shared" ref="R66" si="119">P66+Q66</f>
        <v>132700</v>
      </c>
      <c r="S66" s="49"/>
      <c r="T66" s="49">
        <f t="shared" ref="T66" si="120">R66+S66</f>
        <v>132700</v>
      </c>
      <c r="U66" s="49"/>
      <c r="V66" s="49">
        <f t="shared" ref="V66" si="121">T66+U66</f>
        <v>132700</v>
      </c>
      <c r="W66" s="49"/>
      <c r="X66" s="380">
        <f t="shared" ref="X66" si="122">V66+W66</f>
        <v>132700</v>
      </c>
    </row>
    <row r="67" spans="1:24" s="1" customFormat="1" ht="12.75" hidden="1" customHeight="1" x14ac:dyDescent="0.25">
      <c r="A67" s="358" t="s">
        <v>251</v>
      </c>
      <c r="B67" s="358"/>
      <c r="C67" s="29" t="s">
        <v>224</v>
      </c>
      <c r="D67" s="29" t="s">
        <v>224</v>
      </c>
      <c r="E67" s="17">
        <v>851</v>
      </c>
      <c r="F67" s="48" t="s">
        <v>226</v>
      </c>
      <c r="G67" s="29" t="s">
        <v>307</v>
      </c>
      <c r="H67" s="48" t="s">
        <v>252</v>
      </c>
      <c r="I67" s="48"/>
      <c r="J67" s="49">
        <f>J68</f>
        <v>3500</v>
      </c>
      <c r="K67" s="49">
        <f t="shared" ref="K67:X70" si="123">K68</f>
        <v>0</v>
      </c>
      <c r="L67" s="49">
        <f t="shared" si="123"/>
        <v>3500</v>
      </c>
      <c r="M67" s="49">
        <f t="shared" si="123"/>
        <v>0</v>
      </c>
      <c r="N67" s="49">
        <f t="shared" si="123"/>
        <v>3500</v>
      </c>
      <c r="O67" s="49">
        <f t="shared" si="123"/>
        <v>0</v>
      </c>
      <c r="P67" s="49">
        <f t="shared" si="123"/>
        <v>3500</v>
      </c>
      <c r="Q67" s="49">
        <f t="shared" si="123"/>
        <v>0</v>
      </c>
      <c r="R67" s="49">
        <f t="shared" si="123"/>
        <v>3500</v>
      </c>
      <c r="S67" s="49">
        <f t="shared" si="123"/>
        <v>0</v>
      </c>
      <c r="T67" s="49">
        <f t="shared" si="123"/>
        <v>3500</v>
      </c>
      <c r="U67" s="49">
        <f t="shared" si="123"/>
        <v>0</v>
      </c>
      <c r="V67" s="49">
        <f t="shared" si="123"/>
        <v>3500</v>
      </c>
      <c r="W67" s="49">
        <f t="shared" si="123"/>
        <v>0</v>
      </c>
      <c r="X67" s="380">
        <f t="shared" si="123"/>
        <v>3500</v>
      </c>
    </row>
    <row r="68" spans="1:24" s="1" customFormat="1" ht="40.5" hidden="1" customHeight="1" x14ac:dyDescent="0.25">
      <c r="A68" s="358" t="s">
        <v>253</v>
      </c>
      <c r="B68" s="358"/>
      <c r="C68" s="29" t="s">
        <v>224</v>
      </c>
      <c r="D68" s="29" t="s">
        <v>224</v>
      </c>
      <c r="E68" s="17">
        <v>851</v>
      </c>
      <c r="F68" s="48" t="s">
        <v>226</v>
      </c>
      <c r="G68" s="29" t="s">
        <v>307</v>
      </c>
      <c r="H68" s="48" t="s">
        <v>254</v>
      </c>
      <c r="I68" s="48"/>
      <c r="J68" s="49">
        <f>J69</f>
        <v>3500</v>
      </c>
      <c r="K68" s="49">
        <f t="shared" si="123"/>
        <v>0</v>
      </c>
      <c r="L68" s="49">
        <f t="shared" si="123"/>
        <v>3500</v>
      </c>
      <c r="M68" s="49">
        <f t="shared" si="123"/>
        <v>0</v>
      </c>
      <c r="N68" s="49">
        <f t="shared" si="123"/>
        <v>3500</v>
      </c>
      <c r="O68" s="49">
        <f t="shared" si="123"/>
        <v>0</v>
      </c>
      <c r="P68" s="49">
        <f t="shared" si="123"/>
        <v>3500</v>
      </c>
      <c r="Q68" s="49">
        <f t="shared" si="123"/>
        <v>0</v>
      </c>
      <c r="R68" s="49">
        <f t="shared" si="123"/>
        <v>3500</v>
      </c>
      <c r="S68" s="49">
        <f t="shared" si="123"/>
        <v>0</v>
      </c>
      <c r="T68" s="49">
        <f t="shared" si="123"/>
        <v>3500</v>
      </c>
      <c r="U68" s="49">
        <f t="shared" si="123"/>
        <v>0</v>
      </c>
      <c r="V68" s="49">
        <f t="shared" si="123"/>
        <v>3500</v>
      </c>
      <c r="W68" s="49">
        <f t="shared" si="123"/>
        <v>0</v>
      </c>
      <c r="X68" s="380">
        <f t="shared" si="123"/>
        <v>3500</v>
      </c>
    </row>
    <row r="69" spans="1:24" s="1" customFormat="1" ht="53.25" hidden="1" customHeight="1" x14ac:dyDescent="0.25">
      <c r="A69" s="358" t="s">
        <v>316</v>
      </c>
      <c r="B69" s="358"/>
      <c r="C69" s="29" t="s">
        <v>224</v>
      </c>
      <c r="D69" s="29" t="s">
        <v>224</v>
      </c>
      <c r="E69" s="17">
        <v>851</v>
      </c>
      <c r="F69" s="48" t="s">
        <v>226</v>
      </c>
      <c r="G69" s="29" t="s">
        <v>307</v>
      </c>
      <c r="H69" s="48" t="s">
        <v>317</v>
      </c>
      <c r="I69" s="48"/>
      <c r="J69" s="49">
        <f>J70</f>
        <v>3500</v>
      </c>
      <c r="K69" s="49">
        <f t="shared" si="123"/>
        <v>0</v>
      </c>
      <c r="L69" s="49">
        <f t="shared" si="123"/>
        <v>3500</v>
      </c>
      <c r="M69" s="49">
        <f t="shared" si="123"/>
        <v>0</v>
      </c>
      <c r="N69" s="49">
        <f t="shared" si="123"/>
        <v>3500</v>
      </c>
      <c r="O69" s="49">
        <f t="shared" si="123"/>
        <v>0</v>
      </c>
      <c r="P69" s="49">
        <f t="shared" si="123"/>
        <v>3500</v>
      </c>
      <c r="Q69" s="49">
        <f t="shared" si="123"/>
        <v>0</v>
      </c>
      <c r="R69" s="49">
        <f t="shared" si="123"/>
        <v>3500</v>
      </c>
      <c r="S69" s="49">
        <f t="shared" si="123"/>
        <v>0</v>
      </c>
      <c r="T69" s="49">
        <f t="shared" si="123"/>
        <v>3500</v>
      </c>
      <c r="U69" s="49">
        <f t="shared" si="123"/>
        <v>0</v>
      </c>
      <c r="V69" s="49">
        <f t="shared" si="123"/>
        <v>3500</v>
      </c>
      <c r="W69" s="49">
        <f t="shared" si="123"/>
        <v>0</v>
      </c>
      <c r="X69" s="380">
        <f t="shared" si="123"/>
        <v>3500</v>
      </c>
    </row>
    <row r="70" spans="1:24" s="1" customFormat="1" hidden="1" x14ac:dyDescent="0.25">
      <c r="A70" s="50"/>
      <c r="B70" s="286" t="s">
        <v>236</v>
      </c>
      <c r="C70" s="29" t="s">
        <v>224</v>
      </c>
      <c r="D70" s="29" t="s">
        <v>224</v>
      </c>
      <c r="E70" s="17">
        <v>851</v>
      </c>
      <c r="F70" s="48" t="s">
        <v>226</v>
      </c>
      <c r="G70" s="29" t="s">
        <v>307</v>
      </c>
      <c r="H70" s="48" t="s">
        <v>317</v>
      </c>
      <c r="I70" s="48" t="s">
        <v>237</v>
      </c>
      <c r="J70" s="49">
        <f>J71</f>
        <v>3500</v>
      </c>
      <c r="K70" s="49">
        <f t="shared" si="123"/>
        <v>0</v>
      </c>
      <c r="L70" s="49">
        <f t="shared" si="123"/>
        <v>3500</v>
      </c>
      <c r="M70" s="49">
        <f t="shared" si="123"/>
        <v>0</v>
      </c>
      <c r="N70" s="49">
        <f t="shared" si="123"/>
        <v>3500</v>
      </c>
      <c r="O70" s="49">
        <f t="shared" si="123"/>
        <v>0</v>
      </c>
      <c r="P70" s="49">
        <f t="shared" si="123"/>
        <v>3500</v>
      </c>
      <c r="Q70" s="49">
        <f t="shared" si="123"/>
        <v>0</v>
      </c>
      <c r="R70" s="49">
        <f t="shared" si="123"/>
        <v>3500</v>
      </c>
      <c r="S70" s="49">
        <f t="shared" si="123"/>
        <v>0</v>
      </c>
      <c r="T70" s="49">
        <f t="shared" si="123"/>
        <v>3500</v>
      </c>
      <c r="U70" s="49">
        <f t="shared" si="123"/>
        <v>0</v>
      </c>
      <c r="V70" s="49">
        <f t="shared" si="123"/>
        <v>3500</v>
      </c>
      <c r="W70" s="49">
        <f t="shared" si="123"/>
        <v>0</v>
      </c>
      <c r="X70" s="380">
        <f t="shared" si="123"/>
        <v>3500</v>
      </c>
    </row>
    <row r="71" spans="1:24" s="1" customFormat="1" hidden="1" x14ac:dyDescent="0.25">
      <c r="A71" s="50"/>
      <c r="B71" s="285" t="s">
        <v>238</v>
      </c>
      <c r="C71" s="29" t="s">
        <v>224</v>
      </c>
      <c r="D71" s="29" t="s">
        <v>224</v>
      </c>
      <c r="E71" s="17">
        <v>851</v>
      </c>
      <c r="F71" s="48" t="s">
        <v>226</v>
      </c>
      <c r="G71" s="29" t="s">
        <v>307</v>
      </c>
      <c r="H71" s="48" t="s">
        <v>317</v>
      </c>
      <c r="I71" s="48" t="s">
        <v>239</v>
      </c>
      <c r="J71" s="49">
        <v>3500</v>
      </c>
      <c r="K71" s="49"/>
      <c r="L71" s="49">
        <f t="shared" si="9"/>
        <v>3500</v>
      </c>
      <c r="M71" s="49"/>
      <c r="N71" s="49">
        <f t="shared" ref="N71" si="124">L71+M71</f>
        <v>3500</v>
      </c>
      <c r="O71" s="49"/>
      <c r="P71" s="49">
        <f t="shared" ref="P71" si="125">N71+O71</f>
        <v>3500</v>
      </c>
      <c r="Q71" s="49"/>
      <c r="R71" s="49">
        <f t="shared" ref="R71" si="126">P71+Q71</f>
        <v>3500</v>
      </c>
      <c r="S71" s="49"/>
      <c r="T71" s="49">
        <f t="shared" ref="T71" si="127">R71+S71</f>
        <v>3500</v>
      </c>
      <c r="U71" s="49"/>
      <c r="V71" s="49">
        <f t="shared" ref="V71" si="128">T71+U71</f>
        <v>3500</v>
      </c>
      <c r="W71" s="49"/>
      <c r="X71" s="380">
        <f t="shared" ref="X71" si="129">V71+W71</f>
        <v>3500</v>
      </c>
    </row>
    <row r="72" spans="1:24" s="44" customFormat="1" x14ac:dyDescent="0.25">
      <c r="A72" s="360" t="s">
        <v>318</v>
      </c>
      <c r="B72" s="360"/>
      <c r="C72" s="29" t="s">
        <v>224</v>
      </c>
      <c r="D72" s="29" t="s">
        <v>224</v>
      </c>
      <c r="E72" s="17">
        <v>851</v>
      </c>
      <c r="F72" s="42" t="s">
        <v>247</v>
      </c>
      <c r="G72" s="42"/>
      <c r="H72" s="42"/>
      <c r="I72" s="42"/>
      <c r="J72" s="43">
        <f>J73+J80</f>
        <v>848500</v>
      </c>
      <c r="K72" s="43">
        <f t="shared" ref="K72:X72" si="130">K73+K80</f>
        <v>0</v>
      </c>
      <c r="L72" s="43">
        <f t="shared" si="130"/>
        <v>848500</v>
      </c>
      <c r="M72" s="43">
        <f t="shared" si="130"/>
        <v>699992</v>
      </c>
      <c r="N72" s="43">
        <f t="shared" si="130"/>
        <v>1548492</v>
      </c>
      <c r="O72" s="43">
        <f t="shared" si="130"/>
        <v>0</v>
      </c>
      <c r="P72" s="43">
        <f t="shared" si="130"/>
        <v>1548492</v>
      </c>
      <c r="Q72" s="43">
        <f t="shared" si="130"/>
        <v>0</v>
      </c>
      <c r="R72" s="43">
        <f t="shared" si="130"/>
        <v>1548492</v>
      </c>
      <c r="S72" s="43">
        <f t="shared" si="130"/>
        <v>0</v>
      </c>
      <c r="T72" s="43">
        <f t="shared" si="130"/>
        <v>1548492</v>
      </c>
      <c r="U72" s="43">
        <f t="shared" si="130"/>
        <v>0</v>
      </c>
      <c r="V72" s="43">
        <f t="shared" si="130"/>
        <v>1548492</v>
      </c>
      <c r="W72" s="43">
        <f t="shared" si="130"/>
        <v>1400000</v>
      </c>
      <c r="X72" s="381">
        <f t="shared" si="130"/>
        <v>2948492</v>
      </c>
    </row>
    <row r="73" spans="1:24" s="47" customFormat="1" hidden="1" x14ac:dyDescent="0.25">
      <c r="A73" s="326" t="s">
        <v>319</v>
      </c>
      <c r="B73" s="326"/>
      <c r="C73" s="29" t="s">
        <v>224</v>
      </c>
      <c r="D73" s="29" t="s">
        <v>224</v>
      </c>
      <c r="E73" s="17">
        <v>851</v>
      </c>
      <c r="F73" s="45" t="s">
        <v>247</v>
      </c>
      <c r="G73" s="45" t="s">
        <v>320</v>
      </c>
      <c r="H73" s="45"/>
      <c r="I73" s="45"/>
      <c r="J73" s="46">
        <f>J74+J77</f>
        <v>705000</v>
      </c>
      <c r="K73" s="46">
        <f t="shared" ref="K73:X73" si="131">K74+K77</f>
        <v>0</v>
      </c>
      <c r="L73" s="46">
        <f t="shared" si="131"/>
        <v>705000</v>
      </c>
      <c r="M73" s="46">
        <f t="shared" si="131"/>
        <v>699992</v>
      </c>
      <c r="N73" s="46">
        <f t="shared" si="131"/>
        <v>1404992</v>
      </c>
      <c r="O73" s="46">
        <f t="shared" si="131"/>
        <v>0</v>
      </c>
      <c r="P73" s="46">
        <f t="shared" si="131"/>
        <v>1404992</v>
      </c>
      <c r="Q73" s="46">
        <f t="shared" si="131"/>
        <v>0</v>
      </c>
      <c r="R73" s="46">
        <f t="shared" si="131"/>
        <v>1404992</v>
      </c>
      <c r="S73" s="46">
        <f t="shared" si="131"/>
        <v>0</v>
      </c>
      <c r="T73" s="46">
        <f t="shared" si="131"/>
        <v>1404992</v>
      </c>
      <c r="U73" s="46">
        <f t="shared" si="131"/>
        <v>0</v>
      </c>
      <c r="V73" s="46">
        <f>V74+V77</f>
        <v>1404992</v>
      </c>
      <c r="W73" s="46">
        <f t="shared" si="131"/>
        <v>0</v>
      </c>
      <c r="X73" s="379">
        <f t="shared" si="131"/>
        <v>1404992</v>
      </c>
    </row>
    <row r="74" spans="1:24" s="1" customFormat="1" ht="28.5" hidden="1" customHeight="1" x14ac:dyDescent="0.25">
      <c r="A74" s="358" t="s">
        <v>321</v>
      </c>
      <c r="B74" s="358"/>
      <c r="C74" s="29" t="s">
        <v>224</v>
      </c>
      <c r="D74" s="29" t="s">
        <v>224</v>
      </c>
      <c r="E74" s="17">
        <v>851</v>
      </c>
      <c r="F74" s="48" t="s">
        <v>247</v>
      </c>
      <c r="G74" s="48" t="s">
        <v>320</v>
      </c>
      <c r="H74" s="48" t="s">
        <v>322</v>
      </c>
      <c r="I74" s="48"/>
      <c r="J74" s="49">
        <f t="shared" ref="J74:X75" si="132">J75</f>
        <v>55000</v>
      </c>
      <c r="K74" s="49">
        <f t="shared" si="132"/>
        <v>0</v>
      </c>
      <c r="L74" s="49">
        <f t="shared" si="132"/>
        <v>55000</v>
      </c>
      <c r="M74" s="49">
        <f t="shared" si="132"/>
        <v>0</v>
      </c>
      <c r="N74" s="49">
        <f t="shared" si="132"/>
        <v>55000</v>
      </c>
      <c r="O74" s="49">
        <f t="shared" si="132"/>
        <v>0</v>
      </c>
      <c r="P74" s="49">
        <f t="shared" si="132"/>
        <v>55000</v>
      </c>
      <c r="Q74" s="49">
        <f t="shared" si="132"/>
        <v>0</v>
      </c>
      <c r="R74" s="49">
        <f t="shared" si="132"/>
        <v>55000</v>
      </c>
      <c r="S74" s="49">
        <f t="shared" si="132"/>
        <v>0</v>
      </c>
      <c r="T74" s="49">
        <f t="shared" si="132"/>
        <v>55000</v>
      </c>
      <c r="U74" s="49">
        <f t="shared" si="132"/>
        <v>0</v>
      </c>
      <c r="V74" s="49">
        <f t="shared" si="132"/>
        <v>55000</v>
      </c>
      <c r="W74" s="49">
        <f t="shared" si="132"/>
        <v>0</v>
      </c>
      <c r="X74" s="380">
        <f t="shared" si="132"/>
        <v>55000</v>
      </c>
    </row>
    <row r="75" spans="1:24" s="1" customFormat="1" hidden="1" x14ac:dyDescent="0.25">
      <c r="A75" s="57"/>
      <c r="B75" s="286" t="s">
        <v>236</v>
      </c>
      <c r="C75" s="29" t="s">
        <v>224</v>
      </c>
      <c r="D75" s="29" t="s">
        <v>224</v>
      </c>
      <c r="E75" s="17">
        <v>851</v>
      </c>
      <c r="F75" s="48" t="s">
        <v>247</v>
      </c>
      <c r="G75" s="48" t="s">
        <v>320</v>
      </c>
      <c r="H75" s="48" t="s">
        <v>322</v>
      </c>
      <c r="I75" s="48" t="s">
        <v>237</v>
      </c>
      <c r="J75" s="49">
        <f t="shared" si="132"/>
        <v>55000</v>
      </c>
      <c r="K75" s="49">
        <f t="shared" si="132"/>
        <v>0</v>
      </c>
      <c r="L75" s="49">
        <f t="shared" si="132"/>
        <v>55000</v>
      </c>
      <c r="M75" s="49">
        <f t="shared" si="132"/>
        <v>0</v>
      </c>
      <c r="N75" s="49">
        <f t="shared" si="132"/>
        <v>55000</v>
      </c>
      <c r="O75" s="49">
        <f t="shared" si="132"/>
        <v>0</v>
      </c>
      <c r="P75" s="49">
        <f t="shared" si="132"/>
        <v>55000</v>
      </c>
      <c r="Q75" s="49">
        <f t="shared" si="132"/>
        <v>0</v>
      </c>
      <c r="R75" s="49">
        <f t="shared" si="132"/>
        <v>55000</v>
      </c>
      <c r="S75" s="49">
        <f t="shared" si="132"/>
        <v>0</v>
      </c>
      <c r="T75" s="49">
        <f t="shared" si="132"/>
        <v>55000</v>
      </c>
      <c r="U75" s="49">
        <f t="shared" si="132"/>
        <v>0</v>
      </c>
      <c r="V75" s="49">
        <f t="shared" si="132"/>
        <v>55000</v>
      </c>
      <c r="W75" s="49">
        <f t="shared" si="132"/>
        <v>0</v>
      </c>
      <c r="X75" s="380">
        <f t="shared" si="132"/>
        <v>55000</v>
      </c>
    </row>
    <row r="76" spans="1:24" s="1" customFormat="1" hidden="1" x14ac:dyDescent="0.25">
      <c r="A76" s="57"/>
      <c r="B76" s="285" t="s">
        <v>238</v>
      </c>
      <c r="C76" s="29" t="s">
        <v>224</v>
      </c>
      <c r="D76" s="29" t="s">
        <v>224</v>
      </c>
      <c r="E76" s="17">
        <v>851</v>
      </c>
      <c r="F76" s="48" t="s">
        <v>247</v>
      </c>
      <c r="G76" s="48" t="s">
        <v>320</v>
      </c>
      <c r="H76" s="48" t="s">
        <v>322</v>
      </c>
      <c r="I76" s="48" t="s">
        <v>239</v>
      </c>
      <c r="J76" s="49">
        <v>55000</v>
      </c>
      <c r="K76" s="49"/>
      <c r="L76" s="49">
        <f t="shared" si="9"/>
        <v>55000</v>
      </c>
      <c r="M76" s="49"/>
      <c r="N76" s="49">
        <f t="shared" ref="N76" si="133">L76+M76</f>
        <v>55000</v>
      </c>
      <c r="O76" s="49"/>
      <c r="P76" s="49">
        <f t="shared" ref="P76" si="134">N76+O76</f>
        <v>55000</v>
      </c>
      <c r="Q76" s="49"/>
      <c r="R76" s="49">
        <f t="shared" ref="R76" si="135">P76+Q76</f>
        <v>55000</v>
      </c>
      <c r="S76" s="49"/>
      <c r="T76" s="49">
        <f t="shared" ref="T76" si="136">R76+S76</f>
        <v>55000</v>
      </c>
      <c r="U76" s="49"/>
      <c r="V76" s="49">
        <f t="shared" ref="V76" si="137">T76+U76</f>
        <v>55000</v>
      </c>
      <c r="W76" s="49"/>
      <c r="X76" s="380">
        <f t="shared" ref="X76" si="138">V76+W76</f>
        <v>55000</v>
      </c>
    </row>
    <row r="77" spans="1:24" s="82" customFormat="1" ht="27" hidden="1" customHeight="1" x14ac:dyDescent="0.25">
      <c r="A77" s="407" t="s">
        <v>323</v>
      </c>
      <c r="B77" s="407"/>
      <c r="C77" s="29" t="s">
        <v>224</v>
      </c>
      <c r="D77" s="29" t="s">
        <v>224</v>
      </c>
      <c r="E77" s="17">
        <v>851</v>
      </c>
      <c r="F77" s="48" t="s">
        <v>247</v>
      </c>
      <c r="G77" s="48" t="s">
        <v>320</v>
      </c>
      <c r="H77" s="17" t="s">
        <v>324</v>
      </c>
      <c r="I77" s="80"/>
      <c r="J77" s="81">
        <f>J78</f>
        <v>650000</v>
      </c>
      <c r="K77" s="81">
        <f t="shared" ref="K77:X78" si="139">K78</f>
        <v>0</v>
      </c>
      <c r="L77" s="81">
        <f t="shared" si="139"/>
        <v>650000</v>
      </c>
      <c r="M77" s="81">
        <f t="shared" si="139"/>
        <v>699992</v>
      </c>
      <c r="N77" s="81">
        <f t="shared" si="139"/>
        <v>1349992</v>
      </c>
      <c r="O77" s="81">
        <f t="shared" si="139"/>
        <v>0</v>
      </c>
      <c r="P77" s="81">
        <f t="shared" si="139"/>
        <v>1349992</v>
      </c>
      <c r="Q77" s="81">
        <f t="shared" si="139"/>
        <v>0</v>
      </c>
      <c r="R77" s="81">
        <f t="shared" si="139"/>
        <v>1349992</v>
      </c>
      <c r="S77" s="81">
        <f t="shared" si="139"/>
        <v>0</v>
      </c>
      <c r="T77" s="81">
        <f t="shared" si="139"/>
        <v>1349992</v>
      </c>
      <c r="U77" s="81">
        <f t="shared" si="139"/>
        <v>0</v>
      </c>
      <c r="V77" s="81">
        <f t="shared" si="139"/>
        <v>1349992</v>
      </c>
      <c r="W77" s="81">
        <f t="shared" si="139"/>
        <v>0</v>
      </c>
      <c r="X77" s="382">
        <f t="shared" si="139"/>
        <v>1349992</v>
      </c>
    </row>
    <row r="78" spans="1:24" s="1" customFormat="1" hidden="1" x14ac:dyDescent="0.25">
      <c r="A78" s="285"/>
      <c r="B78" s="285" t="s">
        <v>240</v>
      </c>
      <c r="C78" s="29" t="s">
        <v>224</v>
      </c>
      <c r="D78" s="29" t="s">
        <v>224</v>
      </c>
      <c r="E78" s="17">
        <v>851</v>
      </c>
      <c r="F78" s="48" t="s">
        <v>247</v>
      </c>
      <c r="G78" s="48" t="s">
        <v>320</v>
      </c>
      <c r="H78" s="17" t="s">
        <v>324</v>
      </c>
      <c r="I78" s="48" t="s">
        <v>241</v>
      </c>
      <c r="J78" s="61">
        <f>J79</f>
        <v>650000</v>
      </c>
      <c r="K78" s="61">
        <f t="shared" si="139"/>
        <v>0</v>
      </c>
      <c r="L78" s="61">
        <f t="shared" si="139"/>
        <v>650000</v>
      </c>
      <c r="M78" s="61">
        <f t="shared" si="139"/>
        <v>699992</v>
      </c>
      <c r="N78" s="61">
        <f t="shared" si="139"/>
        <v>1349992</v>
      </c>
      <c r="O78" s="61">
        <f t="shared" si="139"/>
        <v>0</v>
      </c>
      <c r="P78" s="61">
        <f t="shared" si="139"/>
        <v>1349992</v>
      </c>
      <c r="Q78" s="61">
        <f t="shared" si="139"/>
        <v>0</v>
      </c>
      <c r="R78" s="61">
        <f t="shared" si="139"/>
        <v>1349992</v>
      </c>
      <c r="S78" s="61">
        <f t="shared" si="139"/>
        <v>0</v>
      </c>
      <c r="T78" s="61">
        <f t="shared" si="139"/>
        <v>1349992</v>
      </c>
      <c r="U78" s="61">
        <f t="shared" si="139"/>
        <v>0</v>
      </c>
      <c r="V78" s="61">
        <f t="shared" si="139"/>
        <v>1349992</v>
      </c>
      <c r="W78" s="61">
        <f t="shared" si="139"/>
        <v>0</v>
      </c>
      <c r="X78" s="383">
        <f t="shared" si="139"/>
        <v>1349992</v>
      </c>
    </row>
    <row r="79" spans="1:24" s="1" customFormat="1" ht="25.5" hidden="1" x14ac:dyDescent="0.25">
      <c r="A79" s="285"/>
      <c r="B79" s="285" t="s">
        <v>325</v>
      </c>
      <c r="C79" s="29" t="s">
        <v>224</v>
      </c>
      <c r="D79" s="29" t="s">
        <v>224</v>
      </c>
      <c r="E79" s="17">
        <v>851</v>
      </c>
      <c r="F79" s="48" t="s">
        <v>247</v>
      </c>
      <c r="G79" s="48" t="s">
        <v>320</v>
      </c>
      <c r="H79" s="17" t="s">
        <v>324</v>
      </c>
      <c r="I79" s="48" t="s">
        <v>326</v>
      </c>
      <c r="J79" s="61">
        <v>650000</v>
      </c>
      <c r="K79" s="61"/>
      <c r="L79" s="49">
        <f t="shared" si="9"/>
        <v>650000</v>
      </c>
      <c r="M79" s="61">
        <v>699992</v>
      </c>
      <c r="N79" s="49">
        <f t="shared" ref="N79" si="140">L79+M79</f>
        <v>1349992</v>
      </c>
      <c r="O79" s="61"/>
      <c r="P79" s="49">
        <f t="shared" ref="P79" si="141">N79+O79</f>
        <v>1349992</v>
      </c>
      <c r="Q79" s="61"/>
      <c r="R79" s="49">
        <f t="shared" ref="R79" si="142">P79+Q79</f>
        <v>1349992</v>
      </c>
      <c r="S79" s="61"/>
      <c r="T79" s="49">
        <f t="shared" ref="T79" si="143">R79+S79</f>
        <v>1349992</v>
      </c>
      <c r="U79" s="61"/>
      <c r="V79" s="49">
        <f t="shared" ref="V79" si="144">T79+U79</f>
        <v>1349992</v>
      </c>
      <c r="W79" s="61"/>
      <c r="X79" s="380">
        <f t="shared" ref="X79" si="145">V79+W79</f>
        <v>1349992</v>
      </c>
    </row>
    <row r="80" spans="1:24" s="47" customFormat="1" x14ac:dyDescent="0.25">
      <c r="A80" s="326" t="s">
        <v>330</v>
      </c>
      <c r="B80" s="326"/>
      <c r="C80" s="29" t="s">
        <v>224</v>
      </c>
      <c r="D80" s="29" t="s">
        <v>224</v>
      </c>
      <c r="E80" s="17">
        <v>851</v>
      </c>
      <c r="F80" s="45" t="s">
        <v>247</v>
      </c>
      <c r="G80" s="45" t="s">
        <v>331</v>
      </c>
      <c r="H80" s="45"/>
      <c r="I80" s="45"/>
      <c r="J80" s="46">
        <f t="shared" ref="J80:U80" si="146">J85</f>
        <v>143500</v>
      </c>
      <c r="K80" s="46">
        <f t="shared" si="146"/>
        <v>0</v>
      </c>
      <c r="L80" s="46">
        <f t="shared" si="146"/>
        <v>143500</v>
      </c>
      <c r="M80" s="46">
        <f t="shared" si="146"/>
        <v>0</v>
      </c>
      <c r="N80" s="46">
        <f t="shared" si="146"/>
        <v>143500</v>
      </c>
      <c r="O80" s="46">
        <f t="shared" si="146"/>
        <v>0</v>
      </c>
      <c r="P80" s="46">
        <f t="shared" si="146"/>
        <v>143500</v>
      </c>
      <c r="Q80" s="46">
        <f t="shared" si="146"/>
        <v>0</v>
      </c>
      <c r="R80" s="46">
        <f t="shared" si="146"/>
        <v>143500</v>
      </c>
      <c r="S80" s="46">
        <f t="shared" si="146"/>
        <v>0</v>
      </c>
      <c r="T80" s="46">
        <f t="shared" si="146"/>
        <v>143500</v>
      </c>
      <c r="U80" s="46">
        <f t="shared" si="146"/>
        <v>0</v>
      </c>
      <c r="V80" s="46">
        <f>V81+V85+V92</f>
        <v>143500</v>
      </c>
      <c r="W80" s="46">
        <f t="shared" ref="W80:X80" si="147">W81+W85+W92</f>
        <v>1400000</v>
      </c>
      <c r="X80" s="379">
        <f t="shared" si="147"/>
        <v>1543500</v>
      </c>
    </row>
    <row r="81" spans="1:24" s="1" customFormat="1" ht="12.75" customHeight="1" x14ac:dyDescent="0.25">
      <c r="A81" s="358" t="s">
        <v>778</v>
      </c>
      <c r="B81" s="358"/>
      <c r="C81" s="29" t="s">
        <v>224</v>
      </c>
      <c r="D81" s="29" t="s">
        <v>224</v>
      </c>
      <c r="E81" s="283">
        <v>851</v>
      </c>
      <c r="F81" s="48" t="s">
        <v>247</v>
      </c>
      <c r="G81" s="48" t="s">
        <v>331</v>
      </c>
      <c r="H81" s="48" t="s">
        <v>779</v>
      </c>
      <c r="I81" s="48"/>
      <c r="J81" s="49"/>
      <c r="K81" s="49"/>
      <c r="L81" s="49"/>
      <c r="M81" s="49"/>
      <c r="N81" s="49"/>
      <c r="O81" s="49"/>
      <c r="P81" s="49"/>
      <c r="Q81" s="49"/>
      <c r="R81" s="49"/>
      <c r="S81" s="49"/>
      <c r="T81" s="49"/>
      <c r="U81" s="49"/>
      <c r="V81" s="49">
        <f>V82</f>
        <v>0</v>
      </c>
      <c r="W81" s="49">
        <f t="shared" ref="W81:X83" si="148">W82</f>
        <v>1120000</v>
      </c>
      <c r="X81" s="380">
        <f t="shared" si="148"/>
        <v>1120000</v>
      </c>
    </row>
    <row r="82" spans="1:24" s="1" customFormat="1" ht="26.25" customHeight="1" x14ac:dyDescent="0.25">
      <c r="A82" s="358" t="s">
        <v>780</v>
      </c>
      <c r="B82" s="358"/>
      <c r="C82" s="29" t="s">
        <v>224</v>
      </c>
      <c r="D82" s="29" t="s">
        <v>224</v>
      </c>
      <c r="E82" s="283">
        <v>851</v>
      </c>
      <c r="F82" s="29" t="s">
        <v>247</v>
      </c>
      <c r="G82" s="29" t="s">
        <v>331</v>
      </c>
      <c r="H82" s="48" t="s">
        <v>781</v>
      </c>
      <c r="I82" s="48"/>
      <c r="J82" s="49"/>
      <c r="K82" s="49"/>
      <c r="L82" s="49"/>
      <c r="M82" s="49"/>
      <c r="N82" s="49"/>
      <c r="O82" s="49"/>
      <c r="P82" s="49"/>
      <c r="Q82" s="49"/>
      <c r="R82" s="49"/>
      <c r="S82" s="49"/>
      <c r="T82" s="49"/>
      <c r="U82" s="49"/>
      <c r="V82" s="49">
        <f>V83</f>
        <v>0</v>
      </c>
      <c r="W82" s="49">
        <f t="shared" si="148"/>
        <v>1120000</v>
      </c>
      <c r="X82" s="380">
        <f t="shared" si="148"/>
        <v>1120000</v>
      </c>
    </row>
    <row r="83" spans="1:24" s="1" customFormat="1" ht="15" customHeight="1" x14ac:dyDescent="0.25">
      <c r="A83" s="285"/>
      <c r="B83" s="285" t="s">
        <v>240</v>
      </c>
      <c r="C83" s="29" t="s">
        <v>224</v>
      </c>
      <c r="D83" s="29" t="s">
        <v>224</v>
      </c>
      <c r="E83" s="283">
        <v>851</v>
      </c>
      <c r="F83" s="29" t="s">
        <v>247</v>
      </c>
      <c r="G83" s="29" t="s">
        <v>331</v>
      </c>
      <c r="H83" s="48" t="s">
        <v>781</v>
      </c>
      <c r="I83" s="48" t="s">
        <v>241</v>
      </c>
      <c r="J83" s="49"/>
      <c r="K83" s="49"/>
      <c r="L83" s="49"/>
      <c r="M83" s="49"/>
      <c r="N83" s="49"/>
      <c r="O83" s="49"/>
      <c r="P83" s="49"/>
      <c r="Q83" s="49"/>
      <c r="R83" s="49"/>
      <c r="S83" s="49"/>
      <c r="T83" s="49"/>
      <c r="U83" s="49"/>
      <c r="V83" s="49">
        <f>V84</f>
        <v>0</v>
      </c>
      <c r="W83" s="49">
        <f t="shared" si="148"/>
        <v>1120000</v>
      </c>
      <c r="X83" s="380">
        <f t="shared" si="148"/>
        <v>1120000</v>
      </c>
    </row>
    <row r="84" spans="1:24" s="1" customFormat="1" ht="27" customHeight="1" x14ac:dyDescent="0.25">
      <c r="A84" s="285"/>
      <c r="B84" s="285" t="s">
        <v>325</v>
      </c>
      <c r="C84" s="29" t="s">
        <v>224</v>
      </c>
      <c r="D84" s="29" t="s">
        <v>224</v>
      </c>
      <c r="E84" s="283">
        <v>851</v>
      </c>
      <c r="F84" s="29" t="s">
        <v>247</v>
      </c>
      <c r="G84" s="29" t="s">
        <v>331</v>
      </c>
      <c r="H84" s="48" t="s">
        <v>781</v>
      </c>
      <c r="I84" s="48" t="s">
        <v>326</v>
      </c>
      <c r="J84" s="49"/>
      <c r="K84" s="49"/>
      <c r="L84" s="49"/>
      <c r="M84" s="49"/>
      <c r="N84" s="49"/>
      <c r="O84" s="49"/>
      <c r="P84" s="49"/>
      <c r="Q84" s="49"/>
      <c r="R84" s="49"/>
      <c r="S84" s="49"/>
      <c r="T84" s="49"/>
      <c r="U84" s="49"/>
      <c r="V84" s="49"/>
      <c r="W84" s="49">
        <v>1120000</v>
      </c>
      <c r="X84" s="380">
        <f>V84+W84</f>
        <v>1120000</v>
      </c>
    </row>
    <row r="85" spans="1:24" s="52" customFormat="1" hidden="1" x14ac:dyDescent="0.25">
      <c r="A85" s="358" t="s">
        <v>280</v>
      </c>
      <c r="B85" s="358"/>
      <c r="C85" s="29" t="s">
        <v>224</v>
      </c>
      <c r="D85" s="29" t="s">
        <v>224</v>
      </c>
      <c r="E85" s="17">
        <v>851</v>
      </c>
      <c r="F85" s="48" t="s">
        <v>247</v>
      </c>
      <c r="G85" s="48" t="s">
        <v>331</v>
      </c>
      <c r="H85" s="48" t="s">
        <v>281</v>
      </c>
      <c r="I85" s="51"/>
      <c r="J85" s="49">
        <f t="shared" ref="J85:X86" si="149">J86</f>
        <v>143500</v>
      </c>
      <c r="K85" s="49">
        <f t="shared" si="149"/>
        <v>0</v>
      </c>
      <c r="L85" s="49">
        <f t="shared" si="149"/>
        <v>143500</v>
      </c>
      <c r="M85" s="49">
        <f t="shared" si="149"/>
        <v>0</v>
      </c>
      <c r="N85" s="49">
        <f t="shared" si="149"/>
        <v>143500</v>
      </c>
      <c r="O85" s="49">
        <f t="shared" si="149"/>
        <v>0</v>
      </c>
      <c r="P85" s="49">
        <f t="shared" si="149"/>
        <v>143500</v>
      </c>
      <c r="Q85" s="49">
        <f t="shared" si="149"/>
        <v>0</v>
      </c>
      <c r="R85" s="49">
        <f t="shared" si="149"/>
        <v>143500</v>
      </c>
      <c r="S85" s="49">
        <f t="shared" si="149"/>
        <v>0</v>
      </c>
      <c r="T85" s="49">
        <f t="shared" si="149"/>
        <v>143500</v>
      </c>
      <c r="U85" s="49">
        <f t="shared" si="149"/>
        <v>0</v>
      </c>
      <c r="V85" s="49">
        <f t="shared" si="149"/>
        <v>143500</v>
      </c>
      <c r="W85" s="49">
        <f t="shared" si="149"/>
        <v>0</v>
      </c>
      <c r="X85" s="380">
        <f t="shared" si="149"/>
        <v>143500</v>
      </c>
    </row>
    <row r="86" spans="1:24" s="1" customFormat="1" ht="52.5" hidden="1" customHeight="1" x14ac:dyDescent="0.25">
      <c r="A86" s="358" t="s">
        <v>282</v>
      </c>
      <c r="B86" s="358"/>
      <c r="C86" s="29" t="s">
        <v>224</v>
      </c>
      <c r="D86" s="29" t="s">
        <v>224</v>
      </c>
      <c r="E86" s="17">
        <v>851</v>
      </c>
      <c r="F86" s="29" t="s">
        <v>247</v>
      </c>
      <c r="G86" s="29" t="s">
        <v>331</v>
      </c>
      <c r="H86" s="29" t="s">
        <v>283</v>
      </c>
      <c r="I86" s="53"/>
      <c r="J86" s="49">
        <f t="shared" si="149"/>
        <v>143500</v>
      </c>
      <c r="K86" s="49">
        <f t="shared" si="149"/>
        <v>0</v>
      </c>
      <c r="L86" s="49">
        <f t="shared" si="149"/>
        <v>143500</v>
      </c>
      <c r="M86" s="49">
        <f t="shared" si="149"/>
        <v>0</v>
      </c>
      <c r="N86" s="49">
        <f t="shared" si="149"/>
        <v>143500</v>
      </c>
      <c r="O86" s="49">
        <f t="shared" si="149"/>
        <v>0</v>
      </c>
      <c r="P86" s="49">
        <f t="shared" si="149"/>
        <v>143500</v>
      </c>
      <c r="Q86" s="49">
        <f t="shared" si="149"/>
        <v>0</v>
      </c>
      <c r="R86" s="49">
        <f t="shared" si="149"/>
        <v>143500</v>
      </c>
      <c r="S86" s="49">
        <f t="shared" si="149"/>
        <v>0</v>
      </c>
      <c r="T86" s="49">
        <f t="shared" si="149"/>
        <v>143500</v>
      </c>
      <c r="U86" s="49">
        <f t="shared" si="149"/>
        <v>0</v>
      </c>
      <c r="V86" s="49">
        <f t="shared" si="149"/>
        <v>143500</v>
      </c>
      <c r="W86" s="49">
        <f t="shared" si="149"/>
        <v>0</v>
      </c>
      <c r="X86" s="380">
        <f t="shared" si="149"/>
        <v>143500</v>
      </c>
    </row>
    <row r="87" spans="1:24" s="1" customFormat="1" ht="27.75" hidden="1" customHeight="1" x14ac:dyDescent="0.25">
      <c r="A87" s="358" t="s">
        <v>332</v>
      </c>
      <c r="B87" s="358"/>
      <c r="C87" s="29" t="s">
        <v>224</v>
      </c>
      <c r="D87" s="29" t="s">
        <v>224</v>
      </c>
      <c r="E87" s="17">
        <v>851</v>
      </c>
      <c r="F87" s="29" t="s">
        <v>247</v>
      </c>
      <c r="G87" s="29" t="s">
        <v>331</v>
      </c>
      <c r="H87" s="29" t="s">
        <v>333</v>
      </c>
      <c r="I87" s="29"/>
      <c r="J87" s="49">
        <f>J88+J90</f>
        <v>143500</v>
      </c>
      <c r="K87" s="49">
        <f t="shared" ref="K87:X87" si="150">K88+K90</f>
        <v>0</v>
      </c>
      <c r="L87" s="49">
        <f t="shared" si="150"/>
        <v>143500</v>
      </c>
      <c r="M87" s="49">
        <f t="shared" si="150"/>
        <v>0</v>
      </c>
      <c r="N87" s="49">
        <f t="shared" si="150"/>
        <v>143500</v>
      </c>
      <c r="O87" s="49">
        <f t="shared" si="150"/>
        <v>0</v>
      </c>
      <c r="P87" s="49">
        <f t="shared" si="150"/>
        <v>143500</v>
      </c>
      <c r="Q87" s="49">
        <f t="shared" si="150"/>
        <v>0</v>
      </c>
      <c r="R87" s="49">
        <f t="shared" si="150"/>
        <v>143500</v>
      </c>
      <c r="S87" s="49">
        <f t="shared" si="150"/>
        <v>0</v>
      </c>
      <c r="T87" s="49">
        <f t="shared" si="150"/>
        <v>143500</v>
      </c>
      <c r="U87" s="49">
        <f t="shared" si="150"/>
        <v>0</v>
      </c>
      <c r="V87" s="49">
        <f t="shared" si="150"/>
        <v>143500</v>
      </c>
      <c r="W87" s="49">
        <f t="shared" si="150"/>
        <v>0</v>
      </c>
      <c r="X87" s="380">
        <f t="shared" si="150"/>
        <v>143500</v>
      </c>
    </row>
    <row r="88" spans="1:24" s="1" customFormat="1" ht="29.25" customHeight="1" x14ac:dyDescent="0.25">
      <c r="A88" s="285"/>
      <c r="B88" s="285" t="s">
        <v>231</v>
      </c>
      <c r="C88" s="29" t="s">
        <v>224</v>
      </c>
      <c r="D88" s="29" t="s">
        <v>224</v>
      </c>
      <c r="E88" s="17">
        <v>851</v>
      </c>
      <c r="F88" s="29" t="s">
        <v>247</v>
      </c>
      <c r="G88" s="29" t="s">
        <v>331</v>
      </c>
      <c r="H88" s="29" t="s">
        <v>333</v>
      </c>
      <c r="I88" s="48" t="s">
        <v>233</v>
      </c>
      <c r="J88" s="49">
        <f>J89</f>
        <v>73900</v>
      </c>
      <c r="K88" s="49">
        <f t="shared" ref="K88:X88" si="151">K89</f>
        <v>0</v>
      </c>
      <c r="L88" s="49">
        <f t="shared" si="151"/>
        <v>73900</v>
      </c>
      <c r="M88" s="49">
        <f t="shared" si="151"/>
        <v>0</v>
      </c>
      <c r="N88" s="49">
        <f t="shared" si="151"/>
        <v>73900</v>
      </c>
      <c r="O88" s="49">
        <f t="shared" si="151"/>
        <v>0</v>
      </c>
      <c r="P88" s="49">
        <f t="shared" si="151"/>
        <v>73900</v>
      </c>
      <c r="Q88" s="49">
        <f t="shared" si="151"/>
        <v>0</v>
      </c>
      <c r="R88" s="49">
        <f t="shared" si="151"/>
        <v>73900</v>
      </c>
      <c r="S88" s="49">
        <f t="shared" si="151"/>
        <v>0</v>
      </c>
      <c r="T88" s="49">
        <f t="shared" si="151"/>
        <v>73900</v>
      </c>
      <c r="U88" s="49">
        <f t="shared" si="151"/>
        <v>13406</v>
      </c>
      <c r="V88" s="49">
        <f t="shared" si="151"/>
        <v>87306</v>
      </c>
      <c r="W88" s="49">
        <f t="shared" si="151"/>
        <v>-1714.39</v>
      </c>
      <c r="X88" s="380">
        <f t="shared" si="151"/>
        <v>85591.61</v>
      </c>
    </row>
    <row r="89" spans="1:24" s="1" customFormat="1" ht="13.5" customHeight="1" x14ac:dyDescent="0.25">
      <c r="A89" s="50"/>
      <c r="B89" s="286" t="s">
        <v>234</v>
      </c>
      <c r="C89" s="29" t="s">
        <v>224</v>
      </c>
      <c r="D89" s="29" t="s">
        <v>224</v>
      </c>
      <c r="E89" s="17">
        <v>851</v>
      </c>
      <c r="F89" s="29" t="s">
        <v>247</v>
      </c>
      <c r="G89" s="29" t="s">
        <v>331</v>
      </c>
      <c r="H89" s="29" t="s">
        <v>333</v>
      </c>
      <c r="I89" s="48" t="s">
        <v>235</v>
      </c>
      <c r="J89" s="49">
        <f>73883+17</f>
        <v>73900</v>
      </c>
      <c r="K89" s="49"/>
      <c r="L89" s="49">
        <f t="shared" ref="L89:L185" si="152">J89+K89</f>
        <v>73900</v>
      </c>
      <c r="M89" s="49"/>
      <c r="N89" s="49">
        <f t="shared" ref="N89" si="153">L89+M89</f>
        <v>73900</v>
      </c>
      <c r="O89" s="49"/>
      <c r="P89" s="49">
        <f t="shared" ref="P89" si="154">N89+O89</f>
        <v>73900</v>
      </c>
      <c r="Q89" s="49"/>
      <c r="R89" s="49">
        <f t="shared" ref="R89" si="155">P89+Q89</f>
        <v>73900</v>
      </c>
      <c r="S89" s="49"/>
      <c r="T89" s="49">
        <f t="shared" ref="T89" si="156">R89+S89</f>
        <v>73900</v>
      </c>
      <c r="U89" s="49">
        <v>13406</v>
      </c>
      <c r="V89" s="49">
        <f t="shared" ref="V89" si="157">T89+U89</f>
        <v>87306</v>
      </c>
      <c r="W89" s="49">
        <f>[1]Функц.февр.!W141</f>
        <v>-1714.39</v>
      </c>
      <c r="X89" s="380">
        <f t="shared" ref="X89" si="158">V89+W89</f>
        <v>85591.61</v>
      </c>
    </row>
    <row r="90" spans="1:24" s="1" customFormat="1" ht="13.5" customHeight="1" x14ac:dyDescent="0.25">
      <c r="A90" s="50"/>
      <c r="B90" s="286" t="s">
        <v>236</v>
      </c>
      <c r="C90" s="29" t="s">
        <v>224</v>
      </c>
      <c r="D90" s="29" t="s">
        <v>224</v>
      </c>
      <c r="E90" s="17">
        <v>851</v>
      </c>
      <c r="F90" s="29" t="s">
        <v>247</v>
      </c>
      <c r="G90" s="29" t="s">
        <v>331</v>
      </c>
      <c r="H90" s="29" t="s">
        <v>333</v>
      </c>
      <c r="I90" s="48" t="s">
        <v>237</v>
      </c>
      <c r="J90" s="49">
        <f>J91</f>
        <v>69600</v>
      </c>
      <c r="K90" s="49">
        <f t="shared" ref="K90:X90" si="159">K91</f>
        <v>0</v>
      </c>
      <c r="L90" s="49">
        <f t="shared" si="159"/>
        <v>69600</v>
      </c>
      <c r="M90" s="49">
        <f t="shared" si="159"/>
        <v>0</v>
      </c>
      <c r="N90" s="49">
        <f t="shared" si="159"/>
        <v>69600</v>
      </c>
      <c r="O90" s="49">
        <f t="shared" si="159"/>
        <v>0</v>
      </c>
      <c r="P90" s="49">
        <f t="shared" si="159"/>
        <v>69600</v>
      </c>
      <c r="Q90" s="49">
        <f t="shared" si="159"/>
        <v>0</v>
      </c>
      <c r="R90" s="49">
        <f t="shared" si="159"/>
        <v>69600</v>
      </c>
      <c r="S90" s="49">
        <f t="shared" si="159"/>
        <v>0</v>
      </c>
      <c r="T90" s="49">
        <f t="shared" si="159"/>
        <v>69600</v>
      </c>
      <c r="U90" s="49">
        <f t="shared" si="159"/>
        <v>-13406</v>
      </c>
      <c r="V90" s="49">
        <f t="shared" si="159"/>
        <v>56194</v>
      </c>
      <c r="W90" s="49">
        <f t="shared" si="159"/>
        <v>1714.39</v>
      </c>
      <c r="X90" s="380">
        <f t="shared" si="159"/>
        <v>57908.39</v>
      </c>
    </row>
    <row r="91" spans="1:24" s="1" customFormat="1" ht="12.75" customHeight="1" x14ac:dyDescent="0.25">
      <c r="A91" s="50"/>
      <c r="B91" s="285" t="s">
        <v>238</v>
      </c>
      <c r="C91" s="29" t="s">
        <v>224</v>
      </c>
      <c r="D91" s="29" t="s">
        <v>224</v>
      </c>
      <c r="E91" s="17">
        <v>851</v>
      </c>
      <c r="F91" s="29" t="s">
        <v>247</v>
      </c>
      <c r="G91" s="29" t="s">
        <v>331</v>
      </c>
      <c r="H91" s="29" t="s">
        <v>333</v>
      </c>
      <c r="I91" s="48" t="s">
        <v>239</v>
      </c>
      <c r="J91" s="49">
        <f>69617-17</f>
        <v>69600</v>
      </c>
      <c r="K91" s="49"/>
      <c r="L91" s="49">
        <f t="shared" si="152"/>
        <v>69600</v>
      </c>
      <c r="M91" s="49"/>
      <c r="N91" s="49">
        <f t="shared" ref="N91" si="160">L91+M91</f>
        <v>69600</v>
      </c>
      <c r="O91" s="49"/>
      <c r="P91" s="49">
        <f t="shared" ref="P91" si="161">N91+O91</f>
        <v>69600</v>
      </c>
      <c r="Q91" s="49"/>
      <c r="R91" s="49">
        <f t="shared" ref="R91" si="162">P91+Q91</f>
        <v>69600</v>
      </c>
      <c r="S91" s="49"/>
      <c r="T91" s="49">
        <f t="shared" ref="T91" si="163">R91+S91</f>
        <v>69600</v>
      </c>
      <c r="U91" s="49">
        <v>-13406</v>
      </c>
      <c r="V91" s="49">
        <f t="shared" ref="V91" si="164">T91+U91</f>
        <v>56194</v>
      </c>
      <c r="W91" s="49">
        <f>[1]Функц.февр.!W143</f>
        <v>1714.39</v>
      </c>
      <c r="X91" s="380">
        <f t="shared" ref="X91" si="165">V91+W91</f>
        <v>57908.39</v>
      </c>
    </row>
    <row r="92" spans="1:24" s="1" customFormat="1" ht="15.75" customHeight="1" x14ac:dyDescent="0.25">
      <c r="A92" s="408" t="s">
        <v>782</v>
      </c>
      <c r="B92" s="408"/>
      <c r="C92" s="29" t="s">
        <v>224</v>
      </c>
      <c r="D92" s="29" t="s">
        <v>224</v>
      </c>
      <c r="E92" s="283">
        <v>851</v>
      </c>
      <c r="F92" s="29" t="s">
        <v>247</v>
      </c>
      <c r="G92" s="29" t="s">
        <v>331</v>
      </c>
      <c r="H92" s="29" t="s">
        <v>783</v>
      </c>
      <c r="I92" s="48"/>
      <c r="J92" s="49"/>
      <c r="K92" s="49"/>
      <c r="L92" s="49"/>
      <c r="M92" s="49"/>
      <c r="N92" s="49"/>
      <c r="O92" s="49"/>
      <c r="P92" s="49"/>
      <c r="Q92" s="49"/>
      <c r="R92" s="49"/>
      <c r="S92" s="49"/>
      <c r="T92" s="49"/>
      <c r="U92" s="49"/>
      <c r="V92" s="49">
        <f>V93</f>
        <v>0</v>
      </c>
      <c r="W92" s="49">
        <f t="shared" ref="W92:X94" si="166">W93</f>
        <v>280000</v>
      </c>
      <c r="X92" s="380">
        <f t="shared" si="166"/>
        <v>280000</v>
      </c>
    </row>
    <row r="93" spans="1:24" s="2" customFormat="1" ht="27.75" customHeight="1" x14ac:dyDescent="0.25">
      <c r="A93" s="409" t="s">
        <v>784</v>
      </c>
      <c r="B93" s="409"/>
      <c r="C93" s="29" t="s">
        <v>224</v>
      </c>
      <c r="D93" s="29" t="s">
        <v>224</v>
      </c>
      <c r="E93" s="283">
        <v>851</v>
      </c>
      <c r="F93" s="29" t="s">
        <v>247</v>
      </c>
      <c r="G93" s="29" t="s">
        <v>331</v>
      </c>
      <c r="H93" s="29" t="s">
        <v>785</v>
      </c>
      <c r="I93" s="29"/>
      <c r="J93" s="25"/>
      <c r="K93" s="25"/>
      <c r="L93" s="25"/>
      <c r="M93" s="25"/>
      <c r="N93" s="25"/>
      <c r="O93" s="25"/>
      <c r="P93" s="25"/>
      <c r="Q93" s="25"/>
      <c r="R93" s="25"/>
      <c r="S93" s="25"/>
      <c r="T93" s="25"/>
      <c r="U93" s="25"/>
      <c r="V93" s="25">
        <f>V94</f>
        <v>0</v>
      </c>
      <c r="W93" s="25">
        <f t="shared" si="166"/>
        <v>280000</v>
      </c>
      <c r="X93" s="384">
        <f t="shared" si="166"/>
        <v>280000</v>
      </c>
    </row>
    <row r="94" spans="1:24" s="2" customFormat="1" ht="12.75" customHeight="1" x14ac:dyDescent="0.25">
      <c r="A94" s="286"/>
      <c r="B94" s="285" t="s">
        <v>240</v>
      </c>
      <c r="C94" s="29" t="s">
        <v>224</v>
      </c>
      <c r="D94" s="29" t="s">
        <v>224</v>
      </c>
      <c r="E94" s="283">
        <v>851</v>
      </c>
      <c r="F94" s="29" t="s">
        <v>247</v>
      </c>
      <c r="G94" s="29" t="s">
        <v>331</v>
      </c>
      <c r="H94" s="29" t="s">
        <v>785</v>
      </c>
      <c r="I94" s="48" t="s">
        <v>241</v>
      </c>
      <c r="J94" s="25"/>
      <c r="K94" s="25"/>
      <c r="L94" s="25"/>
      <c r="M94" s="25"/>
      <c r="N94" s="25"/>
      <c r="O94" s="25"/>
      <c r="P94" s="25"/>
      <c r="Q94" s="25"/>
      <c r="R94" s="25"/>
      <c r="S94" s="25"/>
      <c r="T94" s="25"/>
      <c r="U94" s="25"/>
      <c r="V94" s="25">
        <f>V95</f>
        <v>0</v>
      </c>
      <c r="W94" s="25">
        <f t="shared" si="166"/>
        <v>280000</v>
      </c>
      <c r="X94" s="384">
        <f t="shared" si="166"/>
        <v>280000</v>
      </c>
    </row>
    <row r="95" spans="1:24" s="2" customFormat="1" ht="27.75" customHeight="1" x14ac:dyDescent="0.25">
      <c r="A95" s="286"/>
      <c r="B95" s="285" t="s">
        <v>325</v>
      </c>
      <c r="C95" s="29" t="s">
        <v>224</v>
      </c>
      <c r="D95" s="29" t="s">
        <v>224</v>
      </c>
      <c r="E95" s="283">
        <v>851</v>
      </c>
      <c r="F95" s="29" t="s">
        <v>247</v>
      </c>
      <c r="G95" s="29" t="s">
        <v>331</v>
      </c>
      <c r="H95" s="29" t="s">
        <v>785</v>
      </c>
      <c r="I95" s="48" t="s">
        <v>326</v>
      </c>
      <c r="J95" s="25"/>
      <c r="K95" s="25"/>
      <c r="L95" s="25"/>
      <c r="M95" s="25"/>
      <c r="N95" s="25"/>
      <c r="O95" s="25"/>
      <c r="P95" s="25"/>
      <c r="Q95" s="25"/>
      <c r="R95" s="25"/>
      <c r="S95" s="25"/>
      <c r="T95" s="25"/>
      <c r="U95" s="25"/>
      <c r="V95" s="25"/>
      <c r="W95" s="25">
        <v>280000</v>
      </c>
      <c r="X95" s="380">
        <f t="shared" ref="X95" si="167">V95+W95</f>
        <v>280000</v>
      </c>
    </row>
    <row r="96" spans="1:24" s="47" customFormat="1" x14ac:dyDescent="0.25">
      <c r="A96" s="287" t="s">
        <v>338</v>
      </c>
      <c r="B96" s="278"/>
      <c r="C96" s="63" t="s">
        <v>224</v>
      </c>
      <c r="D96" s="63" t="s">
        <v>224</v>
      </c>
      <c r="E96" s="18">
        <v>851</v>
      </c>
      <c r="F96" s="63" t="s">
        <v>320</v>
      </c>
      <c r="G96" s="63"/>
      <c r="H96" s="63"/>
      <c r="I96" s="45"/>
      <c r="J96" s="64">
        <v>0</v>
      </c>
      <c r="K96" s="64">
        <v>320000</v>
      </c>
      <c r="L96" s="64">
        <v>320000</v>
      </c>
      <c r="M96" s="64">
        <v>0</v>
      </c>
      <c r="N96" s="64">
        <v>320000</v>
      </c>
      <c r="O96" s="64">
        <v>0</v>
      </c>
      <c r="P96" s="64">
        <v>320000</v>
      </c>
      <c r="Q96" s="64">
        <v>0</v>
      </c>
      <c r="R96" s="64">
        <v>320000</v>
      </c>
      <c r="S96" s="64">
        <v>500000</v>
      </c>
      <c r="T96" s="64">
        <f>T97</f>
        <v>0</v>
      </c>
      <c r="U96" s="64">
        <f>U97+U101</f>
        <v>18750</v>
      </c>
      <c r="V96" s="64">
        <f t="shared" ref="V96:X96" si="168">V97+V101</f>
        <v>18750</v>
      </c>
      <c r="W96" s="64">
        <f t="shared" si="168"/>
        <v>3750</v>
      </c>
      <c r="X96" s="385">
        <f t="shared" si="168"/>
        <v>22500</v>
      </c>
    </row>
    <row r="97" spans="1:24" s="47" customFormat="1" ht="15" customHeight="1" x14ac:dyDescent="0.25">
      <c r="A97" s="369" t="s">
        <v>665</v>
      </c>
      <c r="B97" s="369"/>
      <c r="C97" s="63" t="s">
        <v>224</v>
      </c>
      <c r="D97" s="63" t="s">
        <v>224</v>
      </c>
      <c r="E97" s="18">
        <v>851</v>
      </c>
      <c r="F97" s="63" t="s">
        <v>320</v>
      </c>
      <c r="G97" s="63" t="s">
        <v>224</v>
      </c>
      <c r="H97" s="63"/>
      <c r="I97" s="45"/>
      <c r="J97" s="64"/>
      <c r="K97" s="64"/>
      <c r="L97" s="49"/>
      <c r="M97" s="64"/>
      <c r="N97" s="64"/>
      <c r="O97" s="64"/>
      <c r="P97" s="64"/>
      <c r="Q97" s="64"/>
      <c r="R97" s="64"/>
      <c r="S97" s="64"/>
      <c r="T97" s="64">
        <f>T98</f>
        <v>0</v>
      </c>
      <c r="U97" s="64">
        <f>U98</f>
        <v>18750</v>
      </c>
      <c r="V97" s="64">
        <f t="shared" ref="V97:X99" si="169">V98</f>
        <v>18750</v>
      </c>
      <c r="W97" s="64">
        <f t="shared" si="169"/>
        <v>-18750</v>
      </c>
      <c r="X97" s="385">
        <f t="shared" si="169"/>
        <v>0</v>
      </c>
    </row>
    <row r="98" spans="1:24" s="126" customFormat="1" ht="15" customHeight="1" x14ac:dyDescent="0.25">
      <c r="A98" s="286"/>
      <c r="B98" s="285" t="s">
        <v>670</v>
      </c>
      <c r="C98" s="29" t="s">
        <v>224</v>
      </c>
      <c r="D98" s="29" t="s">
        <v>224</v>
      </c>
      <c r="E98" s="17">
        <v>851</v>
      </c>
      <c r="F98" s="29" t="s">
        <v>320</v>
      </c>
      <c r="G98" s="29" t="s">
        <v>224</v>
      </c>
      <c r="H98" s="29" t="s">
        <v>671</v>
      </c>
      <c r="I98" s="48"/>
      <c r="J98" s="61"/>
      <c r="K98" s="61"/>
      <c r="L98" s="49"/>
      <c r="M98" s="61"/>
      <c r="N98" s="61"/>
      <c r="O98" s="61"/>
      <c r="P98" s="61"/>
      <c r="Q98" s="61"/>
      <c r="R98" s="61"/>
      <c r="S98" s="61"/>
      <c r="T98" s="61"/>
      <c r="U98" s="49">
        <f>U99</f>
        <v>18750</v>
      </c>
      <c r="V98" s="49">
        <f t="shared" si="169"/>
        <v>18750</v>
      </c>
      <c r="W98" s="49">
        <f t="shared" si="169"/>
        <v>-18750</v>
      </c>
      <c r="X98" s="386">
        <f t="shared" si="169"/>
        <v>0</v>
      </c>
    </row>
    <row r="99" spans="1:24" s="1" customFormat="1" ht="12.75" customHeight="1" x14ac:dyDescent="0.25">
      <c r="A99" s="285"/>
      <c r="B99" s="285" t="s">
        <v>346</v>
      </c>
      <c r="C99" s="29" t="s">
        <v>224</v>
      </c>
      <c r="D99" s="29" t="s">
        <v>224</v>
      </c>
      <c r="E99" s="17">
        <v>851</v>
      </c>
      <c r="F99" s="29" t="s">
        <v>320</v>
      </c>
      <c r="G99" s="29" t="s">
        <v>224</v>
      </c>
      <c r="H99" s="29" t="s">
        <v>671</v>
      </c>
      <c r="I99" s="48" t="s">
        <v>347</v>
      </c>
      <c r="J99" s="49">
        <v>0</v>
      </c>
      <c r="K99" s="49">
        <v>200000</v>
      </c>
      <c r="L99" s="49">
        <v>200000</v>
      </c>
      <c r="M99" s="49">
        <v>0</v>
      </c>
      <c r="N99" s="49">
        <v>200000</v>
      </c>
      <c r="O99" s="49">
        <v>0</v>
      </c>
      <c r="P99" s="49">
        <v>200000</v>
      </c>
      <c r="Q99" s="49">
        <v>0</v>
      </c>
      <c r="R99" s="49">
        <v>200000</v>
      </c>
      <c r="S99" s="49">
        <v>0</v>
      </c>
      <c r="T99" s="49">
        <v>0</v>
      </c>
      <c r="U99" s="49">
        <f>U100</f>
        <v>18750</v>
      </c>
      <c r="V99" s="49">
        <f t="shared" si="169"/>
        <v>18750</v>
      </c>
      <c r="W99" s="49">
        <f t="shared" si="169"/>
        <v>-18750</v>
      </c>
      <c r="X99" s="380">
        <f t="shared" si="169"/>
        <v>0</v>
      </c>
    </row>
    <row r="100" spans="1:24" s="1" customFormat="1" ht="25.5" customHeight="1" x14ac:dyDescent="0.25">
      <c r="A100" s="285"/>
      <c r="B100" s="285" t="s">
        <v>348</v>
      </c>
      <c r="C100" s="29" t="s">
        <v>224</v>
      </c>
      <c r="D100" s="29" t="s">
        <v>224</v>
      </c>
      <c r="E100" s="17">
        <v>851</v>
      </c>
      <c r="F100" s="29" t="s">
        <v>320</v>
      </c>
      <c r="G100" s="29" t="s">
        <v>224</v>
      </c>
      <c r="H100" s="29" t="s">
        <v>671</v>
      </c>
      <c r="I100" s="48" t="s">
        <v>349</v>
      </c>
      <c r="J100" s="49"/>
      <c r="K100" s="49">
        <v>200000</v>
      </c>
      <c r="L100" s="49">
        <v>200000</v>
      </c>
      <c r="M100" s="49"/>
      <c r="N100" s="49">
        <v>200000</v>
      </c>
      <c r="O100" s="49"/>
      <c r="P100" s="49">
        <v>200000</v>
      </c>
      <c r="Q100" s="49"/>
      <c r="R100" s="49">
        <v>200000</v>
      </c>
      <c r="S100" s="49"/>
      <c r="T100" s="49"/>
      <c r="U100" s="49">
        <v>18750</v>
      </c>
      <c r="V100" s="49">
        <v>18750</v>
      </c>
      <c r="W100" s="49">
        <f>[1]Вед.февр.!W110</f>
        <v>-18750</v>
      </c>
      <c r="X100" s="380">
        <f>V100+W100</f>
        <v>0</v>
      </c>
    </row>
    <row r="101" spans="1:24" s="153" customFormat="1" x14ac:dyDescent="0.25">
      <c r="A101" s="284" t="s">
        <v>339</v>
      </c>
      <c r="B101" s="281"/>
      <c r="C101" s="29" t="s">
        <v>224</v>
      </c>
      <c r="D101" s="29" t="s">
        <v>224</v>
      </c>
      <c r="E101" s="283">
        <v>851</v>
      </c>
      <c r="F101" s="168" t="s">
        <v>320</v>
      </c>
      <c r="G101" s="168" t="s">
        <v>296</v>
      </c>
      <c r="H101" s="168"/>
      <c r="I101" s="151"/>
      <c r="J101" s="169">
        <f t="shared" ref="J101:Q101" si="170">J110</f>
        <v>0</v>
      </c>
      <c r="K101" s="169">
        <f t="shared" si="170"/>
        <v>1000000</v>
      </c>
      <c r="L101" s="169">
        <f t="shared" si="170"/>
        <v>1000000</v>
      </c>
      <c r="M101" s="169">
        <f t="shared" si="170"/>
        <v>0</v>
      </c>
      <c r="N101" s="169">
        <f t="shared" si="170"/>
        <v>1000000</v>
      </c>
      <c r="O101" s="169">
        <f t="shared" si="170"/>
        <v>0</v>
      </c>
      <c r="P101" s="169">
        <f t="shared" si="170"/>
        <v>1000000</v>
      </c>
      <c r="Q101" s="169">
        <f t="shared" si="170"/>
        <v>10000000</v>
      </c>
      <c r="R101" s="169">
        <f>R102+R110</f>
        <v>11000000</v>
      </c>
      <c r="S101" s="169">
        <f t="shared" ref="S101:T101" si="171">S102+S110</f>
        <v>0</v>
      </c>
      <c r="T101" s="169">
        <f t="shared" si="171"/>
        <v>0</v>
      </c>
      <c r="U101" s="169">
        <f>U102</f>
        <v>0</v>
      </c>
      <c r="V101" s="169">
        <f t="shared" ref="V101:X101" si="172">V102</f>
        <v>0</v>
      </c>
      <c r="W101" s="169">
        <f t="shared" si="172"/>
        <v>22500</v>
      </c>
      <c r="X101" s="387">
        <f t="shared" si="172"/>
        <v>22500</v>
      </c>
    </row>
    <row r="102" spans="1:24" s="145" customFormat="1" ht="15" customHeight="1" x14ac:dyDescent="0.25">
      <c r="A102" s="332" t="s">
        <v>690</v>
      </c>
      <c r="B102" s="332"/>
      <c r="C102" s="29" t="s">
        <v>224</v>
      </c>
      <c r="D102" s="29" t="s">
        <v>224</v>
      </c>
      <c r="E102" s="283">
        <v>851</v>
      </c>
      <c r="F102" s="158" t="s">
        <v>320</v>
      </c>
      <c r="G102" s="158" t="s">
        <v>296</v>
      </c>
      <c r="H102" s="158" t="s">
        <v>691</v>
      </c>
      <c r="I102" s="143"/>
      <c r="J102" s="154"/>
      <c r="K102" s="154"/>
      <c r="L102" s="154"/>
      <c r="M102" s="154"/>
      <c r="N102" s="154"/>
      <c r="O102" s="154"/>
      <c r="P102" s="154"/>
      <c r="Q102" s="154"/>
      <c r="R102" s="154"/>
      <c r="S102" s="154"/>
      <c r="T102" s="154"/>
      <c r="U102" s="154"/>
      <c r="V102" s="154"/>
      <c r="W102" s="154">
        <f>W103</f>
        <v>22500</v>
      </c>
      <c r="X102" s="388">
        <f>X103</f>
        <v>22500</v>
      </c>
    </row>
    <row r="103" spans="1:24" s="145" customFormat="1" ht="13.5" customHeight="1" x14ac:dyDescent="0.25">
      <c r="A103" s="280"/>
      <c r="B103" s="282" t="s">
        <v>236</v>
      </c>
      <c r="C103" s="29" t="s">
        <v>224</v>
      </c>
      <c r="D103" s="29" t="s">
        <v>224</v>
      </c>
      <c r="E103" s="283">
        <v>851</v>
      </c>
      <c r="F103" s="158" t="s">
        <v>320</v>
      </c>
      <c r="G103" s="158" t="s">
        <v>296</v>
      </c>
      <c r="H103" s="158" t="s">
        <v>691</v>
      </c>
      <c r="I103" s="143" t="s">
        <v>237</v>
      </c>
      <c r="J103" s="154"/>
      <c r="K103" s="154"/>
      <c r="L103" s="154"/>
      <c r="M103" s="154"/>
      <c r="N103" s="154"/>
      <c r="O103" s="154"/>
      <c r="P103" s="154"/>
      <c r="Q103" s="154"/>
      <c r="R103" s="154"/>
      <c r="S103" s="154"/>
      <c r="T103" s="154"/>
      <c r="U103" s="154"/>
      <c r="V103" s="154"/>
      <c r="W103" s="154">
        <f>W104</f>
        <v>22500</v>
      </c>
      <c r="X103" s="388">
        <f>X104</f>
        <v>22500</v>
      </c>
    </row>
    <row r="104" spans="1:24" s="145" customFormat="1" ht="13.5" customHeight="1" x14ac:dyDescent="0.25">
      <c r="A104" s="280"/>
      <c r="B104" s="280" t="s">
        <v>238</v>
      </c>
      <c r="C104" s="29" t="s">
        <v>224</v>
      </c>
      <c r="D104" s="29" t="s">
        <v>224</v>
      </c>
      <c r="E104" s="283">
        <v>851</v>
      </c>
      <c r="F104" s="158" t="s">
        <v>320</v>
      </c>
      <c r="G104" s="158" t="s">
        <v>296</v>
      </c>
      <c r="H104" s="158" t="s">
        <v>691</v>
      </c>
      <c r="I104" s="143" t="s">
        <v>239</v>
      </c>
      <c r="J104" s="154"/>
      <c r="K104" s="154"/>
      <c r="L104" s="154"/>
      <c r="M104" s="154"/>
      <c r="N104" s="154"/>
      <c r="O104" s="154"/>
      <c r="P104" s="154"/>
      <c r="Q104" s="154"/>
      <c r="R104" s="154"/>
      <c r="S104" s="154"/>
      <c r="T104" s="154"/>
      <c r="U104" s="154"/>
      <c r="V104" s="154"/>
      <c r="W104" s="154">
        <f>[1]Вед.февр.!W119</f>
        <v>22500</v>
      </c>
      <c r="X104" s="388">
        <f>V104+W104</f>
        <v>22500</v>
      </c>
    </row>
    <row r="105" spans="1:24" s="44" customFormat="1" ht="12.75" customHeight="1" x14ac:dyDescent="0.25">
      <c r="A105" s="360" t="s">
        <v>352</v>
      </c>
      <c r="B105" s="360"/>
      <c r="C105" s="29" t="s">
        <v>224</v>
      </c>
      <c r="D105" s="29" t="s">
        <v>224</v>
      </c>
      <c r="E105" s="17">
        <v>851</v>
      </c>
      <c r="F105" s="42" t="s">
        <v>353</v>
      </c>
      <c r="G105" s="42"/>
      <c r="H105" s="42"/>
      <c r="I105" s="42"/>
      <c r="J105" s="43">
        <f t="shared" ref="J105:X105" si="173">J106+J118</f>
        <v>2892400</v>
      </c>
      <c r="K105" s="43">
        <f t="shared" si="173"/>
        <v>6768861</v>
      </c>
      <c r="L105" s="43">
        <f t="shared" si="173"/>
        <v>9661261</v>
      </c>
      <c r="M105" s="43">
        <f t="shared" si="173"/>
        <v>-887528</v>
      </c>
      <c r="N105" s="43">
        <f t="shared" si="173"/>
        <v>8773733</v>
      </c>
      <c r="O105" s="43">
        <f t="shared" si="173"/>
        <v>0</v>
      </c>
      <c r="P105" s="43">
        <f t="shared" si="173"/>
        <v>8773733</v>
      </c>
      <c r="Q105" s="43">
        <f t="shared" si="173"/>
        <v>9562490</v>
      </c>
      <c r="R105" s="43">
        <f t="shared" si="173"/>
        <v>18336223</v>
      </c>
      <c r="S105" s="43">
        <f t="shared" si="173"/>
        <v>-2256300</v>
      </c>
      <c r="T105" s="43">
        <f t="shared" si="173"/>
        <v>16079923</v>
      </c>
      <c r="U105" s="43">
        <f t="shared" si="173"/>
        <v>41801543</v>
      </c>
      <c r="V105" s="43">
        <f t="shared" si="173"/>
        <v>57881466</v>
      </c>
      <c r="W105" s="43">
        <f t="shared" si="173"/>
        <v>8008</v>
      </c>
      <c r="X105" s="381">
        <f t="shared" si="173"/>
        <v>57889474</v>
      </c>
    </row>
    <row r="106" spans="1:24" s="47" customFormat="1" ht="12.75" hidden="1" customHeight="1" x14ac:dyDescent="0.25">
      <c r="A106" s="326" t="s">
        <v>354</v>
      </c>
      <c r="B106" s="326"/>
      <c r="C106" s="29" t="s">
        <v>224</v>
      </c>
      <c r="D106" s="29" t="s">
        <v>224</v>
      </c>
      <c r="E106" s="17">
        <v>851</v>
      </c>
      <c r="F106" s="45" t="s">
        <v>353</v>
      </c>
      <c r="G106" s="45" t="s">
        <v>224</v>
      </c>
      <c r="H106" s="45"/>
      <c r="I106" s="45"/>
      <c r="J106" s="46">
        <f>J111+J114</f>
        <v>500000</v>
      </c>
      <c r="K106" s="46">
        <f t="shared" ref="K106:S106" si="174">K111+K114</f>
        <v>1000000</v>
      </c>
      <c r="L106" s="46">
        <f t="shared" si="174"/>
        <v>1500000</v>
      </c>
      <c r="M106" s="46">
        <f t="shared" si="174"/>
        <v>0</v>
      </c>
      <c r="N106" s="46">
        <f t="shared" si="174"/>
        <v>1500000</v>
      </c>
      <c r="O106" s="46">
        <f t="shared" si="174"/>
        <v>560366</v>
      </c>
      <c r="P106" s="46">
        <f t="shared" si="174"/>
        <v>2060366</v>
      </c>
      <c r="Q106" s="46">
        <f t="shared" si="174"/>
        <v>10000000</v>
      </c>
      <c r="R106" s="46">
        <f t="shared" si="174"/>
        <v>12060366</v>
      </c>
      <c r="S106" s="46">
        <f t="shared" si="174"/>
        <v>0</v>
      </c>
      <c r="T106" s="46">
        <f>T107+T111+T114</f>
        <v>12060366</v>
      </c>
      <c r="U106" s="46">
        <f t="shared" ref="U106:X106" si="175">U107+U111+U114</f>
        <v>43729108</v>
      </c>
      <c r="V106" s="46">
        <f t="shared" si="175"/>
        <v>55789474</v>
      </c>
      <c r="W106" s="46">
        <f t="shared" si="175"/>
        <v>0</v>
      </c>
      <c r="X106" s="379">
        <f t="shared" si="175"/>
        <v>55789474</v>
      </c>
    </row>
    <row r="107" spans="1:24" s="1" customFormat="1" ht="12.75" hidden="1" customHeight="1" x14ac:dyDescent="0.25">
      <c r="A107" s="358" t="s">
        <v>417</v>
      </c>
      <c r="B107" s="358"/>
      <c r="C107" s="29" t="s">
        <v>224</v>
      </c>
      <c r="D107" s="29" t="s">
        <v>224</v>
      </c>
      <c r="E107" s="17">
        <v>851</v>
      </c>
      <c r="F107" s="48" t="s">
        <v>353</v>
      </c>
      <c r="G107" s="48" t="s">
        <v>224</v>
      </c>
      <c r="H107" s="48" t="s">
        <v>418</v>
      </c>
      <c r="I107" s="48"/>
      <c r="J107" s="49"/>
      <c r="K107" s="49"/>
      <c r="L107" s="49"/>
      <c r="M107" s="49"/>
      <c r="N107" s="49"/>
      <c r="O107" s="49"/>
      <c r="P107" s="49"/>
      <c r="Q107" s="49"/>
      <c r="R107" s="49"/>
      <c r="S107" s="49"/>
      <c r="T107" s="49">
        <f t="shared" ref="T107:X108" si="176">T108</f>
        <v>0</v>
      </c>
      <c r="U107" s="49">
        <f t="shared" si="176"/>
        <v>42000000</v>
      </c>
      <c r="V107" s="49">
        <f t="shared" si="176"/>
        <v>42000000</v>
      </c>
      <c r="W107" s="49">
        <f t="shared" si="176"/>
        <v>0</v>
      </c>
      <c r="X107" s="380">
        <f t="shared" si="176"/>
        <v>42000000</v>
      </c>
    </row>
    <row r="108" spans="1:24" s="1" customFormat="1" ht="12.75" hidden="1" customHeight="1" x14ac:dyDescent="0.25">
      <c r="A108" s="358" t="s">
        <v>674</v>
      </c>
      <c r="B108" s="358"/>
      <c r="C108" s="29" t="s">
        <v>224</v>
      </c>
      <c r="D108" s="29" t="s">
        <v>224</v>
      </c>
      <c r="E108" s="17">
        <v>851</v>
      </c>
      <c r="F108" s="48" t="s">
        <v>353</v>
      </c>
      <c r="G108" s="48" t="s">
        <v>224</v>
      </c>
      <c r="H108" s="48" t="s">
        <v>675</v>
      </c>
      <c r="I108" s="48"/>
      <c r="J108" s="49"/>
      <c r="K108" s="49"/>
      <c r="L108" s="49"/>
      <c r="M108" s="49"/>
      <c r="N108" s="49"/>
      <c r="O108" s="49"/>
      <c r="P108" s="49"/>
      <c r="Q108" s="49"/>
      <c r="R108" s="49"/>
      <c r="S108" s="49"/>
      <c r="T108" s="49">
        <f t="shared" si="176"/>
        <v>0</v>
      </c>
      <c r="U108" s="49">
        <f t="shared" si="176"/>
        <v>42000000</v>
      </c>
      <c r="V108" s="49">
        <f t="shared" si="176"/>
        <v>42000000</v>
      </c>
      <c r="W108" s="49">
        <f t="shared" si="176"/>
        <v>0</v>
      </c>
      <c r="X108" s="380">
        <f t="shared" si="176"/>
        <v>42000000</v>
      </c>
    </row>
    <row r="109" spans="1:24" s="1" customFormat="1" ht="12.75" hidden="1" customHeight="1" x14ac:dyDescent="0.25">
      <c r="A109" s="285"/>
      <c r="B109" s="285" t="s">
        <v>346</v>
      </c>
      <c r="C109" s="29" t="s">
        <v>224</v>
      </c>
      <c r="D109" s="29" t="s">
        <v>224</v>
      </c>
      <c r="E109" s="17">
        <v>851</v>
      </c>
      <c r="F109" s="48" t="s">
        <v>353</v>
      </c>
      <c r="G109" s="48" t="s">
        <v>224</v>
      </c>
      <c r="H109" s="48" t="s">
        <v>675</v>
      </c>
      <c r="I109" s="48" t="s">
        <v>347</v>
      </c>
      <c r="J109" s="49">
        <f>J110</f>
        <v>0</v>
      </c>
      <c r="K109" s="49">
        <f t="shared" ref="K109:X109" si="177">K110</f>
        <v>1000000</v>
      </c>
      <c r="L109" s="49">
        <f t="shared" ref="L109:L110" si="178">J109+K109</f>
        <v>1000000</v>
      </c>
      <c r="M109" s="49">
        <f t="shared" si="177"/>
        <v>0</v>
      </c>
      <c r="N109" s="49">
        <f t="shared" si="177"/>
        <v>1000000</v>
      </c>
      <c r="O109" s="49">
        <f t="shared" si="177"/>
        <v>0</v>
      </c>
      <c r="P109" s="49">
        <f t="shared" si="177"/>
        <v>1000000</v>
      </c>
      <c r="Q109" s="49">
        <f t="shared" si="177"/>
        <v>10000000</v>
      </c>
      <c r="R109" s="49">
        <f t="shared" si="177"/>
        <v>11000000</v>
      </c>
      <c r="S109" s="49">
        <f t="shared" si="177"/>
        <v>0</v>
      </c>
      <c r="T109" s="49">
        <f t="shared" si="177"/>
        <v>0</v>
      </c>
      <c r="U109" s="49">
        <f t="shared" si="177"/>
        <v>42000000</v>
      </c>
      <c r="V109" s="49">
        <f t="shared" si="177"/>
        <v>42000000</v>
      </c>
      <c r="W109" s="49">
        <f t="shared" si="177"/>
        <v>0</v>
      </c>
      <c r="X109" s="380">
        <f t="shared" si="177"/>
        <v>42000000</v>
      </c>
    </row>
    <row r="110" spans="1:24" s="1" customFormat="1" ht="25.5" hidden="1" customHeight="1" x14ac:dyDescent="0.25">
      <c r="A110" s="50"/>
      <c r="B110" s="285" t="s">
        <v>348</v>
      </c>
      <c r="C110" s="29" t="s">
        <v>224</v>
      </c>
      <c r="D110" s="29" t="s">
        <v>224</v>
      </c>
      <c r="E110" s="17">
        <v>851</v>
      </c>
      <c r="F110" s="48" t="s">
        <v>353</v>
      </c>
      <c r="G110" s="48" t="s">
        <v>224</v>
      </c>
      <c r="H110" s="48" t="s">
        <v>675</v>
      </c>
      <c r="I110" s="48" t="s">
        <v>349</v>
      </c>
      <c r="J110" s="49">
        <v>0</v>
      </c>
      <c r="K110" s="49">
        <v>1000000</v>
      </c>
      <c r="L110" s="49">
        <f t="shared" si="178"/>
        <v>1000000</v>
      </c>
      <c r="M110" s="49"/>
      <c r="N110" s="49">
        <f>L110+M110</f>
        <v>1000000</v>
      </c>
      <c r="O110" s="49"/>
      <c r="P110" s="49">
        <f t="shared" ref="P110" si="179">N110+O110</f>
        <v>1000000</v>
      </c>
      <c r="Q110" s="49">
        <v>10000000</v>
      </c>
      <c r="R110" s="49">
        <f t="shared" ref="R110" si="180">P110+Q110</f>
        <v>11000000</v>
      </c>
      <c r="S110" s="49"/>
      <c r="T110" s="49"/>
      <c r="U110" s="49">
        <v>42000000</v>
      </c>
      <c r="V110" s="49">
        <f t="shared" ref="V110" si="181">T110+U110</f>
        <v>42000000</v>
      </c>
      <c r="W110" s="49"/>
      <c r="X110" s="380">
        <f t="shared" ref="X110" si="182">V110+W110</f>
        <v>42000000</v>
      </c>
    </row>
    <row r="111" spans="1:24" s="1" customFormat="1" ht="12.75" hidden="1" customHeight="1" x14ac:dyDescent="0.25">
      <c r="A111" s="358" t="s">
        <v>378</v>
      </c>
      <c r="B111" s="358"/>
      <c r="C111" s="29" t="s">
        <v>224</v>
      </c>
      <c r="D111" s="29" t="s">
        <v>224</v>
      </c>
      <c r="E111" s="17">
        <v>851</v>
      </c>
      <c r="F111" s="48" t="s">
        <v>353</v>
      </c>
      <c r="G111" s="48" t="s">
        <v>224</v>
      </c>
      <c r="H111" s="48" t="s">
        <v>379</v>
      </c>
      <c r="I111" s="48"/>
      <c r="J111" s="49">
        <f>J112</f>
        <v>0</v>
      </c>
      <c r="K111" s="49">
        <f t="shared" ref="K111:X112" si="183">K112</f>
        <v>1000000</v>
      </c>
      <c r="L111" s="49">
        <f t="shared" si="183"/>
        <v>1000000</v>
      </c>
      <c r="M111" s="49">
        <f t="shared" si="183"/>
        <v>0</v>
      </c>
      <c r="N111" s="49">
        <f t="shared" si="183"/>
        <v>1000000</v>
      </c>
      <c r="O111" s="49">
        <f t="shared" si="183"/>
        <v>0</v>
      </c>
      <c r="P111" s="49">
        <f t="shared" si="183"/>
        <v>1000000</v>
      </c>
      <c r="Q111" s="49">
        <f t="shared" si="183"/>
        <v>10000000</v>
      </c>
      <c r="R111" s="49">
        <f t="shared" si="183"/>
        <v>11000000</v>
      </c>
      <c r="S111" s="49">
        <f t="shared" si="183"/>
        <v>0</v>
      </c>
      <c r="T111" s="49">
        <f t="shared" si="183"/>
        <v>11000000</v>
      </c>
      <c r="U111" s="49">
        <f t="shared" si="183"/>
        <v>0</v>
      </c>
      <c r="V111" s="49">
        <f t="shared" si="183"/>
        <v>11000000</v>
      </c>
      <c r="W111" s="49">
        <f t="shared" si="183"/>
        <v>0</v>
      </c>
      <c r="X111" s="380">
        <f t="shared" si="183"/>
        <v>11000000</v>
      </c>
    </row>
    <row r="112" spans="1:24" s="1" customFormat="1" hidden="1" x14ac:dyDescent="0.25">
      <c r="A112" s="285"/>
      <c r="B112" s="285" t="s">
        <v>346</v>
      </c>
      <c r="C112" s="29" t="s">
        <v>224</v>
      </c>
      <c r="D112" s="29" t="s">
        <v>224</v>
      </c>
      <c r="E112" s="17">
        <v>851</v>
      </c>
      <c r="F112" s="48" t="s">
        <v>353</v>
      </c>
      <c r="G112" s="48" t="s">
        <v>224</v>
      </c>
      <c r="H112" s="48" t="s">
        <v>379</v>
      </c>
      <c r="I112" s="48" t="s">
        <v>347</v>
      </c>
      <c r="J112" s="49">
        <f>J113</f>
        <v>0</v>
      </c>
      <c r="K112" s="49">
        <f t="shared" si="183"/>
        <v>1000000</v>
      </c>
      <c r="L112" s="49">
        <f t="shared" si="183"/>
        <v>1000000</v>
      </c>
      <c r="M112" s="49">
        <f t="shared" si="183"/>
        <v>0</v>
      </c>
      <c r="N112" s="49">
        <f t="shared" si="183"/>
        <v>1000000</v>
      </c>
      <c r="O112" s="49">
        <f t="shared" si="183"/>
        <v>0</v>
      </c>
      <c r="P112" s="49">
        <f t="shared" si="183"/>
        <v>1000000</v>
      </c>
      <c r="Q112" s="49">
        <f t="shared" si="183"/>
        <v>10000000</v>
      </c>
      <c r="R112" s="49">
        <f t="shared" si="183"/>
        <v>11000000</v>
      </c>
      <c r="S112" s="49">
        <f t="shared" si="183"/>
        <v>0</v>
      </c>
      <c r="T112" s="49">
        <f t="shared" si="183"/>
        <v>11000000</v>
      </c>
      <c r="U112" s="49">
        <f t="shared" si="183"/>
        <v>0</v>
      </c>
      <c r="V112" s="49">
        <f t="shared" si="183"/>
        <v>11000000</v>
      </c>
      <c r="W112" s="49">
        <f t="shared" si="183"/>
        <v>0</v>
      </c>
      <c r="X112" s="380">
        <f t="shared" si="183"/>
        <v>11000000</v>
      </c>
    </row>
    <row r="113" spans="1:24" s="1" customFormat="1" ht="12.75" hidden="1" customHeight="1" x14ac:dyDescent="0.25">
      <c r="A113" s="50"/>
      <c r="B113" s="285" t="s">
        <v>348</v>
      </c>
      <c r="C113" s="29" t="s">
        <v>224</v>
      </c>
      <c r="D113" s="29" t="s">
        <v>224</v>
      </c>
      <c r="E113" s="17">
        <v>851</v>
      </c>
      <c r="F113" s="48" t="s">
        <v>353</v>
      </c>
      <c r="G113" s="48" t="s">
        <v>224</v>
      </c>
      <c r="H113" s="48" t="s">
        <v>379</v>
      </c>
      <c r="I113" s="48" t="s">
        <v>349</v>
      </c>
      <c r="J113" s="49">
        <v>0</v>
      </c>
      <c r="K113" s="49">
        <v>1000000</v>
      </c>
      <c r="L113" s="49">
        <f t="shared" ref="L113" si="184">J113+K113</f>
        <v>1000000</v>
      </c>
      <c r="M113" s="49"/>
      <c r="N113" s="49">
        <f t="shared" ref="N113" si="185">L113+M113</f>
        <v>1000000</v>
      </c>
      <c r="O113" s="49"/>
      <c r="P113" s="49">
        <f t="shared" ref="P113" si="186">N113+O113</f>
        <v>1000000</v>
      </c>
      <c r="Q113" s="49">
        <v>10000000</v>
      </c>
      <c r="R113" s="49">
        <f t="shared" ref="R113" si="187">P113+Q113</f>
        <v>11000000</v>
      </c>
      <c r="S113" s="49"/>
      <c r="T113" s="49">
        <f t="shared" ref="T113" si="188">R113+S113</f>
        <v>11000000</v>
      </c>
      <c r="U113" s="49"/>
      <c r="V113" s="49">
        <f t="shared" ref="V113" si="189">T113+U113</f>
        <v>11000000</v>
      </c>
      <c r="W113" s="49"/>
      <c r="X113" s="380">
        <f t="shared" ref="X113" si="190">V113+W113</f>
        <v>11000000</v>
      </c>
    </row>
    <row r="114" spans="1:24" s="47" customFormat="1" ht="12.75" hidden="1" customHeight="1" x14ac:dyDescent="0.25">
      <c r="A114" s="358" t="s">
        <v>380</v>
      </c>
      <c r="B114" s="358"/>
      <c r="C114" s="29" t="s">
        <v>224</v>
      </c>
      <c r="D114" s="29" t="s">
        <v>224</v>
      </c>
      <c r="E114" s="17">
        <v>851</v>
      </c>
      <c r="F114" s="48" t="s">
        <v>353</v>
      </c>
      <c r="G114" s="48" t="s">
        <v>224</v>
      </c>
      <c r="H114" s="48" t="s">
        <v>381</v>
      </c>
      <c r="I114" s="48"/>
      <c r="J114" s="49">
        <f t="shared" ref="J114:X114" si="191">J115</f>
        <v>500000</v>
      </c>
      <c r="K114" s="49">
        <f t="shared" si="191"/>
        <v>0</v>
      </c>
      <c r="L114" s="49">
        <f t="shared" si="191"/>
        <v>500000</v>
      </c>
      <c r="M114" s="49">
        <f t="shared" si="191"/>
        <v>0</v>
      </c>
      <c r="N114" s="49">
        <f t="shared" si="191"/>
        <v>500000</v>
      </c>
      <c r="O114" s="49">
        <f t="shared" si="191"/>
        <v>560366</v>
      </c>
      <c r="P114" s="49">
        <f t="shared" si="191"/>
        <v>1060366</v>
      </c>
      <c r="Q114" s="49">
        <f t="shared" si="191"/>
        <v>0</v>
      </c>
      <c r="R114" s="49">
        <f t="shared" si="191"/>
        <v>1060366</v>
      </c>
      <c r="S114" s="49">
        <f t="shared" si="191"/>
        <v>0</v>
      </c>
      <c r="T114" s="49">
        <f t="shared" si="191"/>
        <v>1060366</v>
      </c>
      <c r="U114" s="49">
        <f t="shared" si="191"/>
        <v>1729108</v>
      </c>
      <c r="V114" s="49">
        <f t="shared" si="191"/>
        <v>2789474</v>
      </c>
      <c r="W114" s="49">
        <f t="shared" si="191"/>
        <v>0</v>
      </c>
      <c r="X114" s="380">
        <f t="shared" si="191"/>
        <v>2789474</v>
      </c>
    </row>
    <row r="115" spans="1:24" s="1" customFormat="1" hidden="1" x14ac:dyDescent="0.25">
      <c r="A115" s="285"/>
      <c r="B115" s="285" t="s">
        <v>346</v>
      </c>
      <c r="C115" s="29" t="s">
        <v>224</v>
      </c>
      <c r="D115" s="29" t="s">
        <v>224</v>
      </c>
      <c r="E115" s="17">
        <v>851</v>
      </c>
      <c r="F115" s="29" t="s">
        <v>353</v>
      </c>
      <c r="G115" s="48" t="s">
        <v>224</v>
      </c>
      <c r="H115" s="29" t="s">
        <v>381</v>
      </c>
      <c r="I115" s="29" t="s">
        <v>347</v>
      </c>
      <c r="J115" s="49">
        <f>J117+J116</f>
        <v>500000</v>
      </c>
      <c r="K115" s="49">
        <f t="shared" ref="K115:X115" si="192">K117+K116</f>
        <v>0</v>
      </c>
      <c r="L115" s="49">
        <f t="shared" si="192"/>
        <v>500000</v>
      </c>
      <c r="M115" s="49">
        <f t="shared" si="192"/>
        <v>0</v>
      </c>
      <c r="N115" s="49">
        <f t="shared" si="192"/>
        <v>500000</v>
      </c>
      <c r="O115" s="49">
        <f t="shared" si="192"/>
        <v>560366</v>
      </c>
      <c r="P115" s="49">
        <f t="shared" si="192"/>
        <v>1060366</v>
      </c>
      <c r="Q115" s="49">
        <f t="shared" si="192"/>
        <v>0</v>
      </c>
      <c r="R115" s="49">
        <f t="shared" si="192"/>
        <v>1060366</v>
      </c>
      <c r="S115" s="49">
        <f t="shared" si="192"/>
        <v>0</v>
      </c>
      <c r="T115" s="49">
        <f t="shared" si="192"/>
        <v>1060366</v>
      </c>
      <c r="U115" s="49">
        <f t="shared" si="192"/>
        <v>1729108</v>
      </c>
      <c r="V115" s="49">
        <f t="shared" si="192"/>
        <v>2789474</v>
      </c>
      <c r="W115" s="49">
        <f t="shared" si="192"/>
        <v>0</v>
      </c>
      <c r="X115" s="380">
        <f t="shared" si="192"/>
        <v>2789474</v>
      </c>
    </row>
    <row r="116" spans="1:24" s="1" customFormat="1" ht="25.5" hidden="1" x14ac:dyDescent="0.25">
      <c r="A116" s="50"/>
      <c r="B116" s="285" t="s">
        <v>348</v>
      </c>
      <c r="C116" s="29" t="s">
        <v>224</v>
      </c>
      <c r="D116" s="29" t="s">
        <v>224</v>
      </c>
      <c r="E116" s="17">
        <v>851</v>
      </c>
      <c r="F116" s="48" t="s">
        <v>353</v>
      </c>
      <c r="G116" s="48" t="s">
        <v>224</v>
      </c>
      <c r="H116" s="29" t="s">
        <v>381</v>
      </c>
      <c r="I116" s="48" t="s">
        <v>349</v>
      </c>
      <c r="J116" s="49">
        <v>0</v>
      </c>
      <c r="K116" s="49">
        <v>500000</v>
      </c>
      <c r="L116" s="49">
        <f t="shared" ref="L116:L117" si="193">J116+K116</f>
        <v>500000</v>
      </c>
      <c r="M116" s="49"/>
      <c r="N116" s="49">
        <f t="shared" ref="N116:N117" si="194">L116+M116</f>
        <v>500000</v>
      </c>
      <c r="O116" s="49">
        <v>560366</v>
      </c>
      <c r="P116" s="49">
        <f t="shared" ref="P116:P117" si="195">N116+O116</f>
        <v>1060366</v>
      </c>
      <c r="Q116" s="49"/>
      <c r="R116" s="49">
        <f t="shared" ref="R116:R117" si="196">P116+Q116</f>
        <v>1060366</v>
      </c>
      <c r="S116" s="49"/>
      <c r="T116" s="49">
        <f t="shared" ref="T116:T117" si="197">R116+S116</f>
        <v>1060366</v>
      </c>
      <c r="U116" s="49">
        <v>1729108</v>
      </c>
      <c r="V116" s="49">
        <f t="shared" ref="V116:V117" si="198">T116+U116</f>
        <v>2789474</v>
      </c>
      <c r="W116" s="49">
        <f>[1]Вед.февр.!W139</f>
        <v>0</v>
      </c>
      <c r="X116" s="380">
        <f t="shared" ref="X116:X117" si="199">V116+W116</f>
        <v>2789474</v>
      </c>
    </row>
    <row r="117" spans="1:24" s="1" customFormat="1" ht="12.75" hidden="1" customHeight="1" x14ac:dyDescent="0.25">
      <c r="A117" s="285"/>
      <c r="B117" s="285" t="s">
        <v>382</v>
      </c>
      <c r="C117" s="29" t="s">
        <v>224</v>
      </c>
      <c r="D117" s="29" t="s">
        <v>224</v>
      </c>
      <c r="E117" s="17">
        <v>851</v>
      </c>
      <c r="F117" s="29" t="s">
        <v>353</v>
      </c>
      <c r="G117" s="48" t="s">
        <v>224</v>
      </c>
      <c r="H117" s="29" t="s">
        <v>381</v>
      </c>
      <c r="I117" s="29" t="s">
        <v>383</v>
      </c>
      <c r="J117" s="49">
        <v>500000</v>
      </c>
      <c r="K117" s="49">
        <v>-500000</v>
      </c>
      <c r="L117" s="49">
        <f t="shared" si="193"/>
        <v>0</v>
      </c>
      <c r="M117" s="49"/>
      <c r="N117" s="49">
        <f t="shared" si="194"/>
        <v>0</v>
      </c>
      <c r="O117" s="49"/>
      <c r="P117" s="49">
        <f t="shared" si="195"/>
        <v>0</v>
      </c>
      <c r="Q117" s="49"/>
      <c r="R117" s="49">
        <f t="shared" si="196"/>
        <v>0</v>
      </c>
      <c r="S117" s="49"/>
      <c r="T117" s="49">
        <f t="shared" si="197"/>
        <v>0</v>
      </c>
      <c r="U117" s="49"/>
      <c r="V117" s="49">
        <f t="shared" si="198"/>
        <v>0</v>
      </c>
      <c r="W117" s="49"/>
      <c r="X117" s="380">
        <f t="shared" si="199"/>
        <v>0</v>
      </c>
    </row>
    <row r="118" spans="1:24" s="47" customFormat="1" ht="12.75" customHeight="1" x14ac:dyDescent="0.25">
      <c r="A118" s="326" t="s">
        <v>388</v>
      </c>
      <c r="B118" s="326"/>
      <c r="C118" s="29" t="s">
        <v>224</v>
      </c>
      <c r="D118" s="29" t="s">
        <v>224</v>
      </c>
      <c r="E118" s="17">
        <v>851</v>
      </c>
      <c r="F118" s="45" t="s">
        <v>353</v>
      </c>
      <c r="G118" s="45" t="s">
        <v>296</v>
      </c>
      <c r="H118" s="45"/>
      <c r="I118" s="45"/>
      <c r="J118" s="46">
        <f>J119+J123</f>
        <v>2392400</v>
      </c>
      <c r="K118" s="46">
        <f t="shared" ref="K118:X118" si="200">K119+K123</f>
        <v>5768861</v>
      </c>
      <c r="L118" s="46">
        <f t="shared" si="200"/>
        <v>8161261</v>
      </c>
      <c r="M118" s="46">
        <f t="shared" si="200"/>
        <v>-887528</v>
      </c>
      <c r="N118" s="46">
        <f t="shared" si="200"/>
        <v>7273733</v>
      </c>
      <c r="O118" s="46">
        <f t="shared" si="200"/>
        <v>-560366</v>
      </c>
      <c r="P118" s="46">
        <f t="shared" si="200"/>
        <v>6713367</v>
      </c>
      <c r="Q118" s="46">
        <f t="shared" si="200"/>
        <v>-437510</v>
      </c>
      <c r="R118" s="46">
        <f t="shared" si="200"/>
        <v>6275857</v>
      </c>
      <c r="S118" s="46">
        <f t="shared" si="200"/>
        <v>-2256300</v>
      </c>
      <c r="T118" s="46">
        <f t="shared" si="200"/>
        <v>4019557</v>
      </c>
      <c r="U118" s="46">
        <f t="shared" si="200"/>
        <v>-1927565</v>
      </c>
      <c r="V118" s="46">
        <f t="shared" si="200"/>
        <v>2091992</v>
      </c>
      <c r="W118" s="46">
        <f t="shared" si="200"/>
        <v>8008</v>
      </c>
      <c r="X118" s="379">
        <f t="shared" si="200"/>
        <v>2100000</v>
      </c>
    </row>
    <row r="119" spans="1:24" s="1" customFormat="1" ht="12.75" hidden="1" customHeight="1" x14ac:dyDescent="0.25">
      <c r="A119" s="358" t="s">
        <v>417</v>
      </c>
      <c r="B119" s="358"/>
      <c r="C119" s="29" t="s">
        <v>224</v>
      </c>
      <c r="D119" s="29" t="s">
        <v>224</v>
      </c>
      <c r="E119" s="17">
        <v>851</v>
      </c>
      <c r="F119" s="48" t="s">
        <v>353</v>
      </c>
      <c r="G119" s="29" t="s">
        <v>296</v>
      </c>
      <c r="H119" s="29" t="s">
        <v>418</v>
      </c>
      <c r="I119" s="48"/>
      <c r="J119" s="49">
        <f>J120</f>
        <v>0</v>
      </c>
      <c r="K119" s="49">
        <f t="shared" ref="K119:X119" si="201">K120</f>
        <v>2000000</v>
      </c>
      <c r="L119" s="49">
        <f t="shared" si="201"/>
        <v>2000000</v>
      </c>
      <c r="M119" s="49">
        <f t="shared" si="201"/>
        <v>0</v>
      </c>
      <c r="N119" s="49">
        <f t="shared" si="201"/>
        <v>2000000</v>
      </c>
      <c r="O119" s="49">
        <f t="shared" si="201"/>
        <v>0</v>
      </c>
      <c r="P119" s="49">
        <f t="shared" si="201"/>
        <v>2000000</v>
      </c>
      <c r="Q119" s="49">
        <f t="shared" si="201"/>
        <v>0</v>
      </c>
      <c r="R119" s="49">
        <f t="shared" si="201"/>
        <v>2000000</v>
      </c>
      <c r="S119" s="49">
        <f t="shared" si="201"/>
        <v>0</v>
      </c>
      <c r="T119" s="49">
        <f t="shared" si="201"/>
        <v>2000000</v>
      </c>
      <c r="U119" s="49">
        <f t="shared" si="201"/>
        <v>0</v>
      </c>
      <c r="V119" s="49">
        <f t="shared" si="201"/>
        <v>2000000</v>
      </c>
      <c r="W119" s="49">
        <f t="shared" si="201"/>
        <v>0</v>
      </c>
      <c r="X119" s="380">
        <f t="shared" si="201"/>
        <v>2000000</v>
      </c>
    </row>
    <row r="120" spans="1:24" s="1" customFormat="1" ht="12.75" hidden="1" customHeight="1" x14ac:dyDescent="0.25">
      <c r="A120" s="285"/>
      <c r="B120" s="285" t="s">
        <v>421</v>
      </c>
      <c r="C120" s="29" t="s">
        <v>224</v>
      </c>
      <c r="D120" s="29" t="s">
        <v>224</v>
      </c>
      <c r="E120" s="17">
        <v>851</v>
      </c>
      <c r="F120" s="48" t="s">
        <v>353</v>
      </c>
      <c r="G120" s="29" t="s">
        <v>296</v>
      </c>
      <c r="H120" s="29" t="s">
        <v>422</v>
      </c>
      <c r="I120" s="48"/>
      <c r="J120" s="49">
        <f t="shared" ref="J120:X120" si="202">J122</f>
        <v>0</v>
      </c>
      <c r="K120" s="49">
        <f t="shared" si="202"/>
        <v>2000000</v>
      </c>
      <c r="L120" s="49">
        <f t="shared" si="202"/>
        <v>2000000</v>
      </c>
      <c r="M120" s="49">
        <f t="shared" si="202"/>
        <v>0</v>
      </c>
      <c r="N120" s="49">
        <f t="shared" si="202"/>
        <v>2000000</v>
      </c>
      <c r="O120" s="49">
        <f t="shared" si="202"/>
        <v>0</v>
      </c>
      <c r="P120" s="49">
        <f t="shared" si="202"/>
        <v>2000000</v>
      </c>
      <c r="Q120" s="49">
        <f t="shared" si="202"/>
        <v>0</v>
      </c>
      <c r="R120" s="49">
        <f t="shared" si="202"/>
        <v>2000000</v>
      </c>
      <c r="S120" s="49">
        <f t="shared" si="202"/>
        <v>0</v>
      </c>
      <c r="T120" s="49">
        <f t="shared" si="202"/>
        <v>2000000</v>
      </c>
      <c r="U120" s="49">
        <f t="shared" si="202"/>
        <v>0</v>
      </c>
      <c r="V120" s="49">
        <f t="shared" si="202"/>
        <v>2000000</v>
      </c>
      <c r="W120" s="49">
        <f t="shared" si="202"/>
        <v>0</v>
      </c>
      <c r="X120" s="380">
        <f t="shared" si="202"/>
        <v>2000000</v>
      </c>
    </row>
    <row r="121" spans="1:24" s="1" customFormat="1" ht="12.75" hidden="1" customHeight="1" x14ac:dyDescent="0.25">
      <c r="A121" s="285"/>
      <c r="B121" s="285" t="s">
        <v>346</v>
      </c>
      <c r="C121" s="29" t="s">
        <v>224</v>
      </c>
      <c r="D121" s="29" t="s">
        <v>224</v>
      </c>
      <c r="E121" s="17">
        <v>851</v>
      </c>
      <c r="F121" s="48" t="s">
        <v>353</v>
      </c>
      <c r="G121" s="29" t="s">
        <v>296</v>
      </c>
      <c r="H121" s="29" t="s">
        <v>422</v>
      </c>
      <c r="I121" s="48" t="s">
        <v>347</v>
      </c>
      <c r="J121" s="49">
        <f t="shared" ref="J121:X121" si="203">J122</f>
        <v>0</v>
      </c>
      <c r="K121" s="49">
        <f t="shared" si="203"/>
        <v>2000000</v>
      </c>
      <c r="L121" s="49">
        <f t="shared" si="203"/>
        <v>2000000</v>
      </c>
      <c r="M121" s="49">
        <f t="shared" si="203"/>
        <v>0</v>
      </c>
      <c r="N121" s="49">
        <f t="shared" si="203"/>
        <v>2000000</v>
      </c>
      <c r="O121" s="49">
        <f t="shared" si="203"/>
        <v>0</v>
      </c>
      <c r="P121" s="49">
        <f t="shared" si="203"/>
        <v>2000000</v>
      </c>
      <c r="Q121" s="49">
        <f t="shared" si="203"/>
        <v>0</v>
      </c>
      <c r="R121" s="49">
        <f t="shared" si="203"/>
        <v>2000000</v>
      </c>
      <c r="S121" s="49">
        <f t="shared" si="203"/>
        <v>0</v>
      </c>
      <c r="T121" s="49">
        <f t="shared" si="203"/>
        <v>2000000</v>
      </c>
      <c r="U121" s="49">
        <f t="shared" si="203"/>
        <v>0</v>
      </c>
      <c r="V121" s="49">
        <f t="shared" si="203"/>
        <v>2000000</v>
      </c>
      <c r="W121" s="49">
        <f t="shared" si="203"/>
        <v>0</v>
      </c>
      <c r="X121" s="380">
        <f t="shared" si="203"/>
        <v>2000000</v>
      </c>
    </row>
    <row r="122" spans="1:24" s="1" customFormat="1" ht="25.5" hidden="1" x14ac:dyDescent="0.25">
      <c r="A122" s="285"/>
      <c r="B122" s="285" t="s">
        <v>348</v>
      </c>
      <c r="C122" s="29" t="s">
        <v>224</v>
      </c>
      <c r="D122" s="29" t="s">
        <v>224</v>
      </c>
      <c r="E122" s="17">
        <v>851</v>
      </c>
      <c r="F122" s="48" t="s">
        <v>353</v>
      </c>
      <c r="G122" s="29" t="s">
        <v>296</v>
      </c>
      <c r="H122" s="29" t="s">
        <v>422</v>
      </c>
      <c r="I122" s="48" t="s">
        <v>349</v>
      </c>
      <c r="J122" s="49">
        <v>0</v>
      </c>
      <c r="K122" s="49">
        <v>2000000</v>
      </c>
      <c r="L122" s="49">
        <f t="shared" ref="L122" si="204">J122+K122</f>
        <v>2000000</v>
      </c>
      <c r="M122" s="49"/>
      <c r="N122" s="49">
        <f t="shared" ref="N122" si="205">L122+M122</f>
        <v>2000000</v>
      </c>
      <c r="O122" s="49"/>
      <c r="P122" s="49">
        <f t="shared" ref="P122" si="206">N122+O122</f>
        <v>2000000</v>
      </c>
      <c r="Q122" s="49"/>
      <c r="R122" s="49">
        <f t="shared" ref="R122" si="207">P122+Q122</f>
        <v>2000000</v>
      </c>
      <c r="S122" s="49"/>
      <c r="T122" s="49">
        <f t="shared" ref="T122" si="208">R122+S122</f>
        <v>2000000</v>
      </c>
      <c r="U122" s="49"/>
      <c r="V122" s="49">
        <f t="shared" ref="V122" si="209">T122+U122</f>
        <v>2000000</v>
      </c>
      <c r="W122" s="49"/>
      <c r="X122" s="380">
        <f t="shared" ref="X122" si="210">V122+W122</f>
        <v>2000000</v>
      </c>
    </row>
    <row r="123" spans="1:24" s="47" customFormat="1" ht="15" customHeight="1" x14ac:dyDescent="0.25">
      <c r="A123" s="358" t="s">
        <v>380</v>
      </c>
      <c r="B123" s="358"/>
      <c r="C123" s="29" t="s">
        <v>224</v>
      </c>
      <c r="D123" s="29" t="s">
        <v>224</v>
      </c>
      <c r="E123" s="17">
        <v>851</v>
      </c>
      <c r="F123" s="48" t="s">
        <v>353</v>
      </c>
      <c r="G123" s="48" t="s">
        <v>296</v>
      </c>
      <c r="H123" s="48" t="s">
        <v>381</v>
      </c>
      <c r="I123" s="48"/>
      <c r="J123" s="49">
        <f t="shared" ref="J123:X123" si="211">J124</f>
        <v>2392400</v>
      </c>
      <c r="K123" s="49">
        <f t="shared" si="211"/>
        <v>3768861</v>
      </c>
      <c r="L123" s="49">
        <f t="shared" si="211"/>
        <v>6161261</v>
      </c>
      <c r="M123" s="49">
        <f t="shared" si="211"/>
        <v>-887528</v>
      </c>
      <c r="N123" s="49">
        <f t="shared" si="211"/>
        <v>5273733</v>
      </c>
      <c r="O123" s="49">
        <f t="shared" si="211"/>
        <v>-560366</v>
      </c>
      <c r="P123" s="49">
        <f t="shared" si="211"/>
        <v>4713367</v>
      </c>
      <c r="Q123" s="49">
        <f t="shared" si="211"/>
        <v>-437510</v>
      </c>
      <c r="R123" s="49">
        <f t="shared" si="211"/>
        <v>4275857</v>
      </c>
      <c r="S123" s="49">
        <f t="shared" si="211"/>
        <v>-2256300</v>
      </c>
      <c r="T123" s="49">
        <f t="shared" si="211"/>
        <v>2019557</v>
      </c>
      <c r="U123" s="49">
        <f t="shared" si="211"/>
        <v>-1927565</v>
      </c>
      <c r="V123" s="49">
        <f t="shared" si="211"/>
        <v>91992</v>
      </c>
      <c r="W123" s="49">
        <f t="shared" si="211"/>
        <v>8008</v>
      </c>
      <c r="X123" s="380">
        <f t="shared" si="211"/>
        <v>100000</v>
      </c>
    </row>
    <row r="124" spans="1:24" s="1" customFormat="1" ht="12.75" customHeight="1" x14ac:dyDescent="0.25">
      <c r="A124" s="285"/>
      <c r="B124" s="285" t="s">
        <v>346</v>
      </c>
      <c r="C124" s="29" t="s">
        <v>224</v>
      </c>
      <c r="D124" s="29" t="s">
        <v>224</v>
      </c>
      <c r="E124" s="17">
        <v>851</v>
      </c>
      <c r="F124" s="29" t="s">
        <v>353</v>
      </c>
      <c r="G124" s="48" t="s">
        <v>296</v>
      </c>
      <c r="H124" s="29" t="s">
        <v>381</v>
      </c>
      <c r="I124" s="29" t="s">
        <v>347</v>
      </c>
      <c r="J124" s="49">
        <f>J125+J126</f>
        <v>2392400</v>
      </c>
      <c r="K124" s="49">
        <f t="shared" ref="K124:X124" si="212">K125+K126</f>
        <v>3768861</v>
      </c>
      <c r="L124" s="49">
        <f t="shared" si="212"/>
        <v>6161261</v>
      </c>
      <c r="M124" s="49">
        <f t="shared" si="212"/>
        <v>-887528</v>
      </c>
      <c r="N124" s="49">
        <f t="shared" si="212"/>
        <v>5273733</v>
      </c>
      <c r="O124" s="49">
        <f t="shared" si="212"/>
        <v>-560366</v>
      </c>
      <c r="P124" s="49">
        <f t="shared" si="212"/>
        <v>4713367</v>
      </c>
      <c r="Q124" s="49">
        <f t="shared" si="212"/>
        <v>-437510</v>
      </c>
      <c r="R124" s="49">
        <f t="shared" si="212"/>
        <v>4275857</v>
      </c>
      <c r="S124" s="49">
        <f t="shared" si="212"/>
        <v>-2256300</v>
      </c>
      <c r="T124" s="49">
        <f t="shared" si="212"/>
        <v>2019557</v>
      </c>
      <c r="U124" s="49">
        <f t="shared" si="212"/>
        <v>-1927565</v>
      </c>
      <c r="V124" s="49">
        <f t="shared" si="212"/>
        <v>91992</v>
      </c>
      <c r="W124" s="49">
        <f t="shared" si="212"/>
        <v>8008</v>
      </c>
      <c r="X124" s="380">
        <f t="shared" si="212"/>
        <v>100000</v>
      </c>
    </row>
    <row r="125" spans="1:24" s="1" customFormat="1" ht="27" customHeight="1" x14ac:dyDescent="0.25">
      <c r="A125" s="285"/>
      <c r="B125" s="285" t="s">
        <v>348</v>
      </c>
      <c r="C125" s="29" t="s">
        <v>224</v>
      </c>
      <c r="D125" s="29" t="s">
        <v>224</v>
      </c>
      <c r="E125" s="17">
        <v>851</v>
      </c>
      <c r="F125" s="48" t="s">
        <v>353</v>
      </c>
      <c r="G125" s="29" t="s">
        <v>296</v>
      </c>
      <c r="H125" s="29" t="s">
        <v>381</v>
      </c>
      <c r="I125" s="48" t="s">
        <v>349</v>
      </c>
      <c r="J125" s="49">
        <v>0</v>
      </c>
      <c r="K125" s="49">
        <v>6161261</v>
      </c>
      <c r="L125" s="49">
        <f t="shared" ref="L125" si="213">J125+K125</f>
        <v>6161261</v>
      </c>
      <c r="M125" s="49">
        <v>-887528</v>
      </c>
      <c r="N125" s="49">
        <f t="shared" ref="N125:N126" si="214">L125+M125</f>
        <v>5273733</v>
      </c>
      <c r="O125" s="49">
        <v>-560366</v>
      </c>
      <c r="P125" s="49">
        <f t="shared" ref="P125:P126" si="215">N125+O125</f>
        <v>4713367</v>
      </c>
      <c r="Q125" s="49">
        <v>-437510</v>
      </c>
      <c r="R125" s="49">
        <f t="shared" ref="R125:R126" si="216">P125+Q125</f>
        <v>4275857</v>
      </c>
      <c r="S125" s="49">
        <f>'[2]3.Вед.'!S125</f>
        <v>-2256300</v>
      </c>
      <c r="T125" s="49">
        <f t="shared" ref="T125:T126" si="217">R125+S125</f>
        <v>2019557</v>
      </c>
      <c r="U125" s="49">
        <v>-1927565</v>
      </c>
      <c r="V125" s="49">
        <f t="shared" ref="V125:V126" si="218">T125+U125</f>
        <v>91992</v>
      </c>
      <c r="W125" s="49">
        <f>[1]Вед.февр.!W148</f>
        <v>8008</v>
      </c>
      <c r="X125" s="380">
        <f t="shared" ref="X125:X126" si="219">V125+W125</f>
        <v>100000</v>
      </c>
    </row>
    <row r="126" spans="1:24" s="1" customFormat="1" ht="25.5" hidden="1" customHeight="1" x14ac:dyDescent="0.25">
      <c r="A126" s="285"/>
      <c r="B126" s="285" t="s">
        <v>382</v>
      </c>
      <c r="C126" s="29" t="s">
        <v>224</v>
      </c>
      <c r="D126" s="29" t="s">
        <v>224</v>
      </c>
      <c r="E126" s="17">
        <v>851</v>
      </c>
      <c r="F126" s="29" t="s">
        <v>353</v>
      </c>
      <c r="G126" s="48" t="s">
        <v>296</v>
      </c>
      <c r="H126" s="29" t="s">
        <v>381</v>
      </c>
      <c r="I126" s="29" t="s">
        <v>383</v>
      </c>
      <c r="J126" s="49">
        <f>3842400-800000-650000</f>
        <v>2392400</v>
      </c>
      <c r="K126" s="49">
        <v>-2392400</v>
      </c>
      <c r="L126" s="49">
        <f t="shared" si="152"/>
        <v>0</v>
      </c>
      <c r="M126" s="49"/>
      <c r="N126" s="49">
        <f t="shared" si="214"/>
        <v>0</v>
      </c>
      <c r="O126" s="49"/>
      <c r="P126" s="49">
        <f t="shared" si="215"/>
        <v>0</v>
      </c>
      <c r="Q126" s="49"/>
      <c r="R126" s="49">
        <f t="shared" si="216"/>
        <v>0</v>
      </c>
      <c r="S126" s="49"/>
      <c r="T126" s="49">
        <f t="shared" si="217"/>
        <v>0</v>
      </c>
      <c r="U126" s="49"/>
      <c r="V126" s="49">
        <f t="shared" si="218"/>
        <v>0</v>
      </c>
      <c r="W126" s="49"/>
      <c r="X126" s="380">
        <f t="shared" si="219"/>
        <v>0</v>
      </c>
    </row>
    <row r="127" spans="1:24" s="1" customFormat="1" ht="12.75" customHeight="1" x14ac:dyDescent="0.25">
      <c r="A127" s="360" t="s">
        <v>460</v>
      </c>
      <c r="B127" s="360"/>
      <c r="C127" s="29" t="s">
        <v>224</v>
      </c>
      <c r="D127" s="29" t="s">
        <v>224</v>
      </c>
      <c r="E127" s="17">
        <v>851</v>
      </c>
      <c r="F127" s="42" t="s">
        <v>461</v>
      </c>
      <c r="G127" s="42"/>
      <c r="H127" s="42"/>
      <c r="I127" s="42"/>
      <c r="J127" s="43">
        <f>J128+J167</f>
        <v>4800540</v>
      </c>
      <c r="K127" s="43">
        <f t="shared" ref="K127:X127" si="220">K128+K167</f>
        <v>3180</v>
      </c>
      <c r="L127" s="43">
        <f t="shared" si="220"/>
        <v>4803720</v>
      </c>
      <c r="M127" s="43">
        <f t="shared" si="220"/>
        <v>0</v>
      </c>
      <c r="N127" s="43">
        <f t="shared" si="220"/>
        <v>4803720</v>
      </c>
      <c r="O127" s="43">
        <f t="shared" si="220"/>
        <v>0</v>
      </c>
      <c r="P127" s="43">
        <f t="shared" si="220"/>
        <v>4803720</v>
      </c>
      <c r="Q127" s="43">
        <f t="shared" si="220"/>
        <v>0</v>
      </c>
      <c r="R127" s="43">
        <f t="shared" si="220"/>
        <v>4803720</v>
      </c>
      <c r="S127" s="43">
        <f t="shared" si="220"/>
        <v>86000</v>
      </c>
      <c r="T127" s="43">
        <f t="shared" si="220"/>
        <v>4889720</v>
      </c>
      <c r="U127" s="43">
        <f t="shared" si="220"/>
        <v>185550</v>
      </c>
      <c r="V127" s="43">
        <f t="shared" si="220"/>
        <v>5075270</v>
      </c>
      <c r="W127" s="43">
        <f t="shared" si="220"/>
        <v>265012</v>
      </c>
      <c r="X127" s="381">
        <f t="shared" si="220"/>
        <v>5340282</v>
      </c>
    </row>
    <row r="128" spans="1:24" s="1" customFormat="1" ht="12.75" customHeight="1" x14ac:dyDescent="0.25">
      <c r="A128" s="326" t="s">
        <v>462</v>
      </c>
      <c r="B128" s="326"/>
      <c r="C128" s="29" t="s">
        <v>224</v>
      </c>
      <c r="D128" s="29" t="s">
        <v>224</v>
      </c>
      <c r="E128" s="17">
        <v>851</v>
      </c>
      <c r="F128" s="45" t="s">
        <v>461</v>
      </c>
      <c r="G128" s="45" t="s">
        <v>224</v>
      </c>
      <c r="H128" s="45"/>
      <c r="I128" s="45"/>
      <c r="J128" s="46">
        <f>J129+J137+J147+J154+J161+J164</f>
        <v>4785540</v>
      </c>
      <c r="K128" s="46">
        <f t="shared" ref="K128:X128" si="221">K129+K137+K147+K154+K161+K164</f>
        <v>3180</v>
      </c>
      <c r="L128" s="46">
        <f t="shared" si="221"/>
        <v>4788720</v>
      </c>
      <c r="M128" s="46">
        <f t="shared" si="221"/>
        <v>0</v>
      </c>
      <c r="N128" s="46">
        <f t="shared" si="221"/>
        <v>4788720</v>
      </c>
      <c r="O128" s="46">
        <f t="shared" si="221"/>
        <v>0</v>
      </c>
      <c r="P128" s="46">
        <f t="shared" si="221"/>
        <v>4788720</v>
      </c>
      <c r="Q128" s="46">
        <f t="shared" si="221"/>
        <v>0</v>
      </c>
      <c r="R128" s="46">
        <f t="shared" si="221"/>
        <v>4788720</v>
      </c>
      <c r="S128" s="46">
        <f t="shared" si="221"/>
        <v>86000</v>
      </c>
      <c r="T128" s="46">
        <f t="shared" si="221"/>
        <v>4874720</v>
      </c>
      <c r="U128" s="46">
        <f t="shared" si="221"/>
        <v>185550</v>
      </c>
      <c r="V128" s="46">
        <f t="shared" si="221"/>
        <v>5060270</v>
      </c>
      <c r="W128" s="46">
        <f t="shared" si="221"/>
        <v>265012</v>
      </c>
      <c r="X128" s="379">
        <f t="shared" si="221"/>
        <v>5325282</v>
      </c>
    </row>
    <row r="129" spans="1:24" s="1" customFormat="1" ht="12.75" customHeight="1" x14ac:dyDescent="0.25">
      <c r="A129" s="358" t="s">
        <v>463</v>
      </c>
      <c r="B129" s="358"/>
      <c r="C129" s="29" t="s">
        <v>224</v>
      </c>
      <c r="D129" s="29" t="s">
        <v>224</v>
      </c>
      <c r="E129" s="17">
        <v>851</v>
      </c>
      <c r="F129" s="48" t="s">
        <v>461</v>
      </c>
      <c r="G129" s="48" t="s">
        <v>224</v>
      </c>
      <c r="H129" s="48" t="s">
        <v>464</v>
      </c>
      <c r="I129" s="48"/>
      <c r="J129" s="49">
        <f>J130</f>
        <v>1380000</v>
      </c>
      <c r="K129" s="49">
        <f t="shared" ref="K129:X129" si="222">K130</f>
        <v>0</v>
      </c>
      <c r="L129" s="49">
        <f t="shared" si="222"/>
        <v>1380000</v>
      </c>
      <c r="M129" s="49">
        <f t="shared" si="222"/>
        <v>0</v>
      </c>
      <c r="N129" s="49">
        <f t="shared" si="222"/>
        <v>1380000</v>
      </c>
      <c r="O129" s="49">
        <f t="shared" si="222"/>
        <v>0</v>
      </c>
      <c r="P129" s="49">
        <f t="shared" si="222"/>
        <v>1380000</v>
      </c>
      <c r="Q129" s="49">
        <f t="shared" si="222"/>
        <v>0</v>
      </c>
      <c r="R129" s="49">
        <f t="shared" si="222"/>
        <v>1380000</v>
      </c>
      <c r="S129" s="49">
        <f t="shared" si="222"/>
        <v>0</v>
      </c>
      <c r="T129" s="49">
        <f t="shared" si="222"/>
        <v>1380000</v>
      </c>
      <c r="U129" s="49">
        <f t="shared" si="222"/>
        <v>10550</v>
      </c>
      <c r="V129" s="49">
        <f t="shared" si="222"/>
        <v>1390550</v>
      </c>
      <c r="W129" s="49">
        <f t="shared" si="222"/>
        <v>-50000</v>
      </c>
      <c r="X129" s="380">
        <f t="shared" si="222"/>
        <v>1340550</v>
      </c>
    </row>
    <row r="130" spans="1:24" s="1" customFormat="1" ht="12.75" customHeight="1" x14ac:dyDescent="0.25">
      <c r="A130" s="358" t="s">
        <v>357</v>
      </c>
      <c r="B130" s="358"/>
      <c r="C130" s="29" t="s">
        <v>224</v>
      </c>
      <c r="D130" s="29" t="s">
        <v>224</v>
      </c>
      <c r="E130" s="17">
        <v>851</v>
      </c>
      <c r="F130" s="48" t="s">
        <v>461</v>
      </c>
      <c r="G130" s="48" t="s">
        <v>224</v>
      </c>
      <c r="H130" s="48" t="s">
        <v>465</v>
      </c>
      <c r="I130" s="48"/>
      <c r="J130" s="49">
        <f>J131+J134</f>
        <v>1380000</v>
      </c>
      <c r="K130" s="49">
        <f t="shared" ref="K130:X130" si="223">K131+K134</f>
        <v>0</v>
      </c>
      <c r="L130" s="49">
        <f t="shared" si="223"/>
        <v>1380000</v>
      </c>
      <c r="M130" s="49">
        <f t="shared" si="223"/>
        <v>0</v>
      </c>
      <c r="N130" s="49">
        <f t="shared" si="223"/>
        <v>1380000</v>
      </c>
      <c r="O130" s="49">
        <f t="shared" si="223"/>
        <v>0</v>
      </c>
      <c r="P130" s="49">
        <f t="shared" si="223"/>
        <v>1380000</v>
      </c>
      <c r="Q130" s="49">
        <f t="shared" si="223"/>
        <v>0</v>
      </c>
      <c r="R130" s="49">
        <f t="shared" si="223"/>
        <v>1380000</v>
      </c>
      <c r="S130" s="49">
        <f t="shared" si="223"/>
        <v>0</v>
      </c>
      <c r="T130" s="49">
        <f t="shared" si="223"/>
        <v>1380000</v>
      </c>
      <c r="U130" s="49">
        <f t="shared" si="223"/>
        <v>10550</v>
      </c>
      <c r="V130" s="49">
        <f t="shared" si="223"/>
        <v>1390550</v>
      </c>
      <c r="W130" s="49">
        <f t="shared" si="223"/>
        <v>-50000</v>
      </c>
      <c r="X130" s="380">
        <f t="shared" si="223"/>
        <v>1340550</v>
      </c>
    </row>
    <row r="131" spans="1:24" s="2" customFormat="1" ht="12.75" hidden="1" customHeight="1" x14ac:dyDescent="0.25">
      <c r="A131" s="358" t="s">
        <v>466</v>
      </c>
      <c r="B131" s="358"/>
      <c r="C131" s="29" t="s">
        <v>224</v>
      </c>
      <c r="D131" s="29" t="s">
        <v>224</v>
      </c>
      <c r="E131" s="17">
        <v>851</v>
      </c>
      <c r="F131" s="29" t="s">
        <v>461</v>
      </c>
      <c r="G131" s="29" t="s">
        <v>224</v>
      </c>
      <c r="H131" s="29" t="s">
        <v>467</v>
      </c>
      <c r="I131" s="29"/>
      <c r="J131" s="25">
        <f t="shared" ref="J131:X132" si="224">J132</f>
        <v>180000</v>
      </c>
      <c r="K131" s="25">
        <f t="shared" si="224"/>
        <v>0</v>
      </c>
      <c r="L131" s="25">
        <f t="shared" si="224"/>
        <v>180000</v>
      </c>
      <c r="M131" s="25">
        <f t="shared" si="224"/>
        <v>0</v>
      </c>
      <c r="N131" s="25">
        <f t="shared" si="224"/>
        <v>180000</v>
      </c>
      <c r="O131" s="25">
        <f t="shared" si="224"/>
        <v>0</v>
      </c>
      <c r="P131" s="25">
        <f t="shared" si="224"/>
        <v>180000</v>
      </c>
      <c r="Q131" s="25">
        <f t="shared" si="224"/>
        <v>0</v>
      </c>
      <c r="R131" s="25">
        <f t="shared" si="224"/>
        <v>180000</v>
      </c>
      <c r="S131" s="25">
        <f t="shared" si="224"/>
        <v>0</v>
      </c>
      <c r="T131" s="25">
        <f t="shared" si="224"/>
        <v>180000</v>
      </c>
      <c r="U131" s="25">
        <f t="shared" si="224"/>
        <v>10550</v>
      </c>
      <c r="V131" s="25">
        <f t="shared" si="224"/>
        <v>190550</v>
      </c>
      <c r="W131" s="25">
        <f t="shared" si="224"/>
        <v>0</v>
      </c>
      <c r="X131" s="384">
        <f t="shared" si="224"/>
        <v>190550</v>
      </c>
    </row>
    <row r="132" spans="1:24" s="1" customFormat="1" hidden="1" x14ac:dyDescent="0.25">
      <c r="A132" s="56"/>
      <c r="B132" s="285" t="s">
        <v>240</v>
      </c>
      <c r="C132" s="29" t="s">
        <v>224</v>
      </c>
      <c r="D132" s="29" t="s">
        <v>224</v>
      </c>
      <c r="E132" s="17">
        <v>851</v>
      </c>
      <c r="F132" s="48" t="s">
        <v>461</v>
      </c>
      <c r="G132" s="48" t="s">
        <v>224</v>
      </c>
      <c r="H132" s="48" t="s">
        <v>467</v>
      </c>
      <c r="I132" s="48" t="s">
        <v>241</v>
      </c>
      <c r="J132" s="49">
        <f t="shared" si="224"/>
        <v>180000</v>
      </c>
      <c r="K132" s="49">
        <f t="shared" si="224"/>
        <v>0</v>
      </c>
      <c r="L132" s="49">
        <f t="shared" si="224"/>
        <v>180000</v>
      </c>
      <c r="M132" s="49">
        <f t="shared" si="224"/>
        <v>0</v>
      </c>
      <c r="N132" s="49">
        <f t="shared" si="224"/>
        <v>180000</v>
      </c>
      <c r="O132" s="49">
        <f t="shared" si="224"/>
        <v>0</v>
      </c>
      <c r="P132" s="49">
        <f t="shared" si="224"/>
        <v>180000</v>
      </c>
      <c r="Q132" s="49">
        <f t="shared" si="224"/>
        <v>0</v>
      </c>
      <c r="R132" s="49">
        <f t="shared" si="224"/>
        <v>180000</v>
      </c>
      <c r="S132" s="49">
        <f t="shared" si="224"/>
        <v>0</v>
      </c>
      <c r="T132" s="49">
        <f t="shared" si="224"/>
        <v>180000</v>
      </c>
      <c r="U132" s="49">
        <f t="shared" si="224"/>
        <v>10550</v>
      </c>
      <c r="V132" s="49">
        <f t="shared" si="224"/>
        <v>190550</v>
      </c>
      <c r="W132" s="49">
        <f t="shared" si="224"/>
        <v>0</v>
      </c>
      <c r="X132" s="380">
        <f t="shared" si="224"/>
        <v>190550</v>
      </c>
    </row>
    <row r="133" spans="1:24" s="1" customFormat="1" hidden="1" x14ac:dyDescent="0.25">
      <c r="A133" s="56"/>
      <c r="B133" s="285" t="s">
        <v>459</v>
      </c>
      <c r="C133" s="29" t="s">
        <v>224</v>
      </c>
      <c r="D133" s="29" t="s">
        <v>224</v>
      </c>
      <c r="E133" s="17">
        <v>851</v>
      </c>
      <c r="F133" s="48" t="s">
        <v>461</v>
      </c>
      <c r="G133" s="48" t="s">
        <v>224</v>
      </c>
      <c r="H133" s="48" t="s">
        <v>467</v>
      </c>
      <c r="I133" s="48" t="s">
        <v>243</v>
      </c>
      <c r="J133" s="49">
        <v>180000</v>
      </c>
      <c r="K133" s="49"/>
      <c r="L133" s="49">
        <f t="shared" si="152"/>
        <v>180000</v>
      </c>
      <c r="M133" s="49"/>
      <c r="N133" s="49">
        <f t="shared" ref="N133" si="225">L133+M133</f>
        <v>180000</v>
      </c>
      <c r="O133" s="49"/>
      <c r="P133" s="49">
        <f t="shared" ref="P133" si="226">N133+O133</f>
        <v>180000</v>
      </c>
      <c r="Q133" s="49"/>
      <c r="R133" s="49">
        <f t="shared" ref="R133" si="227">P133+Q133</f>
        <v>180000</v>
      </c>
      <c r="S133" s="49"/>
      <c r="T133" s="49">
        <f t="shared" ref="T133" si="228">R133+S133</f>
        <v>180000</v>
      </c>
      <c r="U133" s="49">
        <v>10550</v>
      </c>
      <c r="V133" s="49">
        <f t="shared" ref="V133" si="229">T133+U133</f>
        <v>190550</v>
      </c>
      <c r="W133" s="49"/>
      <c r="X133" s="380">
        <f t="shared" ref="X133" si="230">V133+W133</f>
        <v>190550</v>
      </c>
    </row>
    <row r="134" spans="1:24" s="1" customFormat="1" ht="26.25" customHeight="1" x14ac:dyDescent="0.25">
      <c r="A134" s="358" t="s">
        <v>468</v>
      </c>
      <c r="B134" s="358"/>
      <c r="C134" s="29" t="s">
        <v>224</v>
      </c>
      <c r="D134" s="29" t="s">
        <v>224</v>
      </c>
      <c r="E134" s="17">
        <v>851</v>
      </c>
      <c r="F134" s="29" t="s">
        <v>461</v>
      </c>
      <c r="G134" s="29" t="s">
        <v>224</v>
      </c>
      <c r="H134" s="29" t="s">
        <v>469</v>
      </c>
      <c r="I134" s="29"/>
      <c r="J134" s="25">
        <f t="shared" ref="J134:X135" si="231">J135</f>
        <v>1200000</v>
      </c>
      <c r="K134" s="25">
        <f t="shared" si="231"/>
        <v>0</v>
      </c>
      <c r="L134" s="25">
        <f t="shared" si="231"/>
        <v>1200000</v>
      </c>
      <c r="M134" s="25">
        <f t="shared" si="231"/>
        <v>0</v>
      </c>
      <c r="N134" s="25">
        <f t="shared" si="231"/>
        <v>1200000</v>
      </c>
      <c r="O134" s="25">
        <f t="shared" si="231"/>
        <v>0</v>
      </c>
      <c r="P134" s="25">
        <f t="shared" si="231"/>
        <v>1200000</v>
      </c>
      <c r="Q134" s="25">
        <f t="shared" si="231"/>
        <v>0</v>
      </c>
      <c r="R134" s="25">
        <f t="shared" si="231"/>
        <v>1200000</v>
      </c>
      <c r="S134" s="25">
        <f t="shared" si="231"/>
        <v>0</v>
      </c>
      <c r="T134" s="25">
        <f t="shared" si="231"/>
        <v>1200000</v>
      </c>
      <c r="U134" s="25">
        <f t="shared" si="231"/>
        <v>0</v>
      </c>
      <c r="V134" s="25">
        <f t="shared" si="231"/>
        <v>1200000</v>
      </c>
      <c r="W134" s="25">
        <f t="shared" si="231"/>
        <v>-50000</v>
      </c>
      <c r="X134" s="384">
        <f t="shared" si="231"/>
        <v>1150000</v>
      </c>
    </row>
    <row r="135" spans="1:24" s="1" customFormat="1" x14ac:dyDescent="0.25">
      <c r="A135" s="50"/>
      <c r="B135" s="286" t="s">
        <v>236</v>
      </c>
      <c r="C135" s="29" t="s">
        <v>224</v>
      </c>
      <c r="D135" s="29" t="s">
        <v>224</v>
      </c>
      <c r="E135" s="17">
        <v>851</v>
      </c>
      <c r="F135" s="29" t="s">
        <v>461</v>
      </c>
      <c r="G135" s="29" t="s">
        <v>224</v>
      </c>
      <c r="H135" s="29" t="s">
        <v>469</v>
      </c>
      <c r="I135" s="48" t="s">
        <v>237</v>
      </c>
      <c r="J135" s="49">
        <f t="shared" si="231"/>
        <v>1200000</v>
      </c>
      <c r="K135" s="49">
        <f t="shared" si="231"/>
        <v>0</v>
      </c>
      <c r="L135" s="49">
        <f t="shared" si="231"/>
        <v>1200000</v>
      </c>
      <c r="M135" s="49">
        <f t="shared" si="231"/>
        <v>0</v>
      </c>
      <c r="N135" s="49">
        <f t="shared" si="231"/>
        <v>1200000</v>
      </c>
      <c r="O135" s="49">
        <f t="shared" si="231"/>
        <v>0</v>
      </c>
      <c r="P135" s="49">
        <f t="shared" si="231"/>
        <v>1200000</v>
      </c>
      <c r="Q135" s="49">
        <f t="shared" si="231"/>
        <v>0</v>
      </c>
      <c r="R135" s="49">
        <f t="shared" si="231"/>
        <v>1200000</v>
      </c>
      <c r="S135" s="49">
        <f t="shared" si="231"/>
        <v>0</v>
      </c>
      <c r="T135" s="49">
        <f t="shared" si="231"/>
        <v>1200000</v>
      </c>
      <c r="U135" s="49">
        <f t="shared" si="231"/>
        <v>0</v>
      </c>
      <c r="V135" s="49">
        <f t="shared" si="231"/>
        <v>1200000</v>
      </c>
      <c r="W135" s="49">
        <f t="shared" si="231"/>
        <v>-50000</v>
      </c>
      <c r="X135" s="380">
        <f t="shared" si="231"/>
        <v>1150000</v>
      </c>
    </row>
    <row r="136" spans="1:24" s="1" customFormat="1" ht="13.5" customHeight="1" x14ac:dyDescent="0.25">
      <c r="A136" s="50"/>
      <c r="B136" s="285" t="s">
        <v>238</v>
      </c>
      <c r="C136" s="29" t="s">
        <v>224</v>
      </c>
      <c r="D136" s="29" t="s">
        <v>224</v>
      </c>
      <c r="E136" s="17">
        <v>851</v>
      </c>
      <c r="F136" s="29" t="s">
        <v>461</v>
      </c>
      <c r="G136" s="29" t="s">
        <v>224</v>
      </c>
      <c r="H136" s="29" t="s">
        <v>469</v>
      </c>
      <c r="I136" s="48" t="s">
        <v>239</v>
      </c>
      <c r="J136" s="49">
        <v>1200000</v>
      </c>
      <c r="K136" s="49"/>
      <c r="L136" s="49">
        <f t="shared" si="152"/>
        <v>1200000</v>
      </c>
      <c r="M136" s="49"/>
      <c r="N136" s="49">
        <f t="shared" ref="N136" si="232">L136+M136</f>
        <v>1200000</v>
      </c>
      <c r="O136" s="49"/>
      <c r="P136" s="49">
        <f t="shared" ref="P136" si="233">N136+O136</f>
        <v>1200000</v>
      </c>
      <c r="Q136" s="49"/>
      <c r="R136" s="49">
        <f t="shared" ref="R136" si="234">P136+Q136</f>
        <v>1200000</v>
      </c>
      <c r="S136" s="49"/>
      <c r="T136" s="49">
        <f t="shared" ref="T136" si="235">R136+S136</f>
        <v>1200000</v>
      </c>
      <c r="U136" s="49"/>
      <c r="V136" s="49">
        <f t="shared" ref="V136" si="236">T136+U136</f>
        <v>1200000</v>
      </c>
      <c r="W136" s="49">
        <f>[1]Вед.февр.!W159</f>
        <v>-50000</v>
      </c>
      <c r="X136" s="380">
        <f t="shared" ref="X136" si="237">V136+W136</f>
        <v>1150000</v>
      </c>
    </row>
    <row r="137" spans="1:24" s="1" customFormat="1" ht="12.75" customHeight="1" x14ac:dyDescent="0.25">
      <c r="A137" s="358" t="s">
        <v>470</v>
      </c>
      <c r="B137" s="358"/>
      <c r="C137" s="29" t="s">
        <v>224</v>
      </c>
      <c r="D137" s="29" t="s">
        <v>224</v>
      </c>
      <c r="E137" s="17">
        <v>851</v>
      </c>
      <c r="F137" s="48" t="s">
        <v>461</v>
      </c>
      <c r="G137" s="48" t="s">
        <v>224</v>
      </c>
      <c r="H137" s="48" t="s">
        <v>471</v>
      </c>
      <c r="I137" s="48"/>
      <c r="J137" s="49">
        <f>J138</f>
        <v>3154200</v>
      </c>
      <c r="K137" s="49">
        <f t="shared" ref="K137:X137" si="238">K138</f>
        <v>0</v>
      </c>
      <c r="L137" s="49">
        <f t="shared" si="238"/>
        <v>3154200</v>
      </c>
      <c r="M137" s="49">
        <f t="shared" si="238"/>
        <v>0</v>
      </c>
      <c r="N137" s="49">
        <f t="shared" si="238"/>
        <v>3154200</v>
      </c>
      <c r="O137" s="49">
        <f t="shared" si="238"/>
        <v>0</v>
      </c>
      <c r="P137" s="49">
        <f t="shared" si="238"/>
        <v>3154200</v>
      </c>
      <c r="Q137" s="49">
        <f t="shared" si="238"/>
        <v>0</v>
      </c>
      <c r="R137" s="49">
        <f t="shared" si="238"/>
        <v>3154200</v>
      </c>
      <c r="S137" s="49">
        <f t="shared" si="238"/>
        <v>0</v>
      </c>
      <c r="T137" s="49">
        <f t="shared" si="238"/>
        <v>3154200</v>
      </c>
      <c r="U137" s="49">
        <f t="shared" si="238"/>
        <v>175000</v>
      </c>
      <c r="V137" s="49">
        <f t="shared" si="238"/>
        <v>3329200</v>
      </c>
      <c r="W137" s="49">
        <f t="shared" si="238"/>
        <v>154732</v>
      </c>
      <c r="X137" s="380">
        <f t="shared" si="238"/>
        <v>3483932</v>
      </c>
    </row>
    <row r="138" spans="1:24" s="1" customFormat="1" ht="12.75" customHeight="1" x14ac:dyDescent="0.25">
      <c r="A138" s="358" t="s">
        <v>357</v>
      </c>
      <c r="B138" s="358"/>
      <c r="C138" s="29" t="s">
        <v>224</v>
      </c>
      <c r="D138" s="29" t="s">
        <v>224</v>
      </c>
      <c r="E138" s="17">
        <v>851</v>
      </c>
      <c r="F138" s="48" t="s">
        <v>461</v>
      </c>
      <c r="G138" s="48" t="s">
        <v>224</v>
      </c>
      <c r="H138" s="48" t="s">
        <v>472</v>
      </c>
      <c r="I138" s="48"/>
      <c r="J138" s="49">
        <f>J139+J144</f>
        <v>3154200</v>
      </c>
      <c r="K138" s="49">
        <f t="shared" ref="K138:X138" si="239">K139+K144</f>
        <v>0</v>
      </c>
      <c r="L138" s="49">
        <f t="shared" si="239"/>
        <v>3154200</v>
      </c>
      <c r="M138" s="49">
        <f t="shared" si="239"/>
        <v>0</v>
      </c>
      <c r="N138" s="49">
        <f t="shared" si="239"/>
        <v>3154200</v>
      </c>
      <c r="O138" s="49">
        <f t="shared" si="239"/>
        <v>0</v>
      </c>
      <c r="P138" s="49">
        <f t="shared" si="239"/>
        <v>3154200</v>
      </c>
      <c r="Q138" s="49">
        <f t="shared" si="239"/>
        <v>0</v>
      </c>
      <c r="R138" s="49">
        <f t="shared" si="239"/>
        <v>3154200</v>
      </c>
      <c r="S138" s="49">
        <f t="shared" si="239"/>
        <v>0</v>
      </c>
      <c r="T138" s="49">
        <f t="shared" si="239"/>
        <v>3154200</v>
      </c>
      <c r="U138" s="49">
        <f t="shared" si="239"/>
        <v>175000</v>
      </c>
      <c r="V138" s="49">
        <f t="shared" si="239"/>
        <v>3329200</v>
      </c>
      <c r="W138" s="49">
        <f t="shared" si="239"/>
        <v>154732</v>
      </c>
      <c r="X138" s="380">
        <f t="shared" si="239"/>
        <v>3483932</v>
      </c>
    </row>
    <row r="139" spans="1:24" s="2" customFormat="1" ht="27.75" customHeight="1" x14ac:dyDescent="0.25">
      <c r="A139" s="358" t="s">
        <v>473</v>
      </c>
      <c r="B139" s="358"/>
      <c r="C139" s="29" t="s">
        <v>224</v>
      </c>
      <c r="D139" s="29" t="s">
        <v>224</v>
      </c>
      <c r="E139" s="17">
        <v>851</v>
      </c>
      <c r="F139" s="48" t="s">
        <v>461</v>
      </c>
      <c r="G139" s="48" t="s">
        <v>224</v>
      </c>
      <c r="H139" s="48" t="s">
        <v>474</v>
      </c>
      <c r="I139" s="48"/>
      <c r="J139" s="49">
        <f>J140+J142</f>
        <v>564200</v>
      </c>
      <c r="K139" s="49">
        <f t="shared" ref="K139:X139" si="240">K140+K142</f>
        <v>0</v>
      </c>
      <c r="L139" s="49">
        <f t="shared" si="240"/>
        <v>564200</v>
      </c>
      <c r="M139" s="49">
        <f t="shared" si="240"/>
        <v>0</v>
      </c>
      <c r="N139" s="49">
        <f t="shared" si="240"/>
        <v>564200</v>
      </c>
      <c r="O139" s="49">
        <f t="shared" si="240"/>
        <v>0</v>
      </c>
      <c r="P139" s="49">
        <f t="shared" si="240"/>
        <v>564200</v>
      </c>
      <c r="Q139" s="49">
        <f t="shared" si="240"/>
        <v>0</v>
      </c>
      <c r="R139" s="49">
        <f t="shared" si="240"/>
        <v>564200</v>
      </c>
      <c r="S139" s="49">
        <f t="shared" si="240"/>
        <v>0</v>
      </c>
      <c r="T139" s="49">
        <f t="shared" si="240"/>
        <v>564200</v>
      </c>
      <c r="U139" s="49">
        <f t="shared" si="240"/>
        <v>50000</v>
      </c>
      <c r="V139" s="49">
        <f t="shared" si="240"/>
        <v>614200</v>
      </c>
      <c r="W139" s="49">
        <f t="shared" si="240"/>
        <v>-9268</v>
      </c>
      <c r="X139" s="380">
        <f t="shared" si="240"/>
        <v>604932</v>
      </c>
    </row>
    <row r="140" spans="1:24" s="1" customFormat="1" ht="27" customHeight="1" x14ac:dyDescent="0.25">
      <c r="A140" s="285"/>
      <c r="B140" s="285" t="s">
        <v>361</v>
      </c>
      <c r="C140" s="29" t="s">
        <v>224</v>
      </c>
      <c r="D140" s="29" t="s">
        <v>224</v>
      </c>
      <c r="E140" s="17">
        <v>851</v>
      </c>
      <c r="F140" s="48" t="s">
        <v>461</v>
      </c>
      <c r="G140" s="48" t="s">
        <v>224</v>
      </c>
      <c r="H140" s="48" t="s">
        <v>474</v>
      </c>
      <c r="I140" s="48" t="s">
        <v>362</v>
      </c>
      <c r="J140" s="49">
        <f>J141</f>
        <v>474200</v>
      </c>
      <c r="K140" s="49">
        <f t="shared" ref="K140:X140" si="241">K141</f>
        <v>90000</v>
      </c>
      <c r="L140" s="49">
        <f t="shared" si="241"/>
        <v>564200</v>
      </c>
      <c r="M140" s="49">
        <f t="shared" si="241"/>
        <v>0</v>
      </c>
      <c r="N140" s="49">
        <f t="shared" si="241"/>
        <v>564200</v>
      </c>
      <c r="O140" s="49">
        <f t="shared" si="241"/>
        <v>0</v>
      </c>
      <c r="P140" s="49">
        <f t="shared" si="241"/>
        <v>564200</v>
      </c>
      <c r="Q140" s="49">
        <f t="shared" si="241"/>
        <v>0</v>
      </c>
      <c r="R140" s="49">
        <f t="shared" si="241"/>
        <v>564200</v>
      </c>
      <c r="S140" s="49">
        <f t="shared" si="241"/>
        <v>0</v>
      </c>
      <c r="T140" s="49">
        <f t="shared" si="241"/>
        <v>564200</v>
      </c>
      <c r="U140" s="49">
        <f t="shared" si="241"/>
        <v>50000</v>
      </c>
      <c r="V140" s="49">
        <f t="shared" si="241"/>
        <v>614200</v>
      </c>
      <c r="W140" s="49">
        <f t="shared" si="241"/>
        <v>-9268</v>
      </c>
      <c r="X140" s="380">
        <f t="shared" si="241"/>
        <v>604932</v>
      </c>
    </row>
    <row r="141" spans="1:24" s="1" customFormat="1" ht="27" customHeight="1" x14ac:dyDescent="0.25">
      <c r="A141" s="285"/>
      <c r="B141" s="285" t="s">
        <v>363</v>
      </c>
      <c r="C141" s="29" t="s">
        <v>224</v>
      </c>
      <c r="D141" s="29" t="s">
        <v>224</v>
      </c>
      <c r="E141" s="17">
        <v>851</v>
      </c>
      <c r="F141" s="48" t="s">
        <v>461</v>
      </c>
      <c r="G141" s="48" t="s">
        <v>224</v>
      </c>
      <c r="H141" s="48" t="s">
        <v>474</v>
      </c>
      <c r="I141" s="48" t="s">
        <v>364</v>
      </c>
      <c r="J141" s="49">
        <v>474200</v>
      </c>
      <c r="K141" s="49">
        <v>90000</v>
      </c>
      <c r="L141" s="49">
        <f t="shared" si="152"/>
        <v>564200</v>
      </c>
      <c r="M141" s="49"/>
      <c r="N141" s="49">
        <f t="shared" ref="N141" si="242">L141+M141</f>
        <v>564200</v>
      </c>
      <c r="O141" s="49"/>
      <c r="P141" s="49">
        <f t="shared" ref="P141" si="243">N141+O141</f>
        <v>564200</v>
      </c>
      <c r="Q141" s="49"/>
      <c r="R141" s="49">
        <f t="shared" ref="R141" si="244">P141+Q141</f>
        <v>564200</v>
      </c>
      <c r="S141" s="49"/>
      <c r="T141" s="49">
        <f t="shared" ref="T141" si="245">R141+S141</f>
        <v>564200</v>
      </c>
      <c r="U141" s="49">
        <v>50000</v>
      </c>
      <c r="V141" s="49">
        <f t="shared" ref="V141" si="246">T141+U141</f>
        <v>614200</v>
      </c>
      <c r="W141" s="49">
        <f>[1]Вед.февр.!W164</f>
        <v>-9268</v>
      </c>
      <c r="X141" s="380">
        <f t="shared" ref="X141" si="247">V141+W141</f>
        <v>604932</v>
      </c>
    </row>
    <row r="142" spans="1:24" s="1" customFormat="1" ht="12.75" hidden="1" customHeight="1" x14ac:dyDescent="0.25">
      <c r="A142" s="56"/>
      <c r="B142" s="285" t="s">
        <v>240</v>
      </c>
      <c r="C142" s="29" t="s">
        <v>224</v>
      </c>
      <c r="D142" s="29" t="s">
        <v>224</v>
      </c>
      <c r="E142" s="17">
        <v>851</v>
      </c>
      <c r="F142" s="48" t="s">
        <v>461</v>
      </c>
      <c r="G142" s="48" t="s">
        <v>224</v>
      </c>
      <c r="H142" s="48" t="s">
        <v>474</v>
      </c>
      <c r="I142" s="48" t="s">
        <v>241</v>
      </c>
      <c r="J142" s="49">
        <f>J143</f>
        <v>90000</v>
      </c>
      <c r="K142" s="49">
        <f t="shared" ref="K142:X142" si="248">K143</f>
        <v>-90000</v>
      </c>
      <c r="L142" s="49">
        <f t="shared" si="248"/>
        <v>0</v>
      </c>
      <c r="M142" s="49">
        <f t="shared" si="248"/>
        <v>0</v>
      </c>
      <c r="N142" s="49">
        <f t="shared" si="248"/>
        <v>0</v>
      </c>
      <c r="O142" s="49">
        <f t="shared" si="248"/>
        <v>0</v>
      </c>
      <c r="P142" s="49">
        <f t="shared" si="248"/>
        <v>0</v>
      </c>
      <c r="Q142" s="49">
        <f t="shared" si="248"/>
        <v>0</v>
      </c>
      <c r="R142" s="49">
        <f t="shared" si="248"/>
        <v>0</v>
      </c>
      <c r="S142" s="49">
        <f t="shared" si="248"/>
        <v>0</v>
      </c>
      <c r="T142" s="49">
        <f t="shared" si="248"/>
        <v>0</v>
      </c>
      <c r="U142" s="49">
        <f t="shared" si="248"/>
        <v>0</v>
      </c>
      <c r="V142" s="49">
        <f t="shared" si="248"/>
        <v>0</v>
      </c>
      <c r="W142" s="49">
        <f t="shared" si="248"/>
        <v>0</v>
      </c>
      <c r="X142" s="380">
        <f t="shared" si="248"/>
        <v>0</v>
      </c>
    </row>
    <row r="143" spans="1:24" s="1" customFormat="1" ht="12.75" hidden="1" customHeight="1" x14ac:dyDescent="0.25">
      <c r="A143" s="56"/>
      <c r="B143" s="285" t="s">
        <v>459</v>
      </c>
      <c r="C143" s="29" t="s">
        <v>224</v>
      </c>
      <c r="D143" s="29" t="s">
        <v>224</v>
      </c>
      <c r="E143" s="17">
        <v>851</v>
      </c>
      <c r="F143" s="48" t="s">
        <v>461</v>
      </c>
      <c r="G143" s="48" t="s">
        <v>224</v>
      </c>
      <c r="H143" s="48" t="s">
        <v>474</v>
      </c>
      <c r="I143" s="48" t="s">
        <v>243</v>
      </c>
      <c r="J143" s="49">
        <v>90000</v>
      </c>
      <c r="K143" s="49">
        <v>-90000</v>
      </c>
      <c r="L143" s="49">
        <f t="shared" si="152"/>
        <v>0</v>
      </c>
      <c r="M143" s="49"/>
      <c r="N143" s="49">
        <f t="shared" ref="N143" si="249">L143+M143</f>
        <v>0</v>
      </c>
      <c r="O143" s="49"/>
      <c r="P143" s="49">
        <f t="shared" ref="P143" si="250">N143+O143</f>
        <v>0</v>
      </c>
      <c r="Q143" s="49"/>
      <c r="R143" s="49">
        <f t="shared" ref="R143" si="251">P143+Q143</f>
        <v>0</v>
      </c>
      <c r="S143" s="49"/>
      <c r="T143" s="49">
        <f t="shared" ref="T143" si="252">R143+S143</f>
        <v>0</v>
      </c>
      <c r="U143" s="49"/>
      <c r="V143" s="49">
        <f t="shared" ref="V143" si="253">T143+U143</f>
        <v>0</v>
      </c>
      <c r="W143" s="49">
        <f>[1]Вед.февр.!W166</f>
        <v>0</v>
      </c>
      <c r="X143" s="380">
        <f t="shared" ref="X143" si="254">V143+W143</f>
        <v>0</v>
      </c>
    </row>
    <row r="144" spans="1:24" s="44" customFormat="1" ht="27" customHeight="1" x14ac:dyDescent="0.25">
      <c r="A144" s="358" t="s">
        <v>475</v>
      </c>
      <c r="B144" s="358"/>
      <c r="C144" s="29" t="s">
        <v>224</v>
      </c>
      <c r="D144" s="29" t="s">
        <v>224</v>
      </c>
      <c r="E144" s="17">
        <v>851</v>
      </c>
      <c r="F144" s="48" t="s">
        <v>461</v>
      </c>
      <c r="G144" s="48" t="s">
        <v>224</v>
      </c>
      <c r="H144" s="48" t="s">
        <v>476</v>
      </c>
      <c r="I144" s="48"/>
      <c r="J144" s="49">
        <f t="shared" ref="J144:X145" si="255">J145</f>
        <v>2590000</v>
      </c>
      <c r="K144" s="49">
        <f t="shared" si="255"/>
        <v>0</v>
      </c>
      <c r="L144" s="49">
        <f t="shared" si="255"/>
        <v>2590000</v>
      </c>
      <c r="M144" s="49">
        <f t="shared" si="255"/>
        <v>0</v>
      </c>
      <c r="N144" s="49">
        <f t="shared" si="255"/>
        <v>2590000</v>
      </c>
      <c r="O144" s="49">
        <f t="shared" si="255"/>
        <v>0</v>
      </c>
      <c r="P144" s="49">
        <f t="shared" si="255"/>
        <v>2590000</v>
      </c>
      <c r="Q144" s="49">
        <f t="shared" si="255"/>
        <v>0</v>
      </c>
      <c r="R144" s="49">
        <f t="shared" si="255"/>
        <v>2590000</v>
      </c>
      <c r="S144" s="49">
        <f t="shared" si="255"/>
        <v>0</v>
      </c>
      <c r="T144" s="49">
        <f t="shared" si="255"/>
        <v>2590000</v>
      </c>
      <c r="U144" s="49">
        <f t="shared" si="255"/>
        <v>125000</v>
      </c>
      <c r="V144" s="49">
        <f t="shared" si="255"/>
        <v>2715000</v>
      </c>
      <c r="W144" s="49">
        <f t="shared" si="255"/>
        <v>164000</v>
      </c>
      <c r="X144" s="380">
        <f t="shared" si="255"/>
        <v>2879000</v>
      </c>
    </row>
    <row r="145" spans="1:24" s="1" customFormat="1" ht="27" customHeight="1" x14ac:dyDescent="0.25">
      <c r="A145" s="285"/>
      <c r="B145" s="285" t="s">
        <v>361</v>
      </c>
      <c r="C145" s="29" t="s">
        <v>224</v>
      </c>
      <c r="D145" s="29" t="s">
        <v>224</v>
      </c>
      <c r="E145" s="17">
        <v>851</v>
      </c>
      <c r="F145" s="48" t="s">
        <v>461</v>
      </c>
      <c r="G145" s="48" t="s">
        <v>224</v>
      </c>
      <c r="H145" s="48" t="s">
        <v>476</v>
      </c>
      <c r="I145" s="48" t="s">
        <v>362</v>
      </c>
      <c r="J145" s="49">
        <f t="shared" si="255"/>
        <v>2590000</v>
      </c>
      <c r="K145" s="49">
        <f t="shared" si="255"/>
        <v>0</v>
      </c>
      <c r="L145" s="49">
        <f t="shared" si="255"/>
        <v>2590000</v>
      </c>
      <c r="M145" s="49">
        <f t="shared" si="255"/>
        <v>0</v>
      </c>
      <c r="N145" s="49">
        <f t="shared" si="255"/>
        <v>2590000</v>
      </c>
      <c r="O145" s="49">
        <f t="shared" si="255"/>
        <v>0</v>
      </c>
      <c r="P145" s="49">
        <f t="shared" si="255"/>
        <v>2590000</v>
      </c>
      <c r="Q145" s="49">
        <f t="shared" si="255"/>
        <v>0</v>
      </c>
      <c r="R145" s="49">
        <f t="shared" si="255"/>
        <v>2590000</v>
      </c>
      <c r="S145" s="49">
        <f t="shared" si="255"/>
        <v>0</v>
      </c>
      <c r="T145" s="49">
        <f t="shared" si="255"/>
        <v>2590000</v>
      </c>
      <c r="U145" s="49">
        <f t="shared" si="255"/>
        <v>125000</v>
      </c>
      <c r="V145" s="49">
        <f t="shared" si="255"/>
        <v>2715000</v>
      </c>
      <c r="W145" s="49">
        <f t="shared" si="255"/>
        <v>164000</v>
      </c>
      <c r="X145" s="380">
        <f t="shared" si="255"/>
        <v>2879000</v>
      </c>
    </row>
    <row r="146" spans="1:24" s="1" customFormat="1" ht="27" customHeight="1" x14ac:dyDescent="0.25">
      <c r="A146" s="285"/>
      <c r="B146" s="285" t="s">
        <v>363</v>
      </c>
      <c r="C146" s="29" t="s">
        <v>224</v>
      </c>
      <c r="D146" s="29" t="s">
        <v>224</v>
      </c>
      <c r="E146" s="17">
        <v>851</v>
      </c>
      <c r="F146" s="48" t="s">
        <v>461</v>
      </c>
      <c r="G146" s="48" t="s">
        <v>224</v>
      </c>
      <c r="H146" s="48" t="s">
        <v>476</v>
      </c>
      <c r="I146" s="48" t="s">
        <v>364</v>
      </c>
      <c r="J146" s="49">
        <v>2590000</v>
      </c>
      <c r="K146" s="49"/>
      <c r="L146" s="49">
        <f t="shared" si="152"/>
        <v>2590000</v>
      </c>
      <c r="M146" s="49"/>
      <c r="N146" s="49">
        <f t="shared" ref="N146" si="256">L146+M146</f>
        <v>2590000</v>
      </c>
      <c r="O146" s="49"/>
      <c r="P146" s="49">
        <f t="shared" ref="P146" si="257">N146+O146</f>
        <v>2590000</v>
      </c>
      <c r="Q146" s="49"/>
      <c r="R146" s="49">
        <f t="shared" ref="R146" si="258">P146+Q146</f>
        <v>2590000</v>
      </c>
      <c r="S146" s="49"/>
      <c r="T146" s="49">
        <f t="shared" ref="T146" si="259">R146+S146</f>
        <v>2590000</v>
      </c>
      <c r="U146" s="49">
        <v>125000</v>
      </c>
      <c r="V146" s="49">
        <f t="shared" ref="V146" si="260">T146+U146</f>
        <v>2715000</v>
      </c>
      <c r="W146" s="49">
        <f>[1]Вед.февр.!W169</f>
        <v>164000</v>
      </c>
      <c r="X146" s="380">
        <f t="shared" ref="X146" si="261">V146+W146</f>
        <v>2879000</v>
      </c>
    </row>
    <row r="147" spans="1:24" s="1" customFormat="1" ht="12.75" customHeight="1" x14ac:dyDescent="0.25">
      <c r="A147" s="358" t="s">
        <v>280</v>
      </c>
      <c r="B147" s="358"/>
      <c r="C147" s="29" t="s">
        <v>224</v>
      </c>
      <c r="D147" s="29" t="s">
        <v>224</v>
      </c>
      <c r="E147" s="17">
        <v>851</v>
      </c>
      <c r="F147" s="29" t="s">
        <v>461</v>
      </c>
      <c r="G147" s="48" t="s">
        <v>224</v>
      </c>
      <c r="H147" s="29" t="s">
        <v>281</v>
      </c>
      <c r="I147" s="29"/>
      <c r="J147" s="25">
        <f t="shared" ref="J147:X148" si="262">J148</f>
        <v>9540</v>
      </c>
      <c r="K147" s="25">
        <f t="shared" si="262"/>
        <v>3180</v>
      </c>
      <c r="L147" s="25">
        <f t="shared" si="262"/>
        <v>12720</v>
      </c>
      <c r="M147" s="25">
        <f t="shared" si="262"/>
        <v>0</v>
      </c>
      <c r="N147" s="25">
        <f t="shared" si="262"/>
        <v>12720</v>
      </c>
      <c r="O147" s="25">
        <f t="shared" si="262"/>
        <v>0</v>
      </c>
      <c r="P147" s="25">
        <f t="shared" si="262"/>
        <v>12720</v>
      </c>
      <c r="Q147" s="25">
        <f t="shared" si="262"/>
        <v>0</v>
      </c>
      <c r="R147" s="25">
        <f t="shared" si="262"/>
        <v>12720</v>
      </c>
      <c r="S147" s="25">
        <f t="shared" si="262"/>
        <v>0</v>
      </c>
      <c r="T147" s="25">
        <f t="shared" si="262"/>
        <v>12720</v>
      </c>
      <c r="U147" s="25">
        <f t="shared" si="262"/>
        <v>0</v>
      </c>
      <c r="V147" s="25">
        <f t="shared" si="262"/>
        <v>12720</v>
      </c>
      <c r="W147" s="25">
        <f t="shared" si="262"/>
        <v>-6360</v>
      </c>
      <c r="X147" s="384">
        <f t="shared" si="262"/>
        <v>6360</v>
      </c>
    </row>
    <row r="148" spans="1:24" s="1" customFormat="1" ht="52.5" customHeight="1" x14ac:dyDescent="0.25">
      <c r="A148" s="358" t="s">
        <v>282</v>
      </c>
      <c r="B148" s="358"/>
      <c r="C148" s="29" t="s">
        <v>224</v>
      </c>
      <c r="D148" s="29" t="s">
        <v>224</v>
      </c>
      <c r="E148" s="17">
        <v>851</v>
      </c>
      <c r="F148" s="48" t="s">
        <v>461</v>
      </c>
      <c r="G148" s="48" t="s">
        <v>224</v>
      </c>
      <c r="H148" s="48" t="s">
        <v>283</v>
      </c>
      <c r="I148" s="48"/>
      <c r="J148" s="49">
        <f t="shared" si="262"/>
        <v>9540</v>
      </c>
      <c r="K148" s="49">
        <f t="shared" si="262"/>
        <v>3180</v>
      </c>
      <c r="L148" s="49">
        <f t="shared" si="262"/>
        <v>12720</v>
      </c>
      <c r="M148" s="49">
        <f t="shared" si="262"/>
        <v>0</v>
      </c>
      <c r="N148" s="49">
        <f t="shared" si="262"/>
        <v>12720</v>
      </c>
      <c r="O148" s="49">
        <f t="shared" si="262"/>
        <v>0</v>
      </c>
      <c r="P148" s="49">
        <f t="shared" si="262"/>
        <v>12720</v>
      </c>
      <c r="Q148" s="49">
        <f t="shared" si="262"/>
        <v>0</v>
      </c>
      <c r="R148" s="49">
        <f t="shared" si="262"/>
        <v>12720</v>
      </c>
      <c r="S148" s="49">
        <f t="shared" si="262"/>
        <v>0</v>
      </c>
      <c r="T148" s="49">
        <f t="shared" si="262"/>
        <v>12720</v>
      </c>
      <c r="U148" s="49">
        <f t="shared" si="262"/>
        <v>0</v>
      </c>
      <c r="V148" s="49">
        <f t="shared" si="262"/>
        <v>12720</v>
      </c>
      <c r="W148" s="49">
        <f t="shared" si="262"/>
        <v>-6360</v>
      </c>
      <c r="X148" s="380">
        <f t="shared" si="262"/>
        <v>6360</v>
      </c>
    </row>
    <row r="149" spans="1:24" s="1" customFormat="1" ht="37.5" customHeight="1" x14ac:dyDescent="0.25">
      <c r="A149" s="358" t="s">
        <v>477</v>
      </c>
      <c r="B149" s="358"/>
      <c r="C149" s="29" t="s">
        <v>224</v>
      </c>
      <c r="D149" s="29" t="s">
        <v>224</v>
      </c>
      <c r="E149" s="17">
        <v>851</v>
      </c>
      <c r="F149" s="48" t="s">
        <v>461</v>
      </c>
      <c r="G149" s="48" t="s">
        <v>224</v>
      </c>
      <c r="H149" s="48" t="s">
        <v>478</v>
      </c>
      <c r="I149" s="48"/>
      <c r="J149" s="49">
        <f>J150+J152</f>
        <v>9540</v>
      </c>
      <c r="K149" s="49">
        <f t="shared" ref="K149:X149" si="263">K150+K152</f>
        <v>3180</v>
      </c>
      <c r="L149" s="49">
        <f t="shared" si="263"/>
        <v>12720</v>
      </c>
      <c r="M149" s="49">
        <f t="shared" si="263"/>
        <v>0</v>
      </c>
      <c r="N149" s="49">
        <f t="shared" si="263"/>
        <v>12720</v>
      </c>
      <c r="O149" s="49">
        <f t="shared" si="263"/>
        <v>0</v>
      </c>
      <c r="P149" s="49">
        <f t="shared" si="263"/>
        <v>12720</v>
      </c>
      <c r="Q149" s="49">
        <f t="shared" si="263"/>
        <v>0</v>
      </c>
      <c r="R149" s="49">
        <f t="shared" si="263"/>
        <v>12720</v>
      </c>
      <c r="S149" s="49">
        <f t="shared" si="263"/>
        <v>0</v>
      </c>
      <c r="T149" s="49">
        <f t="shared" si="263"/>
        <v>12720</v>
      </c>
      <c r="U149" s="49">
        <f t="shared" si="263"/>
        <v>0</v>
      </c>
      <c r="V149" s="49">
        <f t="shared" si="263"/>
        <v>12720</v>
      </c>
      <c r="W149" s="49">
        <f t="shared" si="263"/>
        <v>-6360</v>
      </c>
      <c r="X149" s="380">
        <f t="shared" si="263"/>
        <v>6360</v>
      </c>
    </row>
    <row r="150" spans="1:24" s="1" customFormat="1" ht="12.75" hidden="1" customHeight="1" x14ac:dyDescent="0.25">
      <c r="A150" s="50"/>
      <c r="B150" s="286" t="s">
        <v>370</v>
      </c>
      <c r="C150" s="29" t="s">
        <v>224</v>
      </c>
      <c r="D150" s="29" t="s">
        <v>224</v>
      </c>
      <c r="E150" s="17">
        <v>851</v>
      </c>
      <c r="F150" s="48" t="s">
        <v>461</v>
      </c>
      <c r="G150" s="48" t="s">
        <v>224</v>
      </c>
      <c r="H150" s="48" t="s">
        <v>478</v>
      </c>
      <c r="I150" s="48" t="s">
        <v>371</v>
      </c>
      <c r="J150" s="49">
        <f>J151</f>
        <v>9540</v>
      </c>
      <c r="K150" s="49">
        <f t="shared" ref="K150:X150" si="264">K151</f>
        <v>-9540</v>
      </c>
      <c r="L150" s="49">
        <f t="shared" si="264"/>
        <v>0</v>
      </c>
      <c r="M150" s="49">
        <f t="shared" si="264"/>
        <v>0</v>
      </c>
      <c r="N150" s="49">
        <f t="shared" si="264"/>
        <v>0</v>
      </c>
      <c r="O150" s="49">
        <f t="shared" si="264"/>
        <v>0</v>
      </c>
      <c r="P150" s="49">
        <f t="shared" si="264"/>
        <v>0</v>
      </c>
      <c r="Q150" s="49">
        <f t="shared" si="264"/>
        <v>0</v>
      </c>
      <c r="R150" s="49">
        <f t="shared" si="264"/>
        <v>0</v>
      </c>
      <c r="S150" s="49">
        <f t="shared" si="264"/>
        <v>0</v>
      </c>
      <c r="T150" s="49">
        <f t="shared" si="264"/>
        <v>0</v>
      </c>
      <c r="U150" s="49">
        <f t="shared" si="264"/>
        <v>0</v>
      </c>
      <c r="V150" s="49">
        <f t="shared" si="264"/>
        <v>0</v>
      </c>
      <c r="W150" s="49">
        <f t="shared" si="264"/>
        <v>0</v>
      </c>
      <c r="X150" s="380">
        <f t="shared" si="264"/>
        <v>0</v>
      </c>
    </row>
    <row r="151" spans="1:24" s="1" customFormat="1" ht="25.5" hidden="1" x14ac:dyDescent="0.25">
      <c r="A151" s="56"/>
      <c r="B151" s="285" t="s">
        <v>376</v>
      </c>
      <c r="C151" s="29" t="s">
        <v>224</v>
      </c>
      <c r="D151" s="29" t="s">
        <v>224</v>
      </c>
      <c r="E151" s="17">
        <v>851</v>
      </c>
      <c r="F151" s="48" t="s">
        <v>461</v>
      </c>
      <c r="G151" s="48" t="s">
        <v>224</v>
      </c>
      <c r="H151" s="48" t="s">
        <v>478</v>
      </c>
      <c r="I151" s="48" t="s">
        <v>377</v>
      </c>
      <c r="J151" s="49">
        <v>9540</v>
      </c>
      <c r="K151" s="49">
        <v>-9540</v>
      </c>
      <c r="L151" s="49">
        <f t="shared" si="152"/>
        <v>0</v>
      </c>
      <c r="M151" s="49"/>
      <c r="N151" s="49">
        <f t="shared" ref="N151" si="265">L151+M151</f>
        <v>0</v>
      </c>
      <c r="O151" s="49"/>
      <c r="P151" s="49">
        <f t="shared" ref="P151" si="266">N151+O151</f>
        <v>0</v>
      </c>
      <c r="Q151" s="49"/>
      <c r="R151" s="49">
        <f t="shared" ref="R151" si="267">P151+Q151</f>
        <v>0</v>
      </c>
      <c r="S151" s="49"/>
      <c r="T151" s="49">
        <f t="shared" ref="T151" si="268">R151+S151</f>
        <v>0</v>
      </c>
      <c r="U151" s="49"/>
      <c r="V151" s="49">
        <f t="shared" ref="V151" si="269">T151+U151</f>
        <v>0</v>
      </c>
      <c r="W151" s="49">
        <f>[1]Вед.февр.!W174</f>
        <v>0</v>
      </c>
      <c r="X151" s="380">
        <f t="shared" ref="X151" si="270">V151+W151</f>
        <v>0</v>
      </c>
    </row>
    <row r="152" spans="1:24" s="1" customFormat="1" ht="25.5" customHeight="1" x14ac:dyDescent="0.25">
      <c r="A152" s="56"/>
      <c r="B152" s="285" t="s">
        <v>361</v>
      </c>
      <c r="C152" s="29" t="s">
        <v>224</v>
      </c>
      <c r="D152" s="29" t="s">
        <v>224</v>
      </c>
      <c r="E152" s="17">
        <v>851</v>
      </c>
      <c r="F152" s="48" t="s">
        <v>461</v>
      </c>
      <c r="G152" s="48" t="s">
        <v>224</v>
      </c>
      <c r="H152" s="48" t="s">
        <v>478</v>
      </c>
      <c r="I152" s="48" t="s">
        <v>362</v>
      </c>
      <c r="J152" s="49">
        <f>J153</f>
        <v>0</v>
      </c>
      <c r="K152" s="49">
        <f t="shared" ref="K152:X152" si="271">K153</f>
        <v>12720</v>
      </c>
      <c r="L152" s="49">
        <f t="shared" si="271"/>
        <v>12720</v>
      </c>
      <c r="M152" s="49">
        <f t="shared" si="271"/>
        <v>0</v>
      </c>
      <c r="N152" s="49">
        <f t="shared" si="271"/>
        <v>12720</v>
      </c>
      <c r="O152" s="49">
        <f t="shared" si="271"/>
        <v>0</v>
      </c>
      <c r="P152" s="49">
        <f t="shared" si="271"/>
        <v>12720</v>
      </c>
      <c r="Q152" s="49">
        <f t="shared" si="271"/>
        <v>0</v>
      </c>
      <c r="R152" s="49">
        <f t="shared" si="271"/>
        <v>12720</v>
      </c>
      <c r="S152" s="49">
        <f t="shared" si="271"/>
        <v>0</v>
      </c>
      <c r="T152" s="49">
        <f t="shared" si="271"/>
        <v>12720</v>
      </c>
      <c r="U152" s="49">
        <f t="shared" si="271"/>
        <v>0</v>
      </c>
      <c r="V152" s="49">
        <f t="shared" si="271"/>
        <v>12720</v>
      </c>
      <c r="W152" s="49">
        <f t="shared" si="271"/>
        <v>-6360</v>
      </c>
      <c r="X152" s="380">
        <f t="shared" si="271"/>
        <v>6360</v>
      </c>
    </row>
    <row r="153" spans="1:24" s="1" customFormat="1" ht="26.25" customHeight="1" x14ac:dyDescent="0.25">
      <c r="A153" s="56"/>
      <c r="B153" s="285" t="s">
        <v>363</v>
      </c>
      <c r="C153" s="29" t="s">
        <v>224</v>
      </c>
      <c r="D153" s="29" t="s">
        <v>224</v>
      </c>
      <c r="E153" s="17">
        <v>851</v>
      </c>
      <c r="F153" s="48" t="s">
        <v>461</v>
      </c>
      <c r="G153" s="48" t="s">
        <v>224</v>
      </c>
      <c r="H153" s="48" t="s">
        <v>478</v>
      </c>
      <c r="I153" s="48" t="s">
        <v>364</v>
      </c>
      <c r="J153" s="49"/>
      <c r="K153" s="49">
        <f>9540+3180</f>
        <v>12720</v>
      </c>
      <c r="L153" s="49">
        <f t="shared" ref="L153" si="272">J153+K153</f>
        <v>12720</v>
      </c>
      <c r="M153" s="49"/>
      <c r="N153" s="49">
        <f t="shared" ref="N153" si="273">L153+M153</f>
        <v>12720</v>
      </c>
      <c r="O153" s="49"/>
      <c r="P153" s="49">
        <f t="shared" ref="P153" si="274">N153+O153</f>
        <v>12720</v>
      </c>
      <c r="Q153" s="49"/>
      <c r="R153" s="49">
        <f t="shared" ref="R153" si="275">P153+Q153</f>
        <v>12720</v>
      </c>
      <c r="S153" s="49"/>
      <c r="T153" s="49">
        <f t="shared" ref="T153" si="276">R153+S153</f>
        <v>12720</v>
      </c>
      <c r="U153" s="49"/>
      <c r="V153" s="49">
        <f t="shared" ref="V153" si="277">T153+U153</f>
        <v>12720</v>
      </c>
      <c r="W153" s="49">
        <f>[1]Вед.февр.!W176</f>
        <v>-6360</v>
      </c>
      <c r="X153" s="380">
        <f t="shared" ref="X153" si="278">V153+W153</f>
        <v>6360</v>
      </c>
    </row>
    <row r="154" spans="1:24" s="1" customFormat="1" ht="25.5" customHeight="1" x14ac:dyDescent="0.25">
      <c r="A154" s="358" t="s">
        <v>251</v>
      </c>
      <c r="B154" s="358"/>
      <c r="C154" s="29" t="s">
        <v>224</v>
      </c>
      <c r="D154" s="29" t="s">
        <v>224</v>
      </c>
      <c r="E154" s="17">
        <v>851</v>
      </c>
      <c r="F154" s="48" t="s">
        <v>461</v>
      </c>
      <c r="G154" s="48" t="s">
        <v>224</v>
      </c>
      <c r="H154" s="48" t="s">
        <v>252</v>
      </c>
      <c r="I154" s="48"/>
      <c r="J154" s="49">
        <f t="shared" ref="J154:X157" si="279">J155</f>
        <v>31800</v>
      </c>
      <c r="K154" s="49">
        <f t="shared" si="279"/>
        <v>0</v>
      </c>
      <c r="L154" s="49">
        <f t="shared" si="279"/>
        <v>31800</v>
      </c>
      <c r="M154" s="49">
        <f t="shared" si="279"/>
        <v>0</v>
      </c>
      <c r="N154" s="49">
        <f t="shared" si="279"/>
        <v>31800</v>
      </c>
      <c r="O154" s="49">
        <f t="shared" si="279"/>
        <v>0</v>
      </c>
      <c r="P154" s="49">
        <f t="shared" si="279"/>
        <v>31800</v>
      </c>
      <c r="Q154" s="49">
        <f t="shared" si="279"/>
        <v>0</v>
      </c>
      <c r="R154" s="49">
        <f t="shared" si="279"/>
        <v>31800</v>
      </c>
      <c r="S154" s="49">
        <f t="shared" si="279"/>
        <v>0</v>
      </c>
      <c r="T154" s="49">
        <f t="shared" si="279"/>
        <v>31800</v>
      </c>
      <c r="U154" s="49">
        <f t="shared" si="279"/>
        <v>0</v>
      </c>
      <c r="V154" s="49">
        <f t="shared" si="279"/>
        <v>31800</v>
      </c>
      <c r="W154" s="49">
        <f>[1]Вед.февр.!W177</f>
        <v>-6360</v>
      </c>
      <c r="X154" s="380">
        <f t="shared" si="279"/>
        <v>25440</v>
      </c>
    </row>
    <row r="155" spans="1:24" s="47" customFormat="1" ht="25.5" customHeight="1" x14ac:dyDescent="0.25">
      <c r="A155" s="358" t="s">
        <v>479</v>
      </c>
      <c r="B155" s="358"/>
      <c r="C155" s="29" t="s">
        <v>224</v>
      </c>
      <c r="D155" s="29" t="s">
        <v>224</v>
      </c>
      <c r="E155" s="17">
        <v>851</v>
      </c>
      <c r="F155" s="48" t="s">
        <v>461</v>
      </c>
      <c r="G155" s="48" t="s">
        <v>224</v>
      </c>
      <c r="H155" s="48" t="s">
        <v>480</v>
      </c>
      <c r="I155" s="48"/>
      <c r="J155" s="49">
        <f t="shared" si="279"/>
        <v>31800</v>
      </c>
      <c r="K155" s="49">
        <f t="shared" si="279"/>
        <v>0</v>
      </c>
      <c r="L155" s="49">
        <f t="shared" si="279"/>
        <v>31800</v>
      </c>
      <c r="M155" s="49">
        <f t="shared" si="279"/>
        <v>0</v>
      </c>
      <c r="N155" s="49">
        <f t="shared" si="279"/>
        <v>31800</v>
      </c>
      <c r="O155" s="49">
        <f t="shared" si="279"/>
        <v>0</v>
      </c>
      <c r="P155" s="49">
        <f t="shared" si="279"/>
        <v>31800</v>
      </c>
      <c r="Q155" s="49">
        <f t="shared" si="279"/>
        <v>0</v>
      </c>
      <c r="R155" s="49">
        <f t="shared" si="279"/>
        <v>31800</v>
      </c>
      <c r="S155" s="49">
        <f t="shared" si="279"/>
        <v>0</v>
      </c>
      <c r="T155" s="49">
        <f t="shared" si="279"/>
        <v>31800</v>
      </c>
      <c r="U155" s="49">
        <f t="shared" si="279"/>
        <v>0</v>
      </c>
      <c r="V155" s="49">
        <f t="shared" si="279"/>
        <v>31800</v>
      </c>
      <c r="W155" s="49">
        <f>[1]Вед.февр.!W178</f>
        <v>-6360</v>
      </c>
      <c r="X155" s="380">
        <f t="shared" si="279"/>
        <v>25440</v>
      </c>
    </row>
    <row r="156" spans="1:24" s="1" customFormat="1" ht="37.5" customHeight="1" x14ac:dyDescent="0.25">
      <c r="A156" s="358" t="s">
        <v>481</v>
      </c>
      <c r="B156" s="358"/>
      <c r="C156" s="29" t="s">
        <v>224</v>
      </c>
      <c r="D156" s="29" t="s">
        <v>224</v>
      </c>
      <c r="E156" s="17">
        <v>851</v>
      </c>
      <c r="F156" s="48" t="s">
        <v>461</v>
      </c>
      <c r="G156" s="48" t="s">
        <v>224</v>
      </c>
      <c r="H156" s="48" t="s">
        <v>482</v>
      </c>
      <c r="I156" s="48"/>
      <c r="J156" s="49">
        <f>J157+J159</f>
        <v>31800</v>
      </c>
      <c r="K156" s="49">
        <f t="shared" ref="K156:V156" si="280">K157+K159</f>
        <v>0</v>
      </c>
      <c r="L156" s="49">
        <f t="shared" si="280"/>
        <v>31800</v>
      </c>
      <c r="M156" s="49">
        <f t="shared" si="280"/>
        <v>0</v>
      </c>
      <c r="N156" s="49">
        <f t="shared" si="280"/>
        <v>31800</v>
      </c>
      <c r="O156" s="49">
        <f t="shared" si="280"/>
        <v>0</v>
      </c>
      <c r="P156" s="49">
        <f t="shared" si="280"/>
        <v>31800</v>
      </c>
      <c r="Q156" s="49">
        <f t="shared" si="280"/>
        <v>0</v>
      </c>
      <c r="R156" s="49">
        <f t="shared" si="280"/>
        <v>31800</v>
      </c>
      <c r="S156" s="49">
        <f t="shared" si="280"/>
        <v>0</v>
      </c>
      <c r="T156" s="49">
        <f t="shared" si="280"/>
        <v>31800</v>
      </c>
      <c r="U156" s="49">
        <f t="shared" si="280"/>
        <v>0</v>
      </c>
      <c r="V156" s="49">
        <f t="shared" si="280"/>
        <v>31800</v>
      </c>
      <c r="W156" s="49">
        <f>[1]Вед.февр.!W179</f>
        <v>-6360</v>
      </c>
      <c r="X156" s="380">
        <f t="shared" ref="X156" si="281">X157+X159</f>
        <v>25440</v>
      </c>
    </row>
    <row r="157" spans="1:24" s="1" customFormat="1" ht="12.75" hidden="1" customHeight="1" x14ac:dyDescent="0.25">
      <c r="A157" s="50"/>
      <c r="B157" s="286" t="s">
        <v>370</v>
      </c>
      <c r="C157" s="29" t="s">
        <v>224</v>
      </c>
      <c r="D157" s="29" t="s">
        <v>224</v>
      </c>
      <c r="E157" s="17">
        <v>851</v>
      </c>
      <c r="F157" s="48" t="s">
        <v>461</v>
      </c>
      <c r="G157" s="48" t="s">
        <v>224</v>
      </c>
      <c r="H157" s="48" t="s">
        <v>482</v>
      </c>
      <c r="I157" s="48" t="s">
        <v>371</v>
      </c>
      <c r="J157" s="49">
        <f>J158</f>
        <v>31800</v>
      </c>
      <c r="K157" s="49">
        <f t="shared" si="279"/>
        <v>-31800</v>
      </c>
      <c r="L157" s="49">
        <f t="shared" si="279"/>
        <v>0</v>
      </c>
      <c r="M157" s="49">
        <f t="shared" si="279"/>
        <v>0</v>
      </c>
      <c r="N157" s="49">
        <f t="shared" si="279"/>
        <v>0</v>
      </c>
      <c r="O157" s="49">
        <f t="shared" si="279"/>
        <v>0</v>
      </c>
      <c r="P157" s="49">
        <f t="shared" si="279"/>
        <v>0</v>
      </c>
      <c r="Q157" s="49">
        <f t="shared" si="279"/>
        <v>0</v>
      </c>
      <c r="R157" s="49">
        <f t="shared" si="279"/>
        <v>0</v>
      </c>
      <c r="S157" s="49">
        <f t="shared" si="279"/>
        <v>0</v>
      </c>
      <c r="T157" s="49">
        <f t="shared" si="279"/>
        <v>0</v>
      </c>
      <c r="U157" s="49">
        <f t="shared" si="279"/>
        <v>0</v>
      </c>
      <c r="V157" s="49">
        <f t="shared" si="279"/>
        <v>0</v>
      </c>
      <c r="W157" s="49">
        <f t="shared" si="279"/>
        <v>0</v>
      </c>
      <c r="X157" s="380">
        <f t="shared" si="279"/>
        <v>0</v>
      </c>
    </row>
    <row r="158" spans="1:24" s="1" customFormat="1" ht="12.75" hidden="1" customHeight="1" x14ac:dyDescent="0.25">
      <c r="A158" s="50"/>
      <c r="B158" s="285" t="s">
        <v>376</v>
      </c>
      <c r="C158" s="29" t="s">
        <v>224</v>
      </c>
      <c r="D158" s="29" t="s">
        <v>224</v>
      </c>
      <c r="E158" s="17">
        <v>851</v>
      </c>
      <c r="F158" s="48" t="s">
        <v>461</v>
      </c>
      <c r="G158" s="48" t="s">
        <v>224</v>
      </c>
      <c r="H158" s="48" t="s">
        <v>482</v>
      </c>
      <c r="I158" s="48" t="s">
        <v>377</v>
      </c>
      <c r="J158" s="49">
        <v>31800</v>
      </c>
      <c r="K158" s="49">
        <v>-31800</v>
      </c>
      <c r="L158" s="49">
        <f t="shared" si="152"/>
        <v>0</v>
      </c>
      <c r="M158" s="49"/>
      <c r="N158" s="49">
        <f t="shared" ref="N158" si="282">L158+M158</f>
        <v>0</v>
      </c>
      <c r="O158" s="49"/>
      <c r="P158" s="49">
        <f t="shared" ref="P158" si="283">N158+O158</f>
        <v>0</v>
      </c>
      <c r="Q158" s="49"/>
      <c r="R158" s="49">
        <f t="shared" ref="R158" si="284">P158+Q158</f>
        <v>0</v>
      </c>
      <c r="S158" s="49"/>
      <c r="T158" s="49">
        <f t="shared" ref="T158" si="285">R158+S158</f>
        <v>0</v>
      </c>
      <c r="U158" s="49"/>
      <c r="V158" s="49">
        <f t="shared" ref="V158" si="286">T158+U158</f>
        <v>0</v>
      </c>
      <c r="W158" s="49">
        <f>[1]Вед.февр.!W181</f>
        <v>0</v>
      </c>
      <c r="X158" s="380">
        <f t="shared" ref="X158" si="287">V158+W158</f>
        <v>0</v>
      </c>
    </row>
    <row r="159" spans="1:24" s="1" customFormat="1" ht="25.5" customHeight="1" x14ac:dyDescent="0.25">
      <c r="A159" s="50"/>
      <c r="B159" s="285" t="s">
        <v>361</v>
      </c>
      <c r="C159" s="29" t="s">
        <v>224</v>
      </c>
      <c r="D159" s="29" t="s">
        <v>224</v>
      </c>
      <c r="E159" s="17">
        <v>851</v>
      </c>
      <c r="F159" s="48" t="s">
        <v>461</v>
      </c>
      <c r="G159" s="48" t="s">
        <v>224</v>
      </c>
      <c r="H159" s="48" t="s">
        <v>482</v>
      </c>
      <c r="I159" s="48" t="s">
        <v>362</v>
      </c>
      <c r="J159" s="49">
        <f>J160</f>
        <v>0</v>
      </c>
      <c r="K159" s="49">
        <f t="shared" ref="K159:X159" si="288">K160</f>
        <v>31800</v>
      </c>
      <c r="L159" s="49">
        <f t="shared" si="288"/>
        <v>31800</v>
      </c>
      <c r="M159" s="49">
        <f t="shared" si="288"/>
        <v>0</v>
      </c>
      <c r="N159" s="49">
        <f t="shared" si="288"/>
        <v>31800</v>
      </c>
      <c r="O159" s="49">
        <f t="shared" si="288"/>
        <v>0</v>
      </c>
      <c r="P159" s="49">
        <f t="shared" si="288"/>
        <v>31800</v>
      </c>
      <c r="Q159" s="49">
        <f t="shared" si="288"/>
        <v>0</v>
      </c>
      <c r="R159" s="49">
        <f t="shared" si="288"/>
        <v>31800</v>
      </c>
      <c r="S159" s="49">
        <f t="shared" si="288"/>
        <v>0</v>
      </c>
      <c r="T159" s="49">
        <f t="shared" si="288"/>
        <v>31800</v>
      </c>
      <c r="U159" s="49">
        <f t="shared" si="288"/>
        <v>0</v>
      </c>
      <c r="V159" s="49">
        <f t="shared" si="288"/>
        <v>31800</v>
      </c>
      <c r="W159" s="49">
        <f t="shared" si="288"/>
        <v>-6360</v>
      </c>
      <c r="X159" s="380">
        <f t="shared" si="288"/>
        <v>25440</v>
      </c>
    </row>
    <row r="160" spans="1:24" s="1" customFormat="1" ht="25.5" customHeight="1" x14ac:dyDescent="0.25">
      <c r="A160" s="50"/>
      <c r="B160" s="285" t="s">
        <v>363</v>
      </c>
      <c r="C160" s="29" t="s">
        <v>224</v>
      </c>
      <c r="D160" s="29" t="s">
        <v>224</v>
      </c>
      <c r="E160" s="17">
        <v>851</v>
      </c>
      <c r="F160" s="48" t="s">
        <v>461</v>
      </c>
      <c r="G160" s="48" t="s">
        <v>224</v>
      </c>
      <c r="H160" s="48" t="s">
        <v>482</v>
      </c>
      <c r="I160" s="48" t="s">
        <v>364</v>
      </c>
      <c r="J160" s="49"/>
      <c r="K160" s="49">
        <v>31800</v>
      </c>
      <c r="L160" s="49">
        <f t="shared" ref="L160" si="289">J160+K160</f>
        <v>31800</v>
      </c>
      <c r="M160" s="49"/>
      <c r="N160" s="49">
        <f t="shared" ref="N160" si="290">L160+M160</f>
        <v>31800</v>
      </c>
      <c r="O160" s="49"/>
      <c r="P160" s="49">
        <f t="shared" ref="P160" si="291">N160+O160</f>
        <v>31800</v>
      </c>
      <c r="Q160" s="49"/>
      <c r="R160" s="49">
        <f t="shared" ref="R160" si="292">P160+Q160</f>
        <v>31800</v>
      </c>
      <c r="S160" s="49"/>
      <c r="T160" s="49">
        <f t="shared" ref="T160" si="293">R160+S160</f>
        <v>31800</v>
      </c>
      <c r="U160" s="49"/>
      <c r="V160" s="49">
        <f t="shared" ref="V160" si="294">T160+U160</f>
        <v>31800</v>
      </c>
      <c r="W160" s="49">
        <f>[1]Вед.февр.!W183</f>
        <v>-6360</v>
      </c>
      <c r="X160" s="380">
        <f t="shared" ref="X160" si="295">V160+W160</f>
        <v>25440</v>
      </c>
    </row>
    <row r="161" spans="1:24" s="1" customFormat="1" ht="26.25" hidden="1" customHeight="1" x14ac:dyDescent="0.25">
      <c r="A161" s="358" t="s">
        <v>483</v>
      </c>
      <c r="B161" s="358"/>
      <c r="C161" s="29" t="s">
        <v>224</v>
      </c>
      <c r="D161" s="29" t="s">
        <v>224</v>
      </c>
      <c r="E161" s="17">
        <v>851</v>
      </c>
      <c r="F161" s="48" t="s">
        <v>461</v>
      </c>
      <c r="G161" s="48" t="s">
        <v>224</v>
      </c>
      <c r="H161" s="48" t="s">
        <v>484</v>
      </c>
      <c r="I161" s="48"/>
      <c r="J161" s="49">
        <f t="shared" ref="J161:X162" si="296">J162</f>
        <v>50000</v>
      </c>
      <c r="K161" s="49">
        <f t="shared" si="296"/>
        <v>0</v>
      </c>
      <c r="L161" s="49">
        <f t="shared" si="296"/>
        <v>50000</v>
      </c>
      <c r="M161" s="49">
        <f t="shared" si="296"/>
        <v>0</v>
      </c>
      <c r="N161" s="49">
        <f t="shared" si="296"/>
        <v>50000</v>
      </c>
      <c r="O161" s="49">
        <f t="shared" si="296"/>
        <v>0</v>
      </c>
      <c r="P161" s="49">
        <f t="shared" si="296"/>
        <v>50000</v>
      </c>
      <c r="Q161" s="49">
        <f t="shared" si="296"/>
        <v>0</v>
      </c>
      <c r="R161" s="49">
        <f t="shared" si="296"/>
        <v>50000</v>
      </c>
      <c r="S161" s="49">
        <f t="shared" si="296"/>
        <v>86000</v>
      </c>
      <c r="T161" s="49">
        <f t="shared" si="296"/>
        <v>136000</v>
      </c>
      <c r="U161" s="49">
        <f t="shared" si="296"/>
        <v>0</v>
      </c>
      <c r="V161" s="49">
        <f t="shared" si="296"/>
        <v>136000</v>
      </c>
      <c r="W161" s="49">
        <f t="shared" si="296"/>
        <v>0</v>
      </c>
      <c r="X161" s="380">
        <f t="shared" si="296"/>
        <v>136000</v>
      </c>
    </row>
    <row r="162" spans="1:24" s="1" customFormat="1" ht="14.25" hidden="1" customHeight="1" x14ac:dyDescent="0.25">
      <c r="A162" s="50"/>
      <c r="B162" s="286" t="s">
        <v>236</v>
      </c>
      <c r="C162" s="29" t="s">
        <v>224</v>
      </c>
      <c r="D162" s="29" t="s">
        <v>224</v>
      </c>
      <c r="E162" s="17">
        <v>851</v>
      </c>
      <c r="F162" s="48" t="s">
        <v>461</v>
      </c>
      <c r="G162" s="48" t="s">
        <v>224</v>
      </c>
      <c r="H162" s="48" t="s">
        <v>484</v>
      </c>
      <c r="I162" s="48" t="s">
        <v>237</v>
      </c>
      <c r="J162" s="49">
        <f t="shared" si="296"/>
        <v>50000</v>
      </c>
      <c r="K162" s="49">
        <f t="shared" si="296"/>
        <v>0</v>
      </c>
      <c r="L162" s="49">
        <f t="shared" si="296"/>
        <v>50000</v>
      </c>
      <c r="M162" s="49">
        <f t="shared" si="296"/>
        <v>0</v>
      </c>
      <c r="N162" s="49">
        <f t="shared" si="296"/>
        <v>50000</v>
      </c>
      <c r="O162" s="49">
        <f t="shared" si="296"/>
        <v>0</v>
      </c>
      <c r="P162" s="49">
        <f t="shared" si="296"/>
        <v>50000</v>
      </c>
      <c r="Q162" s="49">
        <f t="shared" si="296"/>
        <v>0</v>
      </c>
      <c r="R162" s="49">
        <f t="shared" si="296"/>
        <v>50000</v>
      </c>
      <c r="S162" s="49">
        <f t="shared" si="296"/>
        <v>86000</v>
      </c>
      <c r="T162" s="49">
        <f t="shared" si="296"/>
        <v>136000</v>
      </c>
      <c r="U162" s="49">
        <f t="shared" si="296"/>
        <v>0</v>
      </c>
      <c r="V162" s="49">
        <f t="shared" si="296"/>
        <v>136000</v>
      </c>
      <c r="W162" s="49">
        <f t="shared" si="296"/>
        <v>0</v>
      </c>
      <c r="X162" s="380">
        <f t="shared" si="296"/>
        <v>136000</v>
      </c>
    </row>
    <row r="163" spans="1:24" s="1" customFormat="1" ht="15" hidden="1" customHeight="1" x14ac:dyDescent="0.25">
      <c r="A163" s="50"/>
      <c r="B163" s="285" t="s">
        <v>238</v>
      </c>
      <c r="C163" s="29" t="s">
        <v>224</v>
      </c>
      <c r="D163" s="29" t="s">
        <v>224</v>
      </c>
      <c r="E163" s="17">
        <v>851</v>
      </c>
      <c r="F163" s="48" t="s">
        <v>461</v>
      </c>
      <c r="G163" s="48" t="s">
        <v>224</v>
      </c>
      <c r="H163" s="48" t="s">
        <v>484</v>
      </c>
      <c r="I163" s="48" t="s">
        <v>239</v>
      </c>
      <c r="J163" s="49">
        <v>50000</v>
      </c>
      <c r="K163" s="49"/>
      <c r="L163" s="49">
        <f t="shared" si="152"/>
        <v>50000</v>
      </c>
      <c r="M163" s="49"/>
      <c r="N163" s="49">
        <f t="shared" ref="N163" si="297">L163+M163</f>
        <v>50000</v>
      </c>
      <c r="O163" s="49"/>
      <c r="P163" s="49">
        <f t="shared" ref="P163" si="298">N163+O163</f>
        <v>50000</v>
      </c>
      <c r="Q163" s="49"/>
      <c r="R163" s="49">
        <f t="shared" ref="R163" si="299">P163+Q163</f>
        <v>50000</v>
      </c>
      <c r="S163" s="49">
        <v>86000</v>
      </c>
      <c r="T163" s="49">
        <f t="shared" ref="T163" si="300">R163+S163</f>
        <v>136000</v>
      </c>
      <c r="U163" s="49"/>
      <c r="V163" s="49">
        <f t="shared" ref="V163" si="301">T163+U163</f>
        <v>136000</v>
      </c>
      <c r="W163" s="49">
        <f>[1]Вед.февр.!W186</f>
        <v>0</v>
      </c>
      <c r="X163" s="380">
        <f t="shared" ref="X163" si="302">V163+W163</f>
        <v>136000</v>
      </c>
    </row>
    <row r="164" spans="1:24" s="1" customFormat="1" ht="12.75" customHeight="1" x14ac:dyDescent="0.25">
      <c r="A164" s="358" t="s">
        <v>485</v>
      </c>
      <c r="B164" s="358"/>
      <c r="C164" s="29" t="s">
        <v>224</v>
      </c>
      <c r="D164" s="29" t="s">
        <v>224</v>
      </c>
      <c r="E164" s="17">
        <v>851</v>
      </c>
      <c r="F164" s="48" t="s">
        <v>461</v>
      </c>
      <c r="G164" s="48" t="s">
        <v>224</v>
      </c>
      <c r="H164" s="48" t="s">
        <v>486</v>
      </c>
      <c r="I164" s="48"/>
      <c r="J164" s="49">
        <f t="shared" ref="J164:X165" si="303">J165</f>
        <v>160000</v>
      </c>
      <c r="K164" s="49">
        <f t="shared" si="303"/>
        <v>0</v>
      </c>
      <c r="L164" s="49">
        <f t="shared" si="303"/>
        <v>160000</v>
      </c>
      <c r="M164" s="49">
        <f t="shared" si="303"/>
        <v>0</v>
      </c>
      <c r="N164" s="49">
        <f t="shared" si="303"/>
        <v>160000</v>
      </c>
      <c r="O164" s="49">
        <f t="shared" si="303"/>
        <v>0</v>
      </c>
      <c r="P164" s="49">
        <f t="shared" si="303"/>
        <v>160000</v>
      </c>
      <c r="Q164" s="49">
        <f t="shared" si="303"/>
        <v>0</v>
      </c>
      <c r="R164" s="49">
        <f t="shared" si="303"/>
        <v>160000</v>
      </c>
      <c r="S164" s="49">
        <f t="shared" si="303"/>
        <v>0</v>
      </c>
      <c r="T164" s="49">
        <f t="shared" si="303"/>
        <v>160000</v>
      </c>
      <c r="U164" s="49">
        <f t="shared" si="303"/>
        <v>0</v>
      </c>
      <c r="V164" s="49">
        <f t="shared" si="303"/>
        <v>160000</v>
      </c>
      <c r="W164" s="49">
        <f t="shared" si="303"/>
        <v>173000</v>
      </c>
      <c r="X164" s="380">
        <f t="shared" si="303"/>
        <v>333000</v>
      </c>
    </row>
    <row r="165" spans="1:24" s="1" customFormat="1" ht="12.75" customHeight="1" x14ac:dyDescent="0.25">
      <c r="A165" s="50"/>
      <c r="B165" s="286" t="s">
        <v>236</v>
      </c>
      <c r="C165" s="29" t="s">
        <v>224</v>
      </c>
      <c r="D165" s="29" t="s">
        <v>224</v>
      </c>
      <c r="E165" s="17">
        <v>851</v>
      </c>
      <c r="F165" s="48" t="s">
        <v>461</v>
      </c>
      <c r="G165" s="48" t="s">
        <v>224</v>
      </c>
      <c r="H165" s="48" t="s">
        <v>486</v>
      </c>
      <c r="I165" s="48" t="s">
        <v>237</v>
      </c>
      <c r="J165" s="49">
        <f t="shared" si="303"/>
        <v>160000</v>
      </c>
      <c r="K165" s="49">
        <f t="shared" si="303"/>
        <v>0</v>
      </c>
      <c r="L165" s="49">
        <f t="shared" si="303"/>
        <v>160000</v>
      </c>
      <c r="M165" s="49">
        <f t="shared" si="303"/>
        <v>0</v>
      </c>
      <c r="N165" s="49">
        <f t="shared" si="303"/>
        <v>160000</v>
      </c>
      <c r="O165" s="49">
        <f t="shared" si="303"/>
        <v>0</v>
      </c>
      <c r="P165" s="49">
        <f t="shared" si="303"/>
        <v>160000</v>
      </c>
      <c r="Q165" s="49">
        <f t="shared" si="303"/>
        <v>0</v>
      </c>
      <c r="R165" s="49">
        <f t="shared" si="303"/>
        <v>160000</v>
      </c>
      <c r="S165" s="49">
        <f t="shared" si="303"/>
        <v>0</v>
      </c>
      <c r="T165" s="49">
        <f t="shared" si="303"/>
        <v>160000</v>
      </c>
      <c r="U165" s="49">
        <f t="shared" si="303"/>
        <v>0</v>
      </c>
      <c r="V165" s="49">
        <f t="shared" si="303"/>
        <v>160000</v>
      </c>
      <c r="W165" s="49">
        <f t="shared" si="303"/>
        <v>173000</v>
      </c>
      <c r="X165" s="380">
        <f t="shared" si="303"/>
        <v>333000</v>
      </c>
    </row>
    <row r="166" spans="1:24" s="1" customFormat="1" ht="13.5" customHeight="1" x14ac:dyDescent="0.25">
      <c r="A166" s="50"/>
      <c r="B166" s="285" t="s">
        <v>238</v>
      </c>
      <c r="C166" s="29" t="s">
        <v>224</v>
      </c>
      <c r="D166" s="29" t="s">
        <v>224</v>
      </c>
      <c r="E166" s="17">
        <v>851</v>
      </c>
      <c r="F166" s="48" t="s">
        <v>461</v>
      </c>
      <c r="G166" s="48" t="s">
        <v>224</v>
      </c>
      <c r="H166" s="48" t="s">
        <v>486</v>
      </c>
      <c r="I166" s="48" t="s">
        <v>239</v>
      </c>
      <c r="J166" s="49">
        <v>160000</v>
      </c>
      <c r="K166" s="49"/>
      <c r="L166" s="49">
        <f t="shared" si="152"/>
        <v>160000</v>
      </c>
      <c r="M166" s="49"/>
      <c r="N166" s="49">
        <f t="shared" ref="N166" si="304">L166+M166</f>
        <v>160000</v>
      </c>
      <c r="O166" s="49"/>
      <c r="P166" s="49">
        <f t="shared" ref="P166" si="305">N166+O166</f>
        <v>160000</v>
      </c>
      <c r="Q166" s="49"/>
      <c r="R166" s="49">
        <f t="shared" ref="R166" si="306">P166+Q166</f>
        <v>160000</v>
      </c>
      <c r="S166" s="49"/>
      <c r="T166" s="49">
        <f t="shared" ref="T166" si="307">R166+S166</f>
        <v>160000</v>
      </c>
      <c r="U166" s="49"/>
      <c r="V166" s="49">
        <f t="shared" ref="V166" si="308">T166+U166</f>
        <v>160000</v>
      </c>
      <c r="W166" s="49">
        <f>[1]Вед.февр.!W189</f>
        <v>173000</v>
      </c>
      <c r="X166" s="380">
        <f t="shared" ref="X166" si="309">V166+W166</f>
        <v>333000</v>
      </c>
    </row>
    <row r="167" spans="1:24" s="1" customFormat="1" ht="12.75" hidden="1" customHeight="1" x14ac:dyDescent="0.25">
      <c r="A167" s="326" t="s">
        <v>487</v>
      </c>
      <c r="B167" s="326"/>
      <c r="C167" s="29" t="s">
        <v>224</v>
      </c>
      <c r="D167" s="29" t="s">
        <v>224</v>
      </c>
      <c r="E167" s="17">
        <v>851</v>
      </c>
      <c r="F167" s="45" t="s">
        <v>461</v>
      </c>
      <c r="G167" s="45" t="s">
        <v>247</v>
      </c>
      <c r="H167" s="45"/>
      <c r="I167" s="45"/>
      <c r="J167" s="66">
        <f>J168</f>
        <v>15000</v>
      </c>
      <c r="K167" s="66">
        <f t="shared" ref="K167:X167" si="310">K168</f>
        <v>0</v>
      </c>
      <c r="L167" s="66">
        <f t="shared" si="310"/>
        <v>15000</v>
      </c>
      <c r="M167" s="66">
        <f t="shared" si="310"/>
        <v>0</v>
      </c>
      <c r="N167" s="66">
        <f t="shared" si="310"/>
        <v>15000</v>
      </c>
      <c r="O167" s="66">
        <f t="shared" si="310"/>
        <v>0</v>
      </c>
      <c r="P167" s="66">
        <f t="shared" si="310"/>
        <v>15000</v>
      </c>
      <c r="Q167" s="66">
        <f t="shared" si="310"/>
        <v>0</v>
      </c>
      <c r="R167" s="66">
        <f t="shared" si="310"/>
        <v>15000</v>
      </c>
      <c r="S167" s="66">
        <f t="shared" si="310"/>
        <v>0</v>
      </c>
      <c r="T167" s="66">
        <f t="shared" si="310"/>
        <v>15000</v>
      </c>
      <c r="U167" s="66">
        <f t="shared" si="310"/>
        <v>0</v>
      </c>
      <c r="V167" s="66">
        <f t="shared" si="310"/>
        <v>15000</v>
      </c>
      <c r="W167" s="66">
        <f t="shared" si="310"/>
        <v>0</v>
      </c>
      <c r="X167" s="389">
        <f t="shared" si="310"/>
        <v>15000</v>
      </c>
    </row>
    <row r="168" spans="1:24" s="1" customFormat="1" ht="12.75" hidden="1" customHeight="1" x14ac:dyDescent="0.25">
      <c r="A168" s="358" t="s">
        <v>494</v>
      </c>
      <c r="B168" s="358"/>
      <c r="C168" s="29" t="s">
        <v>224</v>
      </c>
      <c r="D168" s="29" t="s">
        <v>224</v>
      </c>
      <c r="E168" s="17">
        <v>851</v>
      </c>
      <c r="F168" s="48" t="s">
        <v>461</v>
      </c>
      <c r="G168" s="48" t="s">
        <v>247</v>
      </c>
      <c r="H168" s="48" t="s">
        <v>495</v>
      </c>
      <c r="I168" s="48"/>
      <c r="J168" s="49">
        <f t="shared" ref="J168:X169" si="311">J169</f>
        <v>15000</v>
      </c>
      <c r="K168" s="49">
        <f t="shared" si="311"/>
        <v>0</v>
      </c>
      <c r="L168" s="49">
        <f t="shared" si="311"/>
        <v>15000</v>
      </c>
      <c r="M168" s="49">
        <f t="shared" si="311"/>
        <v>0</v>
      </c>
      <c r="N168" s="49">
        <f t="shared" si="311"/>
        <v>15000</v>
      </c>
      <c r="O168" s="49">
        <f t="shared" si="311"/>
        <v>0</v>
      </c>
      <c r="P168" s="49">
        <f t="shared" si="311"/>
        <v>15000</v>
      </c>
      <c r="Q168" s="49">
        <f t="shared" si="311"/>
        <v>0</v>
      </c>
      <c r="R168" s="49">
        <f t="shared" si="311"/>
        <v>15000</v>
      </c>
      <c r="S168" s="49">
        <f t="shared" si="311"/>
        <v>0</v>
      </c>
      <c r="T168" s="49">
        <f t="shared" si="311"/>
        <v>15000</v>
      </c>
      <c r="U168" s="49">
        <f t="shared" si="311"/>
        <v>0</v>
      </c>
      <c r="V168" s="49">
        <f t="shared" si="311"/>
        <v>15000</v>
      </c>
      <c r="W168" s="49">
        <f t="shared" si="311"/>
        <v>0</v>
      </c>
      <c r="X168" s="380">
        <f t="shared" si="311"/>
        <v>15000</v>
      </c>
    </row>
    <row r="169" spans="1:24" s="1" customFormat="1" hidden="1" x14ac:dyDescent="0.25">
      <c r="A169" s="50"/>
      <c r="B169" s="286" t="s">
        <v>236</v>
      </c>
      <c r="C169" s="29" t="s">
        <v>224</v>
      </c>
      <c r="D169" s="29" t="s">
        <v>224</v>
      </c>
      <c r="E169" s="17">
        <v>851</v>
      </c>
      <c r="F169" s="48" t="s">
        <v>461</v>
      </c>
      <c r="G169" s="48" t="s">
        <v>247</v>
      </c>
      <c r="H169" s="48" t="s">
        <v>495</v>
      </c>
      <c r="I169" s="48" t="s">
        <v>237</v>
      </c>
      <c r="J169" s="49">
        <f t="shared" si="311"/>
        <v>15000</v>
      </c>
      <c r="K169" s="49">
        <f t="shared" si="311"/>
        <v>0</v>
      </c>
      <c r="L169" s="49">
        <f t="shared" si="311"/>
        <v>15000</v>
      </c>
      <c r="M169" s="49">
        <f t="shared" si="311"/>
        <v>0</v>
      </c>
      <c r="N169" s="49">
        <f t="shared" si="311"/>
        <v>15000</v>
      </c>
      <c r="O169" s="49">
        <f t="shared" si="311"/>
        <v>0</v>
      </c>
      <c r="P169" s="49">
        <f t="shared" si="311"/>
        <v>15000</v>
      </c>
      <c r="Q169" s="49">
        <f t="shared" si="311"/>
        <v>0</v>
      </c>
      <c r="R169" s="49">
        <f t="shared" si="311"/>
        <v>15000</v>
      </c>
      <c r="S169" s="49">
        <f t="shared" si="311"/>
        <v>0</v>
      </c>
      <c r="T169" s="49">
        <f t="shared" si="311"/>
        <v>15000</v>
      </c>
      <c r="U169" s="49">
        <f t="shared" si="311"/>
        <v>0</v>
      </c>
      <c r="V169" s="49">
        <f t="shared" si="311"/>
        <v>15000</v>
      </c>
      <c r="W169" s="49">
        <f t="shared" si="311"/>
        <v>0</v>
      </c>
      <c r="X169" s="380">
        <f t="shared" si="311"/>
        <v>15000</v>
      </c>
    </row>
    <row r="170" spans="1:24" s="1" customFormat="1" ht="12.75" hidden="1" customHeight="1" x14ac:dyDescent="0.25">
      <c r="A170" s="50"/>
      <c r="B170" s="285" t="s">
        <v>238</v>
      </c>
      <c r="C170" s="29" t="s">
        <v>224</v>
      </c>
      <c r="D170" s="29" t="s">
        <v>224</v>
      </c>
      <c r="E170" s="17">
        <v>851</v>
      </c>
      <c r="F170" s="48" t="s">
        <v>461</v>
      </c>
      <c r="G170" s="48" t="s">
        <v>247</v>
      </c>
      <c r="H170" s="48" t="s">
        <v>495</v>
      </c>
      <c r="I170" s="48" t="s">
        <v>239</v>
      </c>
      <c r="J170" s="49">
        <v>15000</v>
      </c>
      <c r="K170" s="49"/>
      <c r="L170" s="49">
        <f t="shared" si="152"/>
        <v>15000</v>
      </c>
      <c r="M170" s="49"/>
      <c r="N170" s="49">
        <f t="shared" ref="N170" si="312">L170+M170</f>
        <v>15000</v>
      </c>
      <c r="O170" s="49"/>
      <c r="P170" s="49">
        <f t="shared" ref="P170" si="313">N170+O170</f>
        <v>15000</v>
      </c>
      <c r="Q170" s="49"/>
      <c r="R170" s="49">
        <f t="shared" ref="R170" si="314">P170+Q170</f>
        <v>15000</v>
      </c>
      <c r="S170" s="49"/>
      <c r="T170" s="49">
        <f t="shared" ref="T170" si="315">R170+S170</f>
        <v>15000</v>
      </c>
      <c r="U170" s="49"/>
      <c r="V170" s="49">
        <f t="shared" ref="V170" si="316">T170+U170</f>
        <v>15000</v>
      </c>
      <c r="W170" s="49"/>
      <c r="X170" s="380">
        <f t="shared" ref="X170" si="317">V170+W170</f>
        <v>15000</v>
      </c>
    </row>
    <row r="171" spans="1:24" s="1" customFormat="1" ht="12.75" customHeight="1" x14ac:dyDescent="0.25">
      <c r="A171" s="360" t="s">
        <v>496</v>
      </c>
      <c r="B171" s="360"/>
      <c r="C171" s="29" t="s">
        <v>224</v>
      </c>
      <c r="D171" s="29" t="s">
        <v>224</v>
      </c>
      <c r="E171" s="17">
        <v>851</v>
      </c>
      <c r="F171" s="42" t="s">
        <v>497</v>
      </c>
      <c r="G171" s="42"/>
      <c r="H171" s="42"/>
      <c r="I171" s="42"/>
      <c r="J171" s="43">
        <f t="shared" ref="J171:X171" si="318">J172+J178+J186+J194</f>
        <v>7009500</v>
      </c>
      <c r="K171" s="43">
        <f t="shared" si="318"/>
        <v>0</v>
      </c>
      <c r="L171" s="43">
        <f t="shared" si="318"/>
        <v>7009500</v>
      </c>
      <c r="M171" s="43">
        <f t="shared" si="318"/>
        <v>4000</v>
      </c>
      <c r="N171" s="43">
        <f t="shared" si="318"/>
        <v>7013500</v>
      </c>
      <c r="O171" s="43">
        <f t="shared" si="318"/>
        <v>0</v>
      </c>
      <c r="P171" s="43">
        <f t="shared" si="318"/>
        <v>7013500</v>
      </c>
      <c r="Q171" s="43">
        <f t="shared" si="318"/>
        <v>0</v>
      </c>
      <c r="R171" s="43">
        <f t="shared" si="318"/>
        <v>7013500</v>
      </c>
      <c r="S171" s="43">
        <f t="shared" si="318"/>
        <v>12000</v>
      </c>
      <c r="T171" s="43">
        <f t="shared" si="318"/>
        <v>7025500</v>
      </c>
      <c r="U171" s="43">
        <f t="shared" si="318"/>
        <v>3454200</v>
      </c>
      <c r="V171" s="43">
        <f t="shared" si="318"/>
        <v>10479700</v>
      </c>
      <c r="W171" s="43">
        <f t="shared" si="318"/>
        <v>-278791</v>
      </c>
      <c r="X171" s="381">
        <f t="shared" si="318"/>
        <v>10200909</v>
      </c>
    </row>
    <row r="172" spans="1:24" s="1" customFormat="1" ht="15" customHeight="1" x14ac:dyDescent="0.25">
      <c r="A172" s="326" t="s">
        <v>498</v>
      </c>
      <c r="B172" s="326"/>
      <c r="C172" s="29" t="s">
        <v>224</v>
      </c>
      <c r="D172" s="29" t="s">
        <v>224</v>
      </c>
      <c r="E172" s="17">
        <v>851</v>
      </c>
      <c r="F172" s="45" t="s">
        <v>497</v>
      </c>
      <c r="G172" s="45" t="s">
        <v>224</v>
      </c>
      <c r="H172" s="45"/>
      <c r="I172" s="45"/>
      <c r="J172" s="46">
        <f t="shared" ref="J172:X176" si="319">J173</f>
        <v>2320300</v>
      </c>
      <c r="K172" s="46">
        <f t="shared" si="319"/>
        <v>0</v>
      </c>
      <c r="L172" s="46">
        <f t="shared" si="319"/>
        <v>2320300</v>
      </c>
      <c r="M172" s="46">
        <f t="shared" si="319"/>
        <v>0</v>
      </c>
      <c r="N172" s="46">
        <f t="shared" si="319"/>
        <v>2320300</v>
      </c>
      <c r="O172" s="46">
        <f t="shared" si="319"/>
        <v>0</v>
      </c>
      <c r="P172" s="46">
        <f t="shared" si="319"/>
        <v>2320300</v>
      </c>
      <c r="Q172" s="46">
        <f t="shared" si="319"/>
        <v>0</v>
      </c>
      <c r="R172" s="46">
        <f t="shared" si="319"/>
        <v>2320300</v>
      </c>
      <c r="S172" s="46">
        <f t="shared" si="319"/>
        <v>0</v>
      </c>
      <c r="T172" s="46">
        <f t="shared" si="319"/>
        <v>2320300</v>
      </c>
      <c r="U172" s="46">
        <f t="shared" si="319"/>
        <v>0</v>
      </c>
      <c r="V172" s="46">
        <f t="shared" si="319"/>
        <v>2320300</v>
      </c>
      <c r="W172" s="46">
        <f t="shared" si="319"/>
        <v>-399241</v>
      </c>
      <c r="X172" s="379">
        <f t="shared" si="319"/>
        <v>1921059</v>
      </c>
    </row>
    <row r="173" spans="1:24" s="1" customFormat="1" ht="15" customHeight="1" x14ac:dyDescent="0.25">
      <c r="A173" s="358" t="s">
        <v>499</v>
      </c>
      <c r="B173" s="358"/>
      <c r="C173" s="29" t="s">
        <v>224</v>
      </c>
      <c r="D173" s="29" t="s">
        <v>224</v>
      </c>
      <c r="E173" s="17">
        <v>851</v>
      </c>
      <c r="F173" s="48" t="s">
        <v>497</v>
      </c>
      <c r="G173" s="48" t="s">
        <v>224</v>
      </c>
      <c r="H173" s="48" t="s">
        <v>500</v>
      </c>
      <c r="I173" s="48"/>
      <c r="J173" s="49">
        <f t="shared" si="319"/>
        <v>2320300</v>
      </c>
      <c r="K173" s="49">
        <f t="shared" si="319"/>
        <v>0</v>
      </c>
      <c r="L173" s="49">
        <f t="shared" si="319"/>
        <v>2320300</v>
      </c>
      <c r="M173" s="49">
        <f t="shared" si="319"/>
        <v>0</v>
      </c>
      <c r="N173" s="49">
        <f t="shared" si="319"/>
        <v>2320300</v>
      </c>
      <c r="O173" s="49">
        <f t="shared" si="319"/>
        <v>0</v>
      </c>
      <c r="P173" s="49">
        <f t="shared" si="319"/>
        <v>2320300</v>
      </c>
      <c r="Q173" s="49">
        <f t="shared" si="319"/>
        <v>0</v>
      </c>
      <c r="R173" s="49">
        <f t="shared" si="319"/>
        <v>2320300</v>
      </c>
      <c r="S173" s="49">
        <f t="shared" si="319"/>
        <v>0</v>
      </c>
      <c r="T173" s="49">
        <f t="shared" si="319"/>
        <v>2320300</v>
      </c>
      <c r="U173" s="49">
        <f t="shared" si="319"/>
        <v>0</v>
      </c>
      <c r="V173" s="49">
        <f t="shared" si="319"/>
        <v>2320300</v>
      </c>
      <c r="W173" s="49">
        <f t="shared" si="319"/>
        <v>-399241</v>
      </c>
      <c r="X173" s="380">
        <f t="shared" si="319"/>
        <v>1921059</v>
      </c>
    </row>
    <row r="174" spans="1:24" s="1" customFormat="1" ht="28.5" customHeight="1" x14ac:dyDescent="0.25">
      <c r="A174" s="358" t="s">
        <v>501</v>
      </c>
      <c r="B174" s="358"/>
      <c r="C174" s="29" t="s">
        <v>224</v>
      </c>
      <c r="D174" s="29" t="s">
        <v>224</v>
      </c>
      <c r="E174" s="17">
        <v>851</v>
      </c>
      <c r="F174" s="48" t="s">
        <v>497</v>
      </c>
      <c r="G174" s="48" t="s">
        <v>224</v>
      </c>
      <c r="H174" s="48" t="s">
        <v>502</v>
      </c>
      <c r="I174" s="48"/>
      <c r="J174" s="49">
        <f t="shared" si="319"/>
        <v>2320300</v>
      </c>
      <c r="K174" s="49">
        <f t="shared" si="319"/>
        <v>0</v>
      </c>
      <c r="L174" s="49">
        <f t="shared" si="319"/>
        <v>2320300</v>
      </c>
      <c r="M174" s="49">
        <f t="shared" si="319"/>
        <v>0</v>
      </c>
      <c r="N174" s="49">
        <f t="shared" si="319"/>
        <v>2320300</v>
      </c>
      <c r="O174" s="49">
        <f t="shared" si="319"/>
        <v>0</v>
      </c>
      <c r="P174" s="49">
        <f t="shared" si="319"/>
        <v>2320300</v>
      </c>
      <c r="Q174" s="49">
        <f t="shared" si="319"/>
        <v>0</v>
      </c>
      <c r="R174" s="49">
        <f t="shared" si="319"/>
        <v>2320300</v>
      </c>
      <c r="S174" s="49">
        <f t="shared" si="319"/>
        <v>0</v>
      </c>
      <c r="T174" s="49">
        <f t="shared" si="319"/>
        <v>2320300</v>
      </c>
      <c r="U174" s="49">
        <f t="shared" si="319"/>
        <v>0</v>
      </c>
      <c r="V174" s="49">
        <f t="shared" si="319"/>
        <v>2320300</v>
      </c>
      <c r="W174" s="49">
        <f t="shared" si="319"/>
        <v>-399241</v>
      </c>
      <c r="X174" s="380">
        <f t="shared" si="319"/>
        <v>1921059</v>
      </c>
    </row>
    <row r="175" spans="1:24" s="1" customFormat="1" ht="15" customHeight="1" x14ac:dyDescent="0.25">
      <c r="A175" s="358" t="s">
        <v>503</v>
      </c>
      <c r="B175" s="358"/>
      <c r="C175" s="29" t="s">
        <v>224</v>
      </c>
      <c r="D175" s="29" t="s">
        <v>224</v>
      </c>
      <c r="E175" s="17">
        <v>851</v>
      </c>
      <c r="F175" s="48" t="s">
        <v>497</v>
      </c>
      <c r="G175" s="48" t="s">
        <v>224</v>
      </c>
      <c r="H175" s="48" t="s">
        <v>504</v>
      </c>
      <c r="I175" s="48"/>
      <c r="J175" s="49">
        <f t="shared" si="319"/>
        <v>2320300</v>
      </c>
      <c r="K175" s="49">
        <f t="shared" si="319"/>
        <v>0</v>
      </c>
      <c r="L175" s="49">
        <f t="shared" si="319"/>
        <v>2320300</v>
      </c>
      <c r="M175" s="49">
        <f t="shared" si="319"/>
        <v>0</v>
      </c>
      <c r="N175" s="49">
        <f t="shared" si="319"/>
        <v>2320300</v>
      </c>
      <c r="O175" s="49">
        <f t="shared" si="319"/>
        <v>0</v>
      </c>
      <c r="P175" s="49">
        <f t="shared" si="319"/>
        <v>2320300</v>
      </c>
      <c r="Q175" s="49">
        <f t="shared" si="319"/>
        <v>0</v>
      </c>
      <c r="R175" s="49">
        <f t="shared" si="319"/>
        <v>2320300</v>
      </c>
      <c r="S175" s="49">
        <f t="shared" si="319"/>
        <v>0</v>
      </c>
      <c r="T175" s="49">
        <f t="shared" si="319"/>
        <v>2320300</v>
      </c>
      <c r="U175" s="49">
        <f t="shared" si="319"/>
        <v>0</v>
      </c>
      <c r="V175" s="49">
        <f t="shared" si="319"/>
        <v>2320300</v>
      </c>
      <c r="W175" s="49">
        <f t="shared" si="319"/>
        <v>-399241</v>
      </c>
      <c r="X175" s="380">
        <f t="shared" si="319"/>
        <v>1921059</v>
      </c>
    </row>
    <row r="176" spans="1:24" s="1" customFormat="1" ht="15" customHeight="1" x14ac:dyDescent="0.25">
      <c r="A176" s="277"/>
      <c r="B176" s="286" t="s">
        <v>370</v>
      </c>
      <c r="C176" s="29" t="s">
        <v>224</v>
      </c>
      <c r="D176" s="29" t="s">
        <v>224</v>
      </c>
      <c r="E176" s="17">
        <v>851</v>
      </c>
      <c r="F176" s="48" t="s">
        <v>497</v>
      </c>
      <c r="G176" s="48" t="s">
        <v>224</v>
      </c>
      <c r="H176" s="48" t="s">
        <v>504</v>
      </c>
      <c r="I176" s="48" t="s">
        <v>371</v>
      </c>
      <c r="J176" s="49">
        <f t="shared" si="319"/>
        <v>2320300</v>
      </c>
      <c r="K176" s="49">
        <f t="shared" si="319"/>
        <v>0</v>
      </c>
      <c r="L176" s="49">
        <f t="shared" si="319"/>
        <v>2320300</v>
      </c>
      <c r="M176" s="49">
        <f t="shared" si="319"/>
        <v>0</v>
      </c>
      <c r="N176" s="49">
        <f t="shared" si="319"/>
        <v>2320300</v>
      </c>
      <c r="O176" s="49">
        <f t="shared" si="319"/>
        <v>0</v>
      </c>
      <c r="P176" s="49">
        <f t="shared" si="319"/>
        <v>2320300</v>
      </c>
      <c r="Q176" s="49">
        <f t="shared" si="319"/>
        <v>0</v>
      </c>
      <c r="R176" s="49">
        <f t="shared" si="319"/>
        <v>2320300</v>
      </c>
      <c r="S176" s="49">
        <f t="shared" si="319"/>
        <v>0</v>
      </c>
      <c r="T176" s="49">
        <f t="shared" si="319"/>
        <v>2320300</v>
      </c>
      <c r="U176" s="49">
        <f t="shared" si="319"/>
        <v>0</v>
      </c>
      <c r="V176" s="49">
        <f t="shared" si="319"/>
        <v>2320300</v>
      </c>
      <c r="W176" s="49">
        <f t="shared" si="319"/>
        <v>-399241</v>
      </c>
      <c r="X176" s="380">
        <f t="shared" si="319"/>
        <v>1921059</v>
      </c>
    </row>
    <row r="177" spans="1:24" s="1" customFormat="1" ht="27" customHeight="1" x14ac:dyDescent="0.25">
      <c r="A177" s="277"/>
      <c r="B177" s="286" t="s">
        <v>505</v>
      </c>
      <c r="C177" s="29" t="s">
        <v>224</v>
      </c>
      <c r="D177" s="29" t="s">
        <v>224</v>
      </c>
      <c r="E177" s="17">
        <v>851</v>
      </c>
      <c r="F177" s="48" t="s">
        <v>497</v>
      </c>
      <c r="G177" s="48" t="s">
        <v>224</v>
      </c>
      <c r="H177" s="48" t="s">
        <v>504</v>
      </c>
      <c r="I177" s="48" t="s">
        <v>373</v>
      </c>
      <c r="J177" s="49">
        <v>2320300</v>
      </c>
      <c r="K177" s="49"/>
      <c r="L177" s="49">
        <f t="shared" si="152"/>
        <v>2320300</v>
      </c>
      <c r="M177" s="49"/>
      <c r="N177" s="49">
        <f t="shared" ref="N177" si="320">L177+M177</f>
        <v>2320300</v>
      </c>
      <c r="O177" s="49"/>
      <c r="P177" s="49">
        <f t="shared" ref="P177" si="321">N177+O177</f>
        <v>2320300</v>
      </c>
      <c r="Q177" s="49"/>
      <c r="R177" s="49">
        <f t="shared" ref="R177" si="322">P177+Q177</f>
        <v>2320300</v>
      </c>
      <c r="S177" s="49"/>
      <c r="T177" s="49">
        <f t="shared" ref="T177" si="323">R177+S177</f>
        <v>2320300</v>
      </c>
      <c r="U177" s="49"/>
      <c r="V177" s="49">
        <f t="shared" ref="V177" si="324">T177+U177</f>
        <v>2320300</v>
      </c>
      <c r="W177" s="49">
        <f>[1]Вед.февр.!W200</f>
        <v>-399241</v>
      </c>
      <c r="X177" s="380">
        <f t="shared" ref="X177" si="325">V177+W177</f>
        <v>1921059</v>
      </c>
    </row>
    <row r="178" spans="1:24" s="1" customFormat="1" ht="12.75" customHeight="1" x14ac:dyDescent="0.25">
      <c r="A178" s="326" t="s">
        <v>506</v>
      </c>
      <c r="B178" s="326"/>
      <c r="C178" s="29" t="s">
        <v>224</v>
      </c>
      <c r="D178" s="29" t="s">
        <v>224</v>
      </c>
      <c r="E178" s="17">
        <v>851</v>
      </c>
      <c r="F178" s="45" t="s">
        <v>497</v>
      </c>
      <c r="G178" s="45" t="s">
        <v>226</v>
      </c>
      <c r="H178" s="45"/>
      <c r="I178" s="45"/>
      <c r="J178" s="46">
        <f>J183</f>
        <v>800000</v>
      </c>
      <c r="K178" s="46">
        <f>K183</f>
        <v>0</v>
      </c>
      <c r="L178" s="46">
        <f>L179+L183</f>
        <v>800000</v>
      </c>
      <c r="M178" s="46">
        <f t="shared" ref="M178:X178" si="326">M179+M183</f>
        <v>4000</v>
      </c>
      <c r="N178" s="46">
        <f t="shared" si="326"/>
        <v>804000</v>
      </c>
      <c r="O178" s="46">
        <f t="shared" si="326"/>
        <v>0</v>
      </c>
      <c r="P178" s="46">
        <f t="shared" si="326"/>
        <v>804000</v>
      </c>
      <c r="Q178" s="46">
        <f t="shared" si="326"/>
        <v>0</v>
      </c>
      <c r="R178" s="46">
        <f t="shared" si="326"/>
        <v>804000</v>
      </c>
      <c r="S178" s="46">
        <f t="shared" si="326"/>
        <v>12000</v>
      </c>
      <c r="T178" s="46">
        <f t="shared" si="326"/>
        <v>816000</v>
      </c>
      <c r="U178" s="46">
        <f t="shared" si="326"/>
        <v>10000</v>
      </c>
      <c r="V178" s="46">
        <f t="shared" si="326"/>
        <v>826000</v>
      </c>
      <c r="W178" s="46">
        <f t="shared" si="326"/>
        <v>-50000</v>
      </c>
      <c r="X178" s="379">
        <f t="shared" si="326"/>
        <v>776000</v>
      </c>
    </row>
    <row r="179" spans="1:24" s="1" customFormat="1" ht="12.75" hidden="1" customHeight="1" x14ac:dyDescent="0.25">
      <c r="A179" s="358" t="s">
        <v>265</v>
      </c>
      <c r="B179" s="358"/>
      <c r="C179" s="29" t="s">
        <v>224</v>
      </c>
      <c r="D179" s="29" t="s">
        <v>224</v>
      </c>
      <c r="E179" s="17">
        <v>851</v>
      </c>
      <c r="F179" s="48" t="s">
        <v>497</v>
      </c>
      <c r="G179" s="48" t="s">
        <v>226</v>
      </c>
      <c r="H179" s="48" t="s">
        <v>267</v>
      </c>
      <c r="I179" s="48"/>
      <c r="J179" s="46"/>
      <c r="K179" s="46"/>
      <c r="L179" s="49">
        <f>L180</f>
        <v>0</v>
      </c>
      <c r="M179" s="49">
        <f t="shared" ref="M179:X181" si="327">M180</f>
        <v>4000</v>
      </c>
      <c r="N179" s="49">
        <f t="shared" si="327"/>
        <v>4000</v>
      </c>
      <c r="O179" s="49">
        <f t="shared" si="327"/>
        <v>0</v>
      </c>
      <c r="P179" s="49">
        <f t="shared" si="327"/>
        <v>4000</v>
      </c>
      <c r="Q179" s="49">
        <f t="shared" si="327"/>
        <v>0</v>
      </c>
      <c r="R179" s="49">
        <f t="shared" si="327"/>
        <v>4000</v>
      </c>
      <c r="S179" s="49">
        <f t="shared" si="327"/>
        <v>12000</v>
      </c>
      <c r="T179" s="49">
        <f t="shared" si="327"/>
        <v>16000</v>
      </c>
      <c r="U179" s="49">
        <f t="shared" si="327"/>
        <v>10000</v>
      </c>
      <c r="V179" s="49">
        <f t="shared" si="327"/>
        <v>26000</v>
      </c>
      <c r="W179" s="49">
        <f t="shared" si="327"/>
        <v>0</v>
      </c>
      <c r="X179" s="380">
        <f t="shared" si="327"/>
        <v>26000</v>
      </c>
    </row>
    <row r="180" spans="1:24" s="1" customFormat="1" ht="12.75" hidden="1" customHeight="1" x14ac:dyDescent="0.25">
      <c r="A180" s="358" t="s">
        <v>268</v>
      </c>
      <c r="B180" s="358"/>
      <c r="C180" s="29" t="s">
        <v>224</v>
      </c>
      <c r="D180" s="29" t="s">
        <v>224</v>
      </c>
      <c r="E180" s="17">
        <v>851</v>
      </c>
      <c r="F180" s="48" t="s">
        <v>497</v>
      </c>
      <c r="G180" s="48" t="s">
        <v>226</v>
      </c>
      <c r="H180" s="48" t="s">
        <v>269</v>
      </c>
      <c r="I180" s="48"/>
      <c r="J180" s="46"/>
      <c r="K180" s="46"/>
      <c r="L180" s="49">
        <f>L181</f>
        <v>0</v>
      </c>
      <c r="M180" s="49">
        <f t="shared" si="327"/>
        <v>4000</v>
      </c>
      <c r="N180" s="49">
        <f t="shared" si="327"/>
        <v>4000</v>
      </c>
      <c r="O180" s="49">
        <f t="shared" si="327"/>
        <v>0</v>
      </c>
      <c r="P180" s="49">
        <f t="shared" si="327"/>
        <v>4000</v>
      </c>
      <c r="Q180" s="49">
        <f t="shared" si="327"/>
        <v>0</v>
      </c>
      <c r="R180" s="49">
        <f t="shared" si="327"/>
        <v>4000</v>
      </c>
      <c r="S180" s="49">
        <f t="shared" si="327"/>
        <v>12000</v>
      </c>
      <c r="T180" s="49">
        <f t="shared" si="327"/>
        <v>16000</v>
      </c>
      <c r="U180" s="49">
        <f t="shared" si="327"/>
        <v>10000</v>
      </c>
      <c r="V180" s="49">
        <f t="shared" si="327"/>
        <v>26000</v>
      </c>
      <c r="W180" s="49">
        <f t="shared" si="327"/>
        <v>0</v>
      </c>
      <c r="X180" s="380">
        <f t="shared" si="327"/>
        <v>26000</v>
      </c>
    </row>
    <row r="181" spans="1:24" s="1" customFormat="1" hidden="1" x14ac:dyDescent="0.25">
      <c r="A181" s="50"/>
      <c r="B181" s="285" t="s">
        <v>240</v>
      </c>
      <c r="C181" s="29" t="s">
        <v>224</v>
      </c>
      <c r="D181" s="29" t="s">
        <v>224</v>
      </c>
      <c r="E181" s="17">
        <v>851</v>
      </c>
      <c r="F181" s="48" t="s">
        <v>497</v>
      </c>
      <c r="G181" s="48" t="s">
        <v>226</v>
      </c>
      <c r="H181" s="48" t="s">
        <v>269</v>
      </c>
      <c r="I181" s="48" t="s">
        <v>241</v>
      </c>
      <c r="J181" s="46"/>
      <c r="K181" s="46"/>
      <c r="L181" s="49">
        <f>L182</f>
        <v>0</v>
      </c>
      <c r="M181" s="49">
        <f t="shared" si="327"/>
        <v>4000</v>
      </c>
      <c r="N181" s="49">
        <f t="shared" si="327"/>
        <v>4000</v>
      </c>
      <c r="O181" s="49">
        <f t="shared" si="327"/>
        <v>0</v>
      </c>
      <c r="P181" s="49">
        <f t="shared" si="327"/>
        <v>4000</v>
      </c>
      <c r="Q181" s="49">
        <f t="shared" si="327"/>
        <v>0</v>
      </c>
      <c r="R181" s="49">
        <f t="shared" si="327"/>
        <v>4000</v>
      </c>
      <c r="S181" s="49">
        <f t="shared" si="327"/>
        <v>12000</v>
      </c>
      <c r="T181" s="49">
        <f t="shared" si="327"/>
        <v>16000</v>
      </c>
      <c r="U181" s="49">
        <f t="shared" si="327"/>
        <v>10000</v>
      </c>
      <c r="V181" s="49">
        <f t="shared" si="327"/>
        <v>26000</v>
      </c>
      <c r="W181" s="49">
        <f t="shared" si="327"/>
        <v>0</v>
      </c>
      <c r="X181" s="380">
        <f t="shared" si="327"/>
        <v>26000</v>
      </c>
    </row>
    <row r="182" spans="1:24" s="1" customFormat="1" hidden="1" x14ac:dyDescent="0.25">
      <c r="A182" s="50"/>
      <c r="B182" s="286" t="s">
        <v>270</v>
      </c>
      <c r="C182" s="29" t="s">
        <v>224</v>
      </c>
      <c r="D182" s="29" t="s">
        <v>224</v>
      </c>
      <c r="E182" s="17">
        <v>851</v>
      </c>
      <c r="F182" s="48" t="s">
        <v>497</v>
      </c>
      <c r="G182" s="48" t="s">
        <v>226</v>
      </c>
      <c r="H182" s="48" t="s">
        <v>269</v>
      </c>
      <c r="I182" s="48" t="s">
        <v>271</v>
      </c>
      <c r="J182" s="46"/>
      <c r="K182" s="46"/>
      <c r="L182" s="49"/>
      <c r="M182" s="49">
        <v>4000</v>
      </c>
      <c r="N182" s="49">
        <f>L182+M182</f>
        <v>4000</v>
      </c>
      <c r="O182" s="49"/>
      <c r="P182" s="49">
        <f>N182+O182</f>
        <v>4000</v>
      </c>
      <c r="Q182" s="49"/>
      <c r="R182" s="49">
        <f>P182+Q182</f>
        <v>4000</v>
      </c>
      <c r="S182" s="49">
        <v>12000</v>
      </c>
      <c r="T182" s="49">
        <f>R182+S182</f>
        <v>16000</v>
      </c>
      <c r="U182" s="49">
        <v>10000</v>
      </c>
      <c r="V182" s="49">
        <f>T182+U182</f>
        <v>26000</v>
      </c>
      <c r="W182" s="49">
        <f>[1]Вед.февр.!W205</f>
        <v>0</v>
      </c>
      <c r="X182" s="380">
        <f>V182+W182</f>
        <v>26000</v>
      </c>
    </row>
    <row r="183" spans="1:24" s="1" customFormat="1" ht="38.25" customHeight="1" x14ac:dyDescent="0.25">
      <c r="A183" s="358" t="s">
        <v>515</v>
      </c>
      <c r="B183" s="358"/>
      <c r="C183" s="29" t="s">
        <v>224</v>
      </c>
      <c r="D183" s="29" t="s">
        <v>224</v>
      </c>
      <c r="E183" s="17">
        <v>851</v>
      </c>
      <c r="F183" s="48" t="s">
        <v>497</v>
      </c>
      <c r="G183" s="48" t="s">
        <v>226</v>
      </c>
      <c r="H183" s="48" t="s">
        <v>516</v>
      </c>
      <c r="I183" s="48"/>
      <c r="J183" s="49">
        <f>J184</f>
        <v>800000</v>
      </c>
      <c r="K183" s="49">
        <f t="shared" ref="K183:X184" si="328">K184</f>
        <v>0</v>
      </c>
      <c r="L183" s="49">
        <f t="shared" si="328"/>
        <v>800000</v>
      </c>
      <c r="M183" s="49">
        <f t="shared" si="328"/>
        <v>0</v>
      </c>
      <c r="N183" s="49">
        <f t="shared" si="328"/>
        <v>800000</v>
      </c>
      <c r="O183" s="49">
        <f t="shared" si="328"/>
        <v>0</v>
      </c>
      <c r="P183" s="49">
        <f t="shared" si="328"/>
        <v>800000</v>
      </c>
      <c r="Q183" s="49">
        <f t="shared" si="328"/>
        <v>0</v>
      </c>
      <c r="R183" s="49">
        <f t="shared" si="328"/>
        <v>800000</v>
      </c>
      <c r="S183" s="49">
        <f t="shared" si="328"/>
        <v>0</v>
      </c>
      <c r="T183" s="49">
        <f t="shared" si="328"/>
        <v>800000</v>
      </c>
      <c r="U183" s="49">
        <f t="shared" si="328"/>
        <v>0</v>
      </c>
      <c r="V183" s="49">
        <f t="shared" si="328"/>
        <v>800000</v>
      </c>
      <c r="W183" s="49">
        <f t="shared" si="328"/>
        <v>-50000</v>
      </c>
      <c r="X183" s="380">
        <f t="shared" si="328"/>
        <v>750000</v>
      </c>
    </row>
    <row r="184" spans="1:24" s="1" customFormat="1" ht="13.5" customHeight="1" x14ac:dyDescent="0.25">
      <c r="A184" s="277"/>
      <c r="B184" s="285" t="s">
        <v>346</v>
      </c>
      <c r="C184" s="29" t="s">
        <v>224</v>
      </c>
      <c r="D184" s="29" t="s">
        <v>224</v>
      </c>
      <c r="E184" s="17">
        <v>851</v>
      </c>
      <c r="F184" s="48" t="s">
        <v>497</v>
      </c>
      <c r="G184" s="48" t="s">
        <v>226</v>
      </c>
      <c r="H184" s="48" t="s">
        <v>516</v>
      </c>
      <c r="I184" s="48" t="s">
        <v>347</v>
      </c>
      <c r="J184" s="49">
        <f>J185</f>
        <v>800000</v>
      </c>
      <c r="K184" s="49">
        <f t="shared" si="328"/>
        <v>0</v>
      </c>
      <c r="L184" s="49">
        <f t="shared" si="328"/>
        <v>800000</v>
      </c>
      <c r="M184" s="49">
        <f t="shared" si="328"/>
        <v>0</v>
      </c>
      <c r="N184" s="49">
        <f t="shared" si="328"/>
        <v>800000</v>
      </c>
      <c r="O184" s="49">
        <f t="shared" si="328"/>
        <v>0</v>
      </c>
      <c r="P184" s="49">
        <f t="shared" si="328"/>
        <v>800000</v>
      </c>
      <c r="Q184" s="49">
        <f t="shared" si="328"/>
        <v>0</v>
      </c>
      <c r="R184" s="49">
        <f t="shared" si="328"/>
        <v>800000</v>
      </c>
      <c r="S184" s="49">
        <f t="shared" si="328"/>
        <v>0</v>
      </c>
      <c r="T184" s="49">
        <f t="shared" si="328"/>
        <v>800000</v>
      </c>
      <c r="U184" s="49">
        <f t="shared" si="328"/>
        <v>0</v>
      </c>
      <c r="V184" s="49">
        <f t="shared" si="328"/>
        <v>800000</v>
      </c>
      <c r="W184" s="49">
        <f t="shared" si="328"/>
        <v>-50000</v>
      </c>
      <c r="X184" s="380">
        <f t="shared" si="328"/>
        <v>750000</v>
      </c>
    </row>
    <row r="185" spans="1:24" s="1" customFormat="1" ht="27" customHeight="1" x14ac:dyDescent="0.25">
      <c r="A185" s="277"/>
      <c r="B185" s="286" t="s">
        <v>517</v>
      </c>
      <c r="C185" s="29" t="s">
        <v>224</v>
      </c>
      <c r="D185" s="29" t="s">
        <v>224</v>
      </c>
      <c r="E185" s="17">
        <v>851</v>
      </c>
      <c r="F185" s="48" t="s">
        <v>497</v>
      </c>
      <c r="G185" s="48" t="s">
        <v>226</v>
      </c>
      <c r="H185" s="48" t="s">
        <v>516</v>
      </c>
      <c r="I185" s="48" t="s">
        <v>518</v>
      </c>
      <c r="J185" s="49">
        <v>800000</v>
      </c>
      <c r="K185" s="49"/>
      <c r="L185" s="49">
        <f t="shared" si="152"/>
        <v>800000</v>
      </c>
      <c r="M185" s="49"/>
      <c r="N185" s="49">
        <f t="shared" ref="N185" si="329">L185+M185</f>
        <v>800000</v>
      </c>
      <c r="O185" s="49"/>
      <c r="P185" s="49">
        <f t="shared" ref="P185" si="330">N185+O185</f>
        <v>800000</v>
      </c>
      <c r="Q185" s="49"/>
      <c r="R185" s="49">
        <f t="shared" ref="R185" si="331">P185+Q185</f>
        <v>800000</v>
      </c>
      <c r="S185" s="49"/>
      <c r="T185" s="49">
        <f t="shared" ref="T185" si="332">R185+S185</f>
        <v>800000</v>
      </c>
      <c r="U185" s="49"/>
      <c r="V185" s="49">
        <f t="shared" ref="V185" si="333">T185+U185</f>
        <v>800000</v>
      </c>
      <c r="W185" s="49">
        <f>[1]Вед.февр.!W208</f>
        <v>-50000</v>
      </c>
      <c r="X185" s="380">
        <f t="shared" ref="X185" si="334">V185+W185</f>
        <v>750000</v>
      </c>
    </row>
    <row r="186" spans="1:24" s="1" customFormat="1" ht="13.5" customHeight="1" x14ac:dyDescent="0.25">
      <c r="A186" s="326" t="s">
        <v>519</v>
      </c>
      <c r="B186" s="326"/>
      <c r="C186" s="29" t="s">
        <v>224</v>
      </c>
      <c r="D186" s="29" t="s">
        <v>224</v>
      </c>
      <c r="E186" s="17">
        <v>851</v>
      </c>
      <c r="F186" s="45" t="s">
        <v>497</v>
      </c>
      <c r="G186" s="45" t="s">
        <v>247</v>
      </c>
      <c r="H186" s="45"/>
      <c r="I186" s="45"/>
      <c r="J186" s="46">
        <f>J188</f>
        <v>3544200</v>
      </c>
      <c r="K186" s="46">
        <f t="shared" ref="K186" si="335">K188</f>
        <v>0</v>
      </c>
      <c r="L186" s="46">
        <f>L187</f>
        <v>3544200</v>
      </c>
      <c r="M186" s="46">
        <f t="shared" ref="M186:X186" si="336">M187</f>
        <v>0</v>
      </c>
      <c r="N186" s="46">
        <f t="shared" si="336"/>
        <v>3544200</v>
      </c>
      <c r="O186" s="46">
        <f t="shared" si="336"/>
        <v>0</v>
      </c>
      <c r="P186" s="46">
        <f t="shared" si="336"/>
        <v>3544200</v>
      </c>
      <c r="Q186" s="46">
        <f t="shared" si="336"/>
        <v>0</v>
      </c>
      <c r="R186" s="46">
        <f t="shared" si="336"/>
        <v>3544200</v>
      </c>
      <c r="S186" s="46">
        <f t="shared" si="336"/>
        <v>0</v>
      </c>
      <c r="T186" s="46">
        <f t="shared" si="336"/>
        <v>3544200</v>
      </c>
      <c r="U186" s="46">
        <f t="shared" si="336"/>
        <v>3444200</v>
      </c>
      <c r="V186" s="46">
        <f t="shared" si="336"/>
        <v>6988400</v>
      </c>
      <c r="W186" s="46">
        <f t="shared" si="336"/>
        <v>209650</v>
      </c>
      <c r="X186" s="379">
        <f t="shared" si="336"/>
        <v>7198050</v>
      </c>
    </row>
    <row r="187" spans="1:24" s="1" customFormat="1" x14ac:dyDescent="0.25">
      <c r="A187" s="325" t="s">
        <v>507</v>
      </c>
      <c r="B187" s="325"/>
      <c r="C187" s="29" t="s">
        <v>224</v>
      </c>
      <c r="D187" s="29" t="s">
        <v>224</v>
      </c>
      <c r="E187" s="17">
        <v>851</v>
      </c>
      <c r="F187" s="48" t="s">
        <v>497</v>
      </c>
      <c r="G187" s="48" t="s">
        <v>247</v>
      </c>
      <c r="H187" s="48" t="s">
        <v>508</v>
      </c>
      <c r="I187" s="48"/>
      <c r="J187" s="49">
        <f>J188</f>
        <v>3544200</v>
      </c>
      <c r="K187" s="49">
        <f t="shared" ref="K187" si="337">K188</f>
        <v>0</v>
      </c>
      <c r="L187" s="49">
        <f>L188+L191</f>
        <v>3544200</v>
      </c>
      <c r="M187" s="49">
        <f t="shared" ref="M187:X187" si="338">M188+M191</f>
        <v>0</v>
      </c>
      <c r="N187" s="49">
        <f t="shared" si="338"/>
        <v>3544200</v>
      </c>
      <c r="O187" s="49">
        <f t="shared" si="338"/>
        <v>0</v>
      </c>
      <c r="P187" s="49">
        <f t="shared" si="338"/>
        <v>3544200</v>
      </c>
      <c r="Q187" s="49">
        <f t="shared" si="338"/>
        <v>0</v>
      </c>
      <c r="R187" s="49">
        <f t="shared" si="338"/>
        <v>3544200</v>
      </c>
      <c r="S187" s="49">
        <f t="shared" si="338"/>
        <v>0</v>
      </c>
      <c r="T187" s="49">
        <f t="shared" si="338"/>
        <v>3544200</v>
      </c>
      <c r="U187" s="49">
        <f t="shared" si="338"/>
        <v>3444200</v>
      </c>
      <c r="V187" s="49">
        <f t="shared" si="338"/>
        <v>6988400</v>
      </c>
      <c r="W187" s="49">
        <f t="shared" si="338"/>
        <v>209650</v>
      </c>
      <c r="X187" s="380">
        <f t="shared" si="338"/>
        <v>7198050</v>
      </c>
    </row>
    <row r="188" spans="1:24" s="1" customFormat="1" ht="12.75" hidden="1" customHeight="1" x14ac:dyDescent="0.25">
      <c r="A188" s="358" t="s">
        <v>526</v>
      </c>
      <c r="B188" s="358"/>
      <c r="C188" s="29" t="s">
        <v>224</v>
      </c>
      <c r="D188" s="29" t="s">
        <v>224</v>
      </c>
      <c r="E188" s="17">
        <v>851</v>
      </c>
      <c r="F188" s="48" t="s">
        <v>497</v>
      </c>
      <c r="G188" s="48" t="s">
        <v>247</v>
      </c>
      <c r="H188" s="48" t="s">
        <v>527</v>
      </c>
      <c r="I188" s="48"/>
      <c r="J188" s="49">
        <f t="shared" ref="J188:X189" si="339">J189</f>
        <v>3544200</v>
      </c>
      <c r="K188" s="49">
        <f t="shared" si="339"/>
        <v>0</v>
      </c>
      <c r="L188" s="49">
        <f t="shared" si="339"/>
        <v>3544200</v>
      </c>
      <c r="M188" s="49">
        <f t="shared" si="339"/>
        <v>-3544200</v>
      </c>
      <c r="N188" s="49">
        <f t="shared" si="339"/>
        <v>0</v>
      </c>
      <c r="O188" s="49">
        <f t="shared" si="339"/>
        <v>0</v>
      </c>
      <c r="P188" s="49">
        <f t="shared" si="339"/>
        <v>0</v>
      </c>
      <c r="Q188" s="49">
        <f t="shared" si="339"/>
        <v>0</v>
      </c>
      <c r="R188" s="49">
        <f t="shared" si="339"/>
        <v>0</v>
      </c>
      <c r="S188" s="49">
        <f t="shared" si="339"/>
        <v>0</v>
      </c>
      <c r="T188" s="49">
        <f t="shared" si="339"/>
        <v>0</v>
      </c>
      <c r="U188" s="49">
        <f t="shared" si="339"/>
        <v>1772100</v>
      </c>
      <c r="V188" s="49">
        <f t="shared" si="339"/>
        <v>1772100</v>
      </c>
      <c r="W188" s="49">
        <f t="shared" si="339"/>
        <v>0</v>
      </c>
      <c r="X188" s="380">
        <f t="shared" si="339"/>
        <v>1772100</v>
      </c>
    </row>
    <row r="189" spans="1:24" s="2" customFormat="1" ht="12.75" hidden="1" customHeight="1" x14ac:dyDescent="0.25">
      <c r="A189" s="358" t="s">
        <v>370</v>
      </c>
      <c r="B189" s="358"/>
      <c r="C189" s="29" t="s">
        <v>224</v>
      </c>
      <c r="D189" s="29" t="s">
        <v>224</v>
      </c>
      <c r="E189" s="17">
        <v>851</v>
      </c>
      <c r="F189" s="29" t="s">
        <v>497</v>
      </c>
      <c r="G189" s="29" t="s">
        <v>247</v>
      </c>
      <c r="H189" s="29" t="s">
        <v>527</v>
      </c>
      <c r="I189" s="29" t="s">
        <v>371</v>
      </c>
      <c r="J189" s="25">
        <f t="shared" si="339"/>
        <v>3544200</v>
      </c>
      <c r="K189" s="25">
        <f t="shared" si="339"/>
        <v>0</v>
      </c>
      <c r="L189" s="25">
        <f t="shared" si="339"/>
        <v>3544200</v>
      </c>
      <c r="M189" s="25">
        <f t="shared" si="339"/>
        <v>-3544200</v>
      </c>
      <c r="N189" s="25">
        <f t="shared" si="339"/>
        <v>0</v>
      </c>
      <c r="O189" s="25">
        <f t="shared" si="339"/>
        <v>0</v>
      </c>
      <c r="P189" s="25">
        <f t="shared" si="339"/>
        <v>0</v>
      </c>
      <c r="Q189" s="25">
        <f t="shared" si="339"/>
        <v>0</v>
      </c>
      <c r="R189" s="25">
        <f t="shared" si="339"/>
        <v>0</v>
      </c>
      <c r="S189" s="25">
        <f t="shared" si="339"/>
        <v>0</v>
      </c>
      <c r="T189" s="25">
        <f t="shared" si="339"/>
        <v>0</v>
      </c>
      <c r="U189" s="25">
        <f t="shared" si="339"/>
        <v>1772100</v>
      </c>
      <c r="V189" s="25">
        <f t="shared" si="339"/>
        <v>1772100</v>
      </c>
      <c r="W189" s="25">
        <f t="shared" si="339"/>
        <v>0</v>
      </c>
      <c r="X189" s="384">
        <f t="shared" si="339"/>
        <v>1772100</v>
      </c>
    </row>
    <row r="190" spans="1:24" s="1" customFormat="1" ht="15" hidden="1" customHeight="1" x14ac:dyDescent="0.25">
      <c r="A190" s="285"/>
      <c r="B190" s="285" t="s">
        <v>528</v>
      </c>
      <c r="C190" s="29" t="s">
        <v>224</v>
      </c>
      <c r="D190" s="29" t="s">
        <v>224</v>
      </c>
      <c r="E190" s="17">
        <v>851</v>
      </c>
      <c r="F190" s="48" t="s">
        <v>497</v>
      </c>
      <c r="G190" s="48" t="s">
        <v>247</v>
      </c>
      <c r="H190" s="48" t="s">
        <v>527</v>
      </c>
      <c r="I190" s="48" t="s">
        <v>529</v>
      </c>
      <c r="J190" s="49">
        <v>3544200</v>
      </c>
      <c r="K190" s="49"/>
      <c r="L190" s="49">
        <f t="shared" ref="L190:L205" si="340">J190+K190</f>
        <v>3544200</v>
      </c>
      <c r="M190" s="49">
        <v>-3544200</v>
      </c>
      <c r="N190" s="49">
        <f t="shared" ref="N190" si="341">L190+M190</f>
        <v>0</v>
      </c>
      <c r="O190" s="49"/>
      <c r="P190" s="49">
        <f t="shared" ref="P190" si="342">N190+O190</f>
        <v>0</v>
      </c>
      <c r="Q190" s="49"/>
      <c r="R190" s="49">
        <f t="shared" ref="R190" si="343">P190+Q190</f>
        <v>0</v>
      </c>
      <c r="S190" s="49"/>
      <c r="T190" s="49">
        <f t="shared" ref="T190" si="344">R190+S190</f>
        <v>0</v>
      </c>
      <c r="U190" s="49">
        <v>1772100</v>
      </c>
      <c r="V190" s="49">
        <f t="shared" ref="V190" si="345">T190+U190</f>
        <v>1772100</v>
      </c>
      <c r="W190" s="49"/>
      <c r="X190" s="380">
        <f t="shared" ref="X190" si="346">V190+W190</f>
        <v>1772100</v>
      </c>
    </row>
    <row r="191" spans="1:24" s="1" customFormat="1" ht="15" customHeight="1" x14ac:dyDescent="0.25">
      <c r="A191" s="358" t="s">
        <v>530</v>
      </c>
      <c r="B191" s="358"/>
      <c r="C191" s="29" t="s">
        <v>224</v>
      </c>
      <c r="D191" s="29" t="s">
        <v>224</v>
      </c>
      <c r="E191" s="17">
        <v>851</v>
      </c>
      <c r="F191" s="48" t="s">
        <v>497</v>
      </c>
      <c r="G191" s="48" t="s">
        <v>247</v>
      </c>
      <c r="H191" s="48" t="s">
        <v>531</v>
      </c>
      <c r="I191" s="48"/>
      <c r="J191" s="49"/>
      <c r="K191" s="49"/>
      <c r="L191" s="49">
        <f>L192</f>
        <v>0</v>
      </c>
      <c r="M191" s="49">
        <f t="shared" ref="M191:X192" si="347">M192</f>
        <v>3544200</v>
      </c>
      <c r="N191" s="49">
        <f t="shared" si="347"/>
        <v>3544200</v>
      </c>
      <c r="O191" s="49">
        <f t="shared" si="347"/>
        <v>0</v>
      </c>
      <c r="P191" s="49">
        <f t="shared" si="347"/>
        <v>3544200</v>
      </c>
      <c r="Q191" s="49">
        <f t="shared" si="347"/>
        <v>0</v>
      </c>
      <c r="R191" s="49">
        <f t="shared" si="347"/>
        <v>3544200</v>
      </c>
      <c r="S191" s="49">
        <f t="shared" si="347"/>
        <v>0</v>
      </c>
      <c r="T191" s="49">
        <f t="shared" si="347"/>
        <v>3544200</v>
      </c>
      <c r="U191" s="49">
        <f t="shared" si="347"/>
        <v>1672100</v>
      </c>
      <c r="V191" s="49">
        <f t="shared" si="347"/>
        <v>5216300</v>
      </c>
      <c r="W191" s="49">
        <f t="shared" si="347"/>
        <v>209650</v>
      </c>
      <c r="X191" s="380">
        <f t="shared" si="347"/>
        <v>5425950</v>
      </c>
    </row>
    <row r="192" spans="1:24" s="1" customFormat="1" ht="15" customHeight="1" x14ac:dyDescent="0.25">
      <c r="A192" s="358" t="s">
        <v>370</v>
      </c>
      <c r="B192" s="358"/>
      <c r="C192" s="29" t="s">
        <v>224</v>
      </c>
      <c r="D192" s="29" t="s">
        <v>224</v>
      </c>
      <c r="E192" s="17">
        <v>851</v>
      </c>
      <c r="F192" s="48" t="s">
        <v>497</v>
      </c>
      <c r="G192" s="48" t="s">
        <v>247</v>
      </c>
      <c r="H192" s="48" t="s">
        <v>531</v>
      </c>
      <c r="I192" s="48" t="s">
        <v>371</v>
      </c>
      <c r="J192" s="49"/>
      <c r="K192" s="49"/>
      <c r="L192" s="49">
        <f>L193</f>
        <v>0</v>
      </c>
      <c r="M192" s="49">
        <f t="shared" si="347"/>
        <v>3544200</v>
      </c>
      <c r="N192" s="49">
        <f t="shared" si="347"/>
        <v>3544200</v>
      </c>
      <c r="O192" s="49">
        <f t="shared" si="347"/>
        <v>0</v>
      </c>
      <c r="P192" s="49">
        <f t="shared" si="347"/>
        <v>3544200</v>
      </c>
      <c r="Q192" s="49">
        <f t="shared" si="347"/>
        <v>0</v>
      </c>
      <c r="R192" s="49">
        <f t="shared" si="347"/>
        <v>3544200</v>
      </c>
      <c r="S192" s="49">
        <f t="shared" si="347"/>
        <v>0</v>
      </c>
      <c r="T192" s="49">
        <f t="shared" si="347"/>
        <v>3544200</v>
      </c>
      <c r="U192" s="49">
        <f t="shared" si="347"/>
        <v>1672100</v>
      </c>
      <c r="V192" s="49">
        <f t="shared" si="347"/>
        <v>5216300</v>
      </c>
      <c r="W192" s="49">
        <f t="shared" si="347"/>
        <v>209650</v>
      </c>
      <c r="X192" s="380">
        <f t="shared" si="347"/>
        <v>5425950</v>
      </c>
    </row>
    <row r="193" spans="1:24" s="1" customFormat="1" ht="15" customHeight="1" x14ac:dyDescent="0.25">
      <c r="A193" s="285"/>
      <c r="B193" s="285" t="s">
        <v>528</v>
      </c>
      <c r="C193" s="29" t="s">
        <v>224</v>
      </c>
      <c r="D193" s="29" t="s">
        <v>224</v>
      </c>
      <c r="E193" s="17">
        <v>851</v>
      </c>
      <c r="F193" s="48" t="s">
        <v>497</v>
      </c>
      <c r="G193" s="48" t="s">
        <v>247</v>
      </c>
      <c r="H193" s="48" t="s">
        <v>532</v>
      </c>
      <c r="I193" s="48" t="s">
        <v>529</v>
      </c>
      <c r="J193" s="49"/>
      <c r="K193" s="49"/>
      <c r="L193" s="49"/>
      <c r="M193" s="49">
        <v>3544200</v>
      </c>
      <c r="N193" s="49">
        <f>L193+M193</f>
        <v>3544200</v>
      </c>
      <c r="O193" s="49"/>
      <c r="P193" s="49">
        <f>N193+O193</f>
        <v>3544200</v>
      </c>
      <c r="Q193" s="49"/>
      <c r="R193" s="49">
        <f>P193+Q193</f>
        <v>3544200</v>
      </c>
      <c r="S193" s="49"/>
      <c r="T193" s="49">
        <f>R193+S193</f>
        <v>3544200</v>
      </c>
      <c r="U193" s="49">
        <v>1672100</v>
      </c>
      <c r="V193" s="49">
        <f>T193+U193</f>
        <v>5216300</v>
      </c>
      <c r="W193" s="49">
        <f>[1]Вед.февр.!W216</f>
        <v>209650</v>
      </c>
      <c r="X193" s="380">
        <f>V193+W193</f>
        <v>5425950</v>
      </c>
    </row>
    <row r="194" spans="1:24" s="1" customFormat="1" ht="15" customHeight="1" x14ac:dyDescent="0.25">
      <c r="A194" s="326" t="s">
        <v>538</v>
      </c>
      <c r="B194" s="326"/>
      <c r="C194" s="29" t="s">
        <v>224</v>
      </c>
      <c r="D194" s="29" t="s">
        <v>224</v>
      </c>
      <c r="E194" s="17">
        <v>851</v>
      </c>
      <c r="F194" s="45" t="s">
        <v>497</v>
      </c>
      <c r="G194" s="45" t="s">
        <v>260</v>
      </c>
      <c r="H194" s="45"/>
      <c r="I194" s="45"/>
      <c r="J194" s="46">
        <f>J195</f>
        <v>345000</v>
      </c>
      <c r="K194" s="46">
        <f t="shared" ref="K194:X194" si="348">K195</f>
        <v>0</v>
      </c>
      <c r="L194" s="46">
        <f t="shared" si="348"/>
        <v>345000</v>
      </c>
      <c r="M194" s="46">
        <f t="shared" si="348"/>
        <v>0</v>
      </c>
      <c r="N194" s="46">
        <f t="shared" si="348"/>
        <v>345000</v>
      </c>
      <c r="O194" s="46">
        <f t="shared" si="348"/>
        <v>0</v>
      </c>
      <c r="P194" s="46">
        <f t="shared" si="348"/>
        <v>345000</v>
      </c>
      <c r="Q194" s="46">
        <f t="shared" si="348"/>
        <v>0</v>
      </c>
      <c r="R194" s="46">
        <f t="shared" si="348"/>
        <v>345000</v>
      </c>
      <c r="S194" s="46">
        <f t="shared" si="348"/>
        <v>0</v>
      </c>
      <c r="T194" s="46">
        <f t="shared" si="348"/>
        <v>345000</v>
      </c>
      <c r="U194" s="46">
        <f t="shared" si="348"/>
        <v>0</v>
      </c>
      <c r="V194" s="46">
        <f t="shared" si="348"/>
        <v>345000</v>
      </c>
      <c r="W194" s="46">
        <f t="shared" si="348"/>
        <v>-39200</v>
      </c>
      <c r="X194" s="379">
        <f t="shared" si="348"/>
        <v>305800</v>
      </c>
    </row>
    <row r="195" spans="1:24" s="1" customFormat="1" ht="12" customHeight="1" x14ac:dyDescent="0.25">
      <c r="A195" s="358" t="s">
        <v>543</v>
      </c>
      <c r="B195" s="358"/>
      <c r="C195" s="29" t="s">
        <v>224</v>
      </c>
      <c r="D195" s="29" t="s">
        <v>224</v>
      </c>
      <c r="E195" s="17">
        <v>851</v>
      </c>
      <c r="F195" s="48" t="s">
        <v>497</v>
      </c>
      <c r="G195" s="48" t="s">
        <v>260</v>
      </c>
      <c r="H195" s="48" t="s">
        <v>544</v>
      </c>
      <c r="I195" s="48"/>
      <c r="J195" s="49">
        <f>J196+J198</f>
        <v>345000</v>
      </c>
      <c r="K195" s="49">
        <f t="shared" ref="K195:X195" si="349">K196+K198</f>
        <v>0</v>
      </c>
      <c r="L195" s="49">
        <f t="shared" si="349"/>
        <v>345000</v>
      </c>
      <c r="M195" s="49">
        <f t="shared" si="349"/>
        <v>0</v>
      </c>
      <c r="N195" s="49">
        <f t="shared" si="349"/>
        <v>345000</v>
      </c>
      <c r="O195" s="49">
        <f t="shared" si="349"/>
        <v>0</v>
      </c>
      <c r="P195" s="49">
        <f t="shared" si="349"/>
        <v>345000</v>
      </c>
      <c r="Q195" s="49">
        <f t="shared" si="349"/>
        <v>0</v>
      </c>
      <c r="R195" s="49">
        <f t="shared" si="349"/>
        <v>345000</v>
      </c>
      <c r="S195" s="49">
        <f t="shared" si="349"/>
        <v>0</v>
      </c>
      <c r="T195" s="49">
        <f t="shared" si="349"/>
        <v>345000</v>
      </c>
      <c r="U195" s="49">
        <f t="shared" si="349"/>
        <v>0</v>
      </c>
      <c r="V195" s="49">
        <f t="shared" si="349"/>
        <v>345000</v>
      </c>
      <c r="W195" s="49">
        <f t="shared" si="349"/>
        <v>-39200</v>
      </c>
      <c r="X195" s="380">
        <f t="shared" si="349"/>
        <v>305800</v>
      </c>
    </row>
    <row r="196" spans="1:24" s="1" customFormat="1" ht="12" customHeight="1" x14ac:dyDescent="0.25">
      <c r="A196" s="50"/>
      <c r="B196" s="286" t="s">
        <v>236</v>
      </c>
      <c r="C196" s="29" t="s">
        <v>224</v>
      </c>
      <c r="D196" s="29" t="s">
        <v>224</v>
      </c>
      <c r="E196" s="17">
        <v>851</v>
      </c>
      <c r="F196" s="29" t="s">
        <v>497</v>
      </c>
      <c r="G196" s="48" t="s">
        <v>260</v>
      </c>
      <c r="H196" s="48" t="s">
        <v>544</v>
      </c>
      <c r="I196" s="48" t="s">
        <v>237</v>
      </c>
      <c r="J196" s="49">
        <f>J197</f>
        <v>145000</v>
      </c>
      <c r="K196" s="49">
        <f t="shared" ref="K196:X196" si="350">K197</f>
        <v>0</v>
      </c>
      <c r="L196" s="49">
        <f t="shared" si="350"/>
        <v>145000</v>
      </c>
      <c r="M196" s="49">
        <f t="shared" si="350"/>
        <v>0</v>
      </c>
      <c r="N196" s="49">
        <f t="shared" si="350"/>
        <v>145000</v>
      </c>
      <c r="O196" s="49">
        <f t="shared" si="350"/>
        <v>0</v>
      </c>
      <c r="P196" s="49">
        <f t="shared" si="350"/>
        <v>145000</v>
      </c>
      <c r="Q196" s="49">
        <f t="shared" si="350"/>
        <v>0</v>
      </c>
      <c r="R196" s="49">
        <f t="shared" si="350"/>
        <v>145000</v>
      </c>
      <c r="S196" s="49">
        <f t="shared" si="350"/>
        <v>0</v>
      </c>
      <c r="T196" s="49">
        <f t="shared" si="350"/>
        <v>145000</v>
      </c>
      <c r="U196" s="49">
        <f t="shared" si="350"/>
        <v>0</v>
      </c>
      <c r="V196" s="49">
        <f t="shared" si="350"/>
        <v>145000</v>
      </c>
      <c r="W196" s="49">
        <f t="shared" si="350"/>
        <v>-9200</v>
      </c>
      <c r="X196" s="380">
        <f t="shared" si="350"/>
        <v>135800</v>
      </c>
    </row>
    <row r="197" spans="1:24" s="1" customFormat="1" ht="12" customHeight="1" x14ac:dyDescent="0.25">
      <c r="A197" s="50"/>
      <c r="B197" s="285" t="s">
        <v>238</v>
      </c>
      <c r="C197" s="29" t="s">
        <v>224</v>
      </c>
      <c r="D197" s="29" t="s">
        <v>224</v>
      </c>
      <c r="E197" s="17">
        <v>851</v>
      </c>
      <c r="F197" s="29" t="s">
        <v>497</v>
      </c>
      <c r="G197" s="48" t="s">
        <v>260</v>
      </c>
      <c r="H197" s="48" t="s">
        <v>544</v>
      </c>
      <c r="I197" s="48" t="s">
        <v>239</v>
      </c>
      <c r="J197" s="49">
        <v>145000</v>
      </c>
      <c r="K197" s="49"/>
      <c r="L197" s="49">
        <f t="shared" si="340"/>
        <v>145000</v>
      </c>
      <c r="M197" s="49"/>
      <c r="N197" s="49">
        <f t="shared" ref="N197" si="351">L197+M197</f>
        <v>145000</v>
      </c>
      <c r="O197" s="49"/>
      <c r="P197" s="49">
        <f t="shared" ref="P197" si="352">N197+O197</f>
        <v>145000</v>
      </c>
      <c r="Q197" s="49"/>
      <c r="R197" s="49">
        <f t="shared" ref="R197" si="353">P197+Q197</f>
        <v>145000</v>
      </c>
      <c r="S197" s="49"/>
      <c r="T197" s="49">
        <f t="shared" ref="T197" si="354">R197+S197</f>
        <v>145000</v>
      </c>
      <c r="U197" s="49"/>
      <c r="V197" s="49">
        <f t="shared" ref="V197" si="355">T197+U197</f>
        <v>145000</v>
      </c>
      <c r="W197" s="49">
        <f>[1]Вед.февр.!W220</f>
        <v>-9200</v>
      </c>
      <c r="X197" s="380">
        <f t="shared" ref="X197" si="356">V197+W197</f>
        <v>135800</v>
      </c>
    </row>
    <row r="198" spans="1:24" s="1" customFormat="1" ht="12" customHeight="1" x14ac:dyDescent="0.25">
      <c r="A198" s="277"/>
      <c r="B198" s="286" t="s">
        <v>370</v>
      </c>
      <c r="C198" s="29" t="s">
        <v>224</v>
      </c>
      <c r="D198" s="29" t="s">
        <v>224</v>
      </c>
      <c r="E198" s="17">
        <v>851</v>
      </c>
      <c r="F198" s="48" t="s">
        <v>497</v>
      </c>
      <c r="G198" s="48" t="s">
        <v>260</v>
      </c>
      <c r="H198" s="48" t="s">
        <v>544</v>
      </c>
      <c r="I198" s="48" t="s">
        <v>371</v>
      </c>
      <c r="J198" s="49">
        <f>J199</f>
        <v>200000</v>
      </c>
      <c r="K198" s="49">
        <f t="shared" ref="K198:X198" si="357">K199</f>
        <v>0</v>
      </c>
      <c r="L198" s="49">
        <f t="shared" si="357"/>
        <v>200000</v>
      </c>
      <c r="M198" s="49">
        <f t="shared" si="357"/>
        <v>0</v>
      </c>
      <c r="N198" s="49">
        <f t="shared" si="357"/>
        <v>200000</v>
      </c>
      <c r="O198" s="49">
        <f t="shared" si="357"/>
        <v>0</v>
      </c>
      <c r="P198" s="49">
        <f t="shared" si="357"/>
        <v>200000</v>
      </c>
      <c r="Q198" s="49">
        <f t="shared" si="357"/>
        <v>0</v>
      </c>
      <c r="R198" s="49">
        <f t="shared" si="357"/>
        <v>200000</v>
      </c>
      <c r="S198" s="49">
        <f t="shared" si="357"/>
        <v>0</v>
      </c>
      <c r="T198" s="49">
        <f t="shared" si="357"/>
        <v>200000</v>
      </c>
      <c r="U198" s="49">
        <f t="shared" si="357"/>
        <v>0</v>
      </c>
      <c r="V198" s="49">
        <f t="shared" si="357"/>
        <v>200000</v>
      </c>
      <c r="W198" s="49">
        <f t="shared" si="357"/>
        <v>-30000</v>
      </c>
      <c r="X198" s="380">
        <f t="shared" si="357"/>
        <v>170000</v>
      </c>
    </row>
    <row r="199" spans="1:24" s="1" customFormat="1" ht="25.5" x14ac:dyDescent="0.25">
      <c r="A199" s="277"/>
      <c r="B199" s="286" t="s">
        <v>376</v>
      </c>
      <c r="C199" s="29" t="s">
        <v>224</v>
      </c>
      <c r="D199" s="29" t="s">
        <v>224</v>
      </c>
      <c r="E199" s="17">
        <v>851</v>
      </c>
      <c r="F199" s="48" t="s">
        <v>497</v>
      </c>
      <c r="G199" s="48" t="s">
        <v>260</v>
      </c>
      <c r="H199" s="48" t="s">
        <v>544</v>
      </c>
      <c r="I199" s="48" t="s">
        <v>377</v>
      </c>
      <c r="J199" s="49">
        <v>200000</v>
      </c>
      <c r="K199" s="49"/>
      <c r="L199" s="49">
        <f t="shared" si="340"/>
        <v>200000</v>
      </c>
      <c r="M199" s="49"/>
      <c r="N199" s="49">
        <f t="shared" ref="N199" si="358">L199+M199</f>
        <v>200000</v>
      </c>
      <c r="O199" s="49"/>
      <c r="P199" s="49">
        <f t="shared" ref="P199" si="359">N199+O199</f>
        <v>200000</v>
      </c>
      <c r="Q199" s="49"/>
      <c r="R199" s="49">
        <f t="shared" ref="R199" si="360">P199+Q199</f>
        <v>200000</v>
      </c>
      <c r="S199" s="49"/>
      <c r="T199" s="49">
        <f t="shared" ref="T199" si="361">R199+S199</f>
        <v>200000</v>
      </c>
      <c r="U199" s="49"/>
      <c r="V199" s="49">
        <f t="shared" ref="V199" si="362">T199+U199</f>
        <v>200000</v>
      </c>
      <c r="W199" s="49">
        <f>[1]Вед.февр.!W222</f>
        <v>-30000</v>
      </c>
      <c r="X199" s="380">
        <f t="shared" ref="X199" si="363">V199+W199</f>
        <v>170000</v>
      </c>
    </row>
    <row r="200" spans="1:24" s="1" customFormat="1" ht="16.5" customHeight="1" x14ac:dyDescent="0.25">
      <c r="A200" s="360" t="s">
        <v>545</v>
      </c>
      <c r="B200" s="360"/>
      <c r="C200" s="29" t="s">
        <v>224</v>
      </c>
      <c r="D200" s="29" t="s">
        <v>224</v>
      </c>
      <c r="E200" s="17">
        <v>851</v>
      </c>
      <c r="F200" s="42" t="s">
        <v>266</v>
      </c>
      <c r="G200" s="42"/>
      <c r="H200" s="42"/>
      <c r="I200" s="42"/>
      <c r="J200" s="43">
        <f>J201</f>
        <v>387000</v>
      </c>
      <c r="K200" s="43">
        <f t="shared" ref="K200:X200" si="364">K201</f>
        <v>0</v>
      </c>
      <c r="L200" s="43">
        <f t="shared" si="364"/>
        <v>387000</v>
      </c>
      <c r="M200" s="43">
        <f t="shared" si="364"/>
        <v>0</v>
      </c>
      <c r="N200" s="43">
        <f t="shared" si="364"/>
        <v>387000</v>
      </c>
      <c r="O200" s="43">
        <f t="shared" si="364"/>
        <v>0</v>
      </c>
      <c r="P200" s="43">
        <f t="shared" si="364"/>
        <v>387000</v>
      </c>
      <c r="Q200" s="43">
        <f t="shared" si="364"/>
        <v>0</v>
      </c>
      <c r="R200" s="43">
        <f t="shared" si="364"/>
        <v>387000</v>
      </c>
      <c r="S200" s="43">
        <f t="shared" si="364"/>
        <v>0</v>
      </c>
      <c r="T200" s="43">
        <f t="shared" si="364"/>
        <v>387000</v>
      </c>
      <c r="U200" s="43">
        <f t="shared" si="364"/>
        <v>0</v>
      </c>
      <c r="V200" s="43">
        <f t="shared" si="364"/>
        <v>387000</v>
      </c>
      <c r="W200" s="43">
        <f t="shared" si="364"/>
        <v>74000</v>
      </c>
      <c r="X200" s="381">
        <f t="shared" si="364"/>
        <v>461000</v>
      </c>
    </row>
    <row r="201" spans="1:24" s="1" customFormat="1" ht="13.5" customHeight="1" x14ac:dyDescent="0.25">
      <c r="A201" s="364" t="s">
        <v>546</v>
      </c>
      <c r="B201" s="364"/>
      <c r="C201" s="29" t="s">
        <v>224</v>
      </c>
      <c r="D201" s="29" t="s">
        <v>224</v>
      </c>
      <c r="E201" s="17">
        <v>851</v>
      </c>
      <c r="F201" s="45" t="s">
        <v>266</v>
      </c>
      <c r="G201" s="45" t="s">
        <v>296</v>
      </c>
      <c r="H201" s="45"/>
      <c r="I201" s="45"/>
      <c r="J201" s="46">
        <f t="shared" ref="J201:X203" si="365">J202</f>
        <v>387000</v>
      </c>
      <c r="K201" s="46">
        <f t="shared" si="365"/>
        <v>0</v>
      </c>
      <c r="L201" s="46">
        <f t="shared" si="365"/>
        <v>387000</v>
      </c>
      <c r="M201" s="46">
        <f t="shared" si="365"/>
        <v>0</v>
      </c>
      <c r="N201" s="46">
        <f t="shared" si="365"/>
        <v>387000</v>
      </c>
      <c r="O201" s="46">
        <f t="shared" si="365"/>
        <v>0</v>
      </c>
      <c r="P201" s="46">
        <f t="shared" si="365"/>
        <v>387000</v>
      </c>
      <c r="Q201" s="46">
        <f t="shared" si="365"/>
        <v>0</v>
      </c>
      <c r="R201" s="46">
        <f t="shared" si="365"/>
        <v>387000</v>
      </c>
      <c r="S201" s="46">
        <f t="shared" si="365"/>
        <v>0</v>
      </c>
      <c r="T201" s="46">
        <f t="shared" si="365"/>
        <v>387000</v>
      </c>
      <c r="U201" s="46">
        <f t="shared" si="365"/>
        <v>0</v>
      </c>
      <c r="V201" s="46">
        <f t="shared" si="365"/>
        <v>387000</v>
      </c>
      <c r="W201" s="46">
        <f t="shared" si="365"/>
        <v>74000</v>
      </c>
      <c r="X201" s="379">
        <f t="shared" si="365"/>
        <v>461000</v>
      </c>
    </row>
    <row r="202" spans="1:24" s="47" customFormat="1" ht="12.75" customHeight="1" x14ac:dyDescent="0.25">
      <c r="A202" s="358" t="s">
        <v>547</v>
      </c>
      <c r="B202" s="358"/>
      <c r="C202" s="29" t="s">
        <v>224</v>
      </c>
      <c r="D202" s="29" t="s">
        <v>224</v>
      </c>
      <c r="E202" s="17">
        <v>851</v>
      </c>
      <c r="F202" s="48" t="s">
        <v>266</v>
      </c>
      <c r="G202" s="48" t="s">
        <v>296</v>
      </c>
      <c r="H202" s="48" t="s">
        <v>548</v>
      </c>
      <c r="I202" s="48"/>
      <c r="J202" s="49">
        <f t="shared" si="365"/>
        <v>387000</v>
      </c>
      <c r="K202" s="49">
        <f t="shared" si="365"/>
        <v>0</v>
      </c>
      <c r="L202" s="49">
        <f t="shared" si="365"/>
        <v>387000</v>
      </c>
      <c r="M202" s="49">
        <f t="shared" si="365"/>
        <v>0</v>
      </c>
      <c r="N202" s="49">
        <f t="shared" si="365"/>
        <v>387000</v>
      </c>
      <c r="O202" s="49">
        <f t="shared" si="365"/>
        <v>0</v>
      </c>
      <c r="P202" s="49">
        <f t="shared" si="365"/>
        <v>387000</v>
      </c>
      <c r="Q202" s="49">
        <f t="shared" si="365"/>
        <v>0</v>
      </c>
      <c r="R202" s="49">
        <f t="shared" si="365"/>
        <v>387000</v>
      </c>
      <c r="S202" s="49">
        <f t="shared" si="365"/>
        <v>0</v>
      </c>
      <c r="T202" s="49">
        <f t="shared" si="365"/>
        <v>387000</v>
      </c>
      <c r="U202" s="49">
        <f t="shared" si="365"/>
        <v>0</v>
      </c>
      <c r="V202" s="49">
        <f t="shared" si="365"/>
        <v>387000</v>
      </c>
      <c r="W202" s="49">
        <f t="shared" si="365"/>
        <v>74000</v>
      </c>
      <c r="X202" s="380">
        <f t="shared" si="365"/>
        <v>461000</v>
      </c>
    </row>
    <row r="203" spans="1:24" s="67" customFormat="1" ht="13.5" customHeight="1" x14ac:dyDescent="0.25">
      <c r="A203" s="358" t="s">
        <v>549</v>
      </c>
      <c r="B203" s="358"/>
      <c r="C203" s="29" t="s">
        <v>224</v>
      </c>
      <c r="D203" s="29" t="s">
        <v>224</v>
      </c>
      <c r="E203" s="17">
        <v>851</v>
      </c>
      <c r="F203" s="48" t="s">
        <v>266</v>
      </c>
      <c r="G203" s="48" t="s">
        <v>296</v>
      </c>
      <c r="H203" s="48" t="s">
        <v>550</v>
      </c>
      <c r="I203" s="48"/>
      <c r="J203" s="49">
        <f>J204</f>
        <v>387000</v>
      </c>
      <c r="K203" s="49">
        <f t="shared" si="365"/>
        <v>0</v>
      </c>
      <c r="L203" s="49">
        <f t="shared" si="365"/>
        <v>387000</v>
      </c>
      <c r="M203" s="49">
        <f t="shared" si="365"/>
        <v>0</v>
      </c>
      <c r="N203" s="49">
        <f t="shared" si="365"/>
        <v>387000</v>
      </c>
      <c r="O203" s="49">
        <f t="shared" si="365"/>
        <v>0</v>
      </c>
      <c r="P203" s="49">
        <f t="shared" si="365"/>
        <v>387000</v>
      </c>
      <c r="Q203" s="49">
        <f t="shared" si="365"/>
        <v>0</v>
      </c>
      <c r="R203" s="49">
        <f t="shared" si="365"/>
        <v>387000</v>
      </c>
      <c r="S203" s="49">
        <f t="shared" si="365"/>
        <v>0</v>
      </c>
      <c r="T203" s="49">
        <f t="shared" si="365"/>
        <v>387000</v>
      </c>
      <c r="U203" s="49">
        <f t="shared" si="365"/>
        <v>0</v>
      </c>
      <c r="V203" s="49">
        <f t="shared" si="365"/>
        <v>387000</v>
      </c>
      <c r="W203" s="49">
        <f t="shared" si="365"/>
        <v>74000</v>
      </c>
      <c r="X203" s="380">
        <f t="shared" si="365"/>
        <v>461000</v>
      </c>
    </row>
    <row r="204" spans="1:24" s="1" customFormat="1" ht="12.75" customHeight="1" x14ac:dyDescent="0.25">
      <c r="A204" s="50"/>
      <c r="B204" s="286" t="s">
        <v>236</v>
      </c>
      <c r="C204" s="29" t="s">
        <v>224</v>
      </c>
      <c r="D204" s="29" t="s">
        <v>224</v>
      </c>
      <c r="E204" s="17">
        <v>851</v>
      </c>
      <c r="F204" s="48" t="s">
        <v>266</v>
      </c>
      <c r="G204" s="48" t="s">
        <v>296</v>
      </c>
      <c r="H204" s="48" t="s">
        <v>550</v>
      </c>
      <c r="I204" s="48" t="s">
        <v>237</v>
      </c>
      <c r="J204" s="49">
        <f t="shared" ref="J204:X204" si="366">J205</f>
        <v>387000</v>
      </c>
      <c r="K204" s="49">
        <f t="shared" si="366"/>
        <v>0</v>
      </c>
      <c r="L204" s="49">
        <f t="shared" si="366"/>
        <v>387000</v>
      </c>
      <c r="M204" s="49">
        <f t="shared" si="366"/>
        <v>0</v>
      </c>
      <c r="N204" s="49">
        <f t="shared" si="366"/>
        <v>387000</v>
      </c>
      <c r="O204" s="49">
        <f t="shared" si="366"/>
        <v>0</v>
      </c>
      <c r="P204" s="49">
        <f t="shared" si="366"/>
        <v>387000</v>
      </c>
      <c r="Q204" s="49">
        <f t="shared" si="366"/>
        <v>0</v>
      </c>
      <c r="R204" s="49">
        <f t="shared" si="366"/>
        <v>387000</v>
      </c>
      <c r="S204" s="49">
        <f t="shared" si="366"/>
        <v>0</v>
      </c>
      <c r="T204" s="49">
        <f t="shared" si="366"/>
        <v>387000</v>
      </c>
      <c r="U204" s="49">
        <f t="shared" si="366"/>
        <v>0</v>
      </c>
      <c r="V204" s="49">
        <f t="shared" si="366"/>
        <v>387000</v>
      </c>
      <c r="W204" s="49">
        <f t="shared" si="366"/>
        <v>74000</v>
      </c>
      <c r="X204" s="380">
        <f t="shared" si="366"/>
        <v>461000</v>
      </c>
    </row>
    <row r="205" spans="1:24" s="1" customFormat="1" ht="13.5" customHeight="1" x14ac:dyDescent="0.25">
      <c r="A205" s="50"/>
      <c r="B205" s="285" t="s">
        <v>238</v>
      </c>
      <c r="C205" s="29" t="s">
        <v>224</v>
      </c>
      <c r="D205" s="29" t="s">
        <v>224</v>
      </c>
      <c r="E205" s="17">
        <v>851</v>
      </c>
      <c r="F205" s="48" t="s">
        <v>266</v>
      </c>
      <c r="G205" s="48" t="s">
        <v>296</v>
      </c>
      <c r="H205" s="48" t="s">
        <v>550</v>
      </c>
      <c r="I205" s="48" t="s">
        <v>239</v>
      </c>
      <c r="J205" s="49">
        <v>387000</v>
      </c>
      <c r="K205" s="49"/>
      <c r="L205" s="49">
        <f t="shared" si="340"/>
        <v>387000</v>
      </c>
      <c r="M205" s="49"/>
      <c r="N205" s="49">
        <f t="shared" ref="N205" si="367">L205+M205</f>
        <v>387000</v>
      </c>
      <c r="O205" s="49"/>
      <c r="P205" s="49">
        <f t="shared" ref="P205" si="368">N205+O205</f>
        <v>387000</v>
      </c>
      <c r="Q205" s="49"/>
      <c r="R205" s="49">
        <f t="shared" ref="R205" si="369">P205+Q205</f>
        <v>387000</v>
      </c>
      <c r="S205" s="49"/>
      <c r="T205" s="49">
        <f t="shared" ref="T205" si="370">R205+S205</f>
        <v>387000</v>
      </c>
      <c r="U205" s="49"/>
      <c r="V205" s="49">
        <f t="shared" ref="V205" si="371">T205+U205</f>
        <v>387000</v>
      </c>
      <c r="W205" s="49">
        <f>[1]Вед.февр.!W228</f>
        <v>74000</v>
      </c>
      <c r="X205" s="380">
        <f t="shared" ref="X205" si="372">V205+W205</f>
        <v>461000</v>
      </c>
    </row>
    <row r="206" spans="1:24" s="1" customFormat="1" ht="34.5" hidden="1" customHeight="1" x14ac:dyDescent="0.25">
      <c r="A206" s="410" t="s">
        <v>601</v>
      </c>
      <c r="B206" s="410"/>
      <c r="C206" s="63" t="s">
        <v>224</v>
      </c>
      <c r="D206" s="63" t="s">
        <v>296</v>
      </c>
      <c r="E206" s="18">
        <v>851</v>
      </c>
      <c r="F206" s="45"/>
      <c r="G206" s="45"/>
      <c r="H206" s="45"/>
      <c r="I206" s="45"/>
      <c r="J206" s="46">
        <f t="shared" ref="J206:X206" si="373">J208</f>
        <v>0</v>
      </c>
      <c r="K206" s="46">
        <f t="shared" si="373"/>
        <v>100000</v>
      </c>
      <c r="L206" s="46">
        <f t="shared" si="373"/>
        <v>100000</v>
      </c>
      <c r="M206" s="46">
        <f t="shared" si="373"/>
        <v>0</v>
      </c>
      <c r="N206" s="46">
        <f t="shared" si="373"/>
        <v>100000</v>
      </c>
      <c r="O206" s="46">
        <f t="shared" si="373"/>
        <v>0</v>
      </c>
      <c r="P206" s="46">
        <f t="shared" si="373"/>
        <v>100000</v>
      </c>
      <c r="Q206" s="46">
        <f t="shared" si="373"/>
        <v>0</v>
      </c>
      <c r="R206" s="46">
        <f t="shared" si="373"/>
        <v>100000</v>
      </c>
      <c r="S206" s="46">
        <f t="shared" si="373"/>
        <v>0</v>
      </c>
      <c r="T206" s="46">
        <f t="shared" si="373"/>
        <v>100000</v>
      </c>
      <c r="U206" s="46">
        <f t="shared" si="373"/>
        <v>0</v>
      </c>
      <c r="V206" s="46">
        <f t="shared" si="373"/>
        <v>100000</v>
      </c>
      <c r="W206" s="46">
        <f t="shared" si="373"/>
        <v>0</v>
      </c>
      <c r="X206" s="379">
        <f t="shared" si="373"/>
        <v>100000</v>
      </c>
    </row>
    <row r="207" spans="1:24" s="72" customFormat="1" hidden="1" x14ac:dyDescent="0.25">
      <c r="A207" s="403" t="s">
        <v>578</v>
      </c>
      <c r="B207" s="403"/>
      <c r="C207" s="63" t="s">
        <v>224</v>
      </c>
      <c r="D207" s="63" t="s">
        <v>296</v>
      </c>
      <c r="E207" s="404">
        <v>851</v>
      </c>
      <c r="F207" s="405"/>
      <c r="G207" s="405"/>
      <c r="H207" s="405"/>
      <c r="I207" s="405"/>
      <c r="J207" s="233">
        <f t="shared" ref="J207:S207" si="374">J208+J258+J272+J297+J319+J366+J395</f>
        <v>24483580</v>
      </c>
      <c r="K207" s="233">
        <f t="shared" si="374"/>
        <v>-441980</v>
      </c>
      <c r="L207" s="233">
        <f t="shared" si="374"/>
        <v>24041600</v>
      </c>
      <c r="M207" s="233">
        <f t="shared" si="374"/>
        <v>88000</v>
      </c>
      <c r="N207" s="233">
        <f t="shared" si="374"/>
        <v>24129600</v>
      </c>
      <c r="O207" s="233">
        <f t="shared" si="374"/>
        <v>0</v>
      </c>
      <c r="P207" s="233">
        <f t="shared" si="374"/>
        <v>24129600</v>
      </c>
      <c r="Q207" s="233">
        <f t="shared" si="374"/>
        <v>0</v>
      </c>
      <c r="R207" s="233">
        <f t="shared" si="374"/>
        <v>24129600</v>
      </c>
      <c r="S207" s="233">
        <f t="shared" si="374"/>
        <v>0</v>
      </c>
      <c r="T207" s="233">
        <f>T208+T258+T272+T288+T297+T319+T366+T395</f>
        <v>38539100</v>
      </c>
      <c r="U207" s="233">
        <f>U208</f>
        <v>0</v>
      </c>
      <c r="V207" s="406">
        <f t="shared" ref="V207:X207" si="375">V208</f>
        <v>100000</v>
      </c>
      <c r="W207" s="406">
        <f t="shared" si="375"/>
        <v>0</v>
      </c>
      <c r="X207" s="378">
        <f t="shared" si="375"/>
        <v>100000</v>
      </c>
    </row>
    <row r="208" spans="1:24" s="47" customFormat="1" ht="12.75" hidden="1" customHeight="1" x14ac:dyDescent="0.25">
      <c r="A208" s="326" t="s">
        <v>318</v>
      </c>
      <c r="B208" s="326"/>
      <c r="C208" s="29" t="s">
        <v>224</v>
      </c>
      <c r="D208" s="29" t="s">
        <v>296</v>
      </c>
      <c r="E208" s="17">
        <v>851</v>
      </c>
      <c r="F208" s="45" t="s">
        <v>247</v>
      </c>
      <c r="G208" s="45"/>
      <c r="H208" s="45"/>
      <c r="I208" s="45"/>
      <c r="J208" s="46">
        <f t="shared" ref="J208:X212" si="376">J209</f>
        <v>0</v>
      </c>
      <c r="K208" s="46">
        <f t="shared" si="376"/>
        <v>100000</v>
      </c>
      <c r="L208" s="46">
        <f t="shared" si="376"/>
        <v>100000</v>
      </c>
      <c r="M208" s="46">
        <f t="shared" si="376"/>
        <v>0</v>
      </c>
      <c r="N208" s="46">
        <f t="shared" si="376"/>
        <v>100000</v>
      </c>
      <c r="O208" s="46">
        <f t="shared" si="376"/>
        <v>0</v>
      </c>
      <c r="P208" s="46">
        <f t="shared" si="376"/>
        <v>100000</v>
      </c>
      <c r="Q208" s="46">
        <f t="shared" si="376"/>
        <v>0</v>
      </c>
      <c r="R208" s="46">
        <f t="shared" si="376"/>
        <v>100000</v>
      </c>
      <c r="S208" s="46">
        <f t="shared" si="376"/>
        <v>0</v>
      </c>
      <c r="T208" s="46">
        <f t="shared" si="376"/>
        <v>100000</v>
      </c>
      <c r="U208" s="46">
        <f t="shared" si="376"/>
        <v>0</v>
      </c>
      <c r="V208" s="46">
        <f t="shared" si="376"/>
        <v>100000</v>
      </c>
      <c r="W208" s="46">
        <f t="shared" si="376"/>
        <v>0</v>
      </c>
      <c r="X208" s="379">
        <f t="shared" si="376"/>
        <v>100000</v>
      </c>
    </row>
    <row r="209" spans="1:24" s="47" customFormat="1" ht="12.75" hidden="1" customHeight="1" x14ac:dyDescent="0.25">
      <c r="A209" s="326" t="s">
        <v>330</v>
      </c>
      <c r="B209" s="326"/>
      <c r="C209" s="29" t="s">
        <v>224</v>
      </c>
      <c r="D209" s="29" t="s">
        <v>296</v>
      </c>
      <c r="E209" s="17">
        <v>851</v>
      </c>
      <c r="F209" s="45" t="s">
        <v>247</v>
      </c>
      <c r="G209" s="45" t="s">
        <v>331</v>
      </c>
      <c r="H209" s="45"/>
      <c r="I209" s="45"/>
      <c r="J209" s="46">
        <f t="shared" si="376"/>
        <v>0</v>
      </c>
      <c r="K209" s="46">
        <f t="shared" si="376"/>
        <v>100000</v>
      </c>
      <c r="L209" s="46">
        <f t="shared" si="376"/>
        <v>100000</v>
      </c>
      <c r="M209" s="46">
        <f t="shared" si="376"/>
        <v>0</v>
      </c>
      <c r="N209" s="46">
        <f t="shared" si="376"/>
        <v>100000</v>
      </c>
      <c r="O209" s="46">
        <f t="shared" si="376"/>
        <v>0</v>
      </c>
      <c r="P209" s="46">
        <f t="shared" si="376"/>
        <v>100000</v>
      </c>
      <c r="Q209" s="46">
        <f t="shared" si="376"/>
        <v>0</v>
      </c>
      <c r="R209" s="46">
        <f t="shared" si="376"/>
        <v>100000</v>
      </c>
      <c r="S209" s="46">
        <f t="shared" si="376"/>
        <v>0</v>
      </c>
      <c r="T209" s="46">
        <f t="shared" si="376"/>
        <v>100000</v>
      </c>
      <c r="U209" s="46">
        <f t="shared" si="376"/>
        <v>0</v>
      </c>
      <c r="V209" s="46">
        <f t="shared" si="376"/>
        <v>100000</v>
      </c>
      <c r="W209" s="46">
        <f t="shared" si="376"/>
        <v>0</v>
      </c>
      <c r="X209" s="379">
        <f t="shared" si="376"/>
        <v>100000</v>
      </c>
    </row>
    <row r="210" spans="1:24" s="1" customFormat="1" ht="12.75" hidden="1" customHeight="1" x14ac:dyDescent="0.25">
      <c r="A210" s="325" t="s">
        <v>334</v>
      </c>
      <c r="B210" s="325"/>
      <c r="C210" s="29" t="s">
        <v>224</v>
      </c>
      <c r="D210" s="29" t="s">
        <v>296</v>
      </c>
      <c r="E210" s="17">
        <v>851</v>
      </c>
      <c r="F210" s="29" t="s">
        <v>247</v>
      </c>
      <c r="G210" s="29" t="s">
        <v>331</v>
      </c>
      <c r="H210" s="29" t="s">
        <v>335</v>
      </c>
      <c r="I210" s="48"/>
      <c r="J210" s="49">
        <f t="shared" si="376"/>
        <v>0</v>
      </c>
      <c r="K210" s="49">
        <f t="shared" si="376"/>
        <v>100000</v>
      </c>
      <c r="L210" s="49">
        <f t="shared" si="376"/>
        <v>100000</v>
      </c>
      <c r="M210" s="49">
        <f t="shared" si="376"/>
        <v>0</v>
      </c>
      <c r="N210" s="49">
        <f t="shared" si="376"/>
        <v>100000</v>
      </c>
      <c r="O210" s="49">
        <f t="shared" si="376"/>
        <v>0</v>
      </c>
      <c r="P210" s="49">
        <f t="shared" si="376"/>
        <v>100000</v>
      </c>
      <c r="Q210" s="49">
        <f t="shared" si="376"/>
        <v>0</v>
      </c>
      <c r="R210" s="49">
        <f t="shared" si="376"/>
        <v>100000</v>
      </c>
      <c r="S210" s="49">
        <f t="shared" si="376"/>
        <v>0</v>
      </c>
      <c r="T210" s="49">
        <f t="shared" si="376"/>
        <v>100000</v>
      </c>
      <c r="U210" s="49">
        <f t="shared" si="376"/>
        <v>0</v>
      </c>
      <c r="V210" s="49">
        <f t="shared" si="376"/>
        <v>100000</v>
      </c>
      <c r="W210" s="49">
        <f t="shared" si="376"/>
        <v>0</v>
      </c>
      <c r="X210" s="380">
        <f t="shared" si="376"/>
        <v>100000</v>
      </c>
    </row>
    <row r="211" spans="1:24" s="1" customFormat="1" ht="12.75" hidden="1" customHeight="1" x14ac:dyDescent="0.25">
      <c r="A211" s="359" t="s">
        <v>336</v>
      </c>
      <c r="B211" s="359"/>
      <c r="C211" s="29" t="s">
        <v>224</v>
      </c>
      <c r="D211" s="29" t="s">
        <v>296</v>
      </c>
      <c r="E211" s="17">
        <v>851</v>
      </c>
      <c r="F211" s="29" t="s">
        <v>247</v>
      </c>
      <c r="G211" s="29" t="s">
        <v>331</v>
      </c>
      <c r="H211" s="29" t="s">
        <v>337</v>
      </c>
      <c r="I211" s="48"/>
      <c r="J211" s="49">
        <f t="shared" si="376"/>
        <v>0</v>
      </c>
      <c r="K211" s="49">
        <f t="shared" si="376"/>
        <v>100000</v>
      </c>
      <c r="L211" s="49">
        <f t="shared" si="376"/>
        <v>100000</v>
      </c>
      <c r="M211" s="49">
        <f t="shared" si="376"/>
        <v>0</v>
      </c>
      <c r="N211" s="49">
        <f t="shared" si="376"/>
        <v>100000</v>
      </c>
      <c r="O211" s="49">
        <f t="shared" si="376"/>
        <v>0</v>
      </c>
      <c r="P211" s="49">
        <f t="shared" si="376"/>
        <v>100000</v>
      </c>
      <c r="Q211" s="49">
        <f t="shared" si="376"/>
        <v>0</v>
      </c>
      <c r="R211" s="49">
        <f t="shared" si="376"/>
        <v>100000</v>
      </c>
      <c r="S211" s="49">
        <f t="shared" si="376"/>
        <v>0</v>
      </c>
      <c r="T211" s="49">
        <f t="shared" si="376"/>
        <v>100000</v>
      </c>
      <c r="U211" s="49">
        <f t="shared" si="376"/>
        <v>0</v>
      </c>
      <c r="V211" s="49">
        <f t="shared" si="376"/>
        <v>100000</v>
      </c>
      <c r="W211" s="49">
        <f t="shared" si="376"/>
        <v>0</v>
      </c>
      <c r="X211" s="380">
        <f t="shared" si="376"/>
        <v>100000</v>
      </c>
    </row>
    <row r="212" spans="1:24" s="1" customFormat="1" hidden="1" x14ac:dyDescent="0.25">
      <c r="A212" s="50"/>
      <c r="B212" s="285" t="s">
        <v>240</v>
      </c>
      <c r="C212" s="29" t="s">
        <v>224</v>
      </c>
      <c r="D212" s="29" t="s">
        <v>296</v>
      </c>
      <c r="E212" s="17">
        <v>851</v>
      </c>
      <c r="F212" s="29" t="s">
        <v>247</v>
      </c>
      <c r="G212" s="29" t="s">
        <v>331</v>
      </c>
      <c r="H212" s="29" t="s">
        <v>337</v>
      </c>
      <c r="I212" s="48" t="s">
        <v>241</v>
      </c>
      <c r="J212" s="49">
        <f t="shared" si="376"/>
        <v>0</v>
      </c>
      <c r="K212" s="49">
        <f t="shared" si="376"/>
        <v>100000</v>
      </c>
      <c r="L212" s="49">
        <f t="shared" si="376"/>
        <v>100000</v>
      </c>
      <c r="M212" s="49">
        <f t="shared" si="376"/>
        <v>0</v>
      </c>
      <c r="N212" s="49">
        <f t="shared" si="376"/>
        <v>100000</v>
      </c>
      <c r="O212" s="49">
        <f t="shared" si="376"/>
        <v>0</v>
      </c>
      <c r="P212" s="49">
        <f t="shared" si="376"/>
        <v>100000</v>
      </c>
      <c r="Q212" s="49">
        <f t="shared" si="376"/>
        <v>0</v>
      </c>
      <c r="R212" s="49">
        <f t="shared" si="376"/>
        <v>100000</v>
      </c>
      <c r="S212" s="49">
        <f t="shared" si="376"/>
        <v>0</v>
      </c>
      <c r="T212" s="49">
        <f t="shared" si="376"/>
        <v>100000</v>
      </c>
      <c r="U212" s="49">
        <f t="shared" si="376"/>
        <v>0</v>
      </c>
      <c r="V212" s="49">
        <f t="shared" si="376"/>
        <v>100000</v>
      </c>
      <c r="W212" s="49">
        <f t="shared" si="376"/>
        <v>0</v>
      </c>
      <c r="X212" s="380">
        <f t="shared" si="376"/>
        <v>100000</v>
      </c>
    </row>
    <row r="213" spans="1:24" s="1" customFormat="1" ht="12.75" hidden="1" customHeight="1" x14ac:dyDescent="0.25">
      <c r="A213" s="50"/>
      <c r="B213" s="285" t="s">
        <v>325</v>
      </c>
      <c r="C213" s="29" t="s">
        <v>224</v>
      </c>
      <c r="D213" s="29" t="s">
        <v>296</v>
      </c>
      <c r="E213" s="17">
        <v>851</v>
      </c>
      <c r="F213" s="29" t="s">
        <v>247</v>
      </c>
      <c r="G213" s="29" t="s">
        <v>331</v>
      </c>
      <c r="H213" s="29" t="s">
        <v>337</v>
      </c>
      <c r="I213" s="48" t="s">
        <v>326</v>
      </c>
      <c r="J213" s="49"/>
      <c r="K213" s="49">
        <v>100000</v>
      </c>
      <c r="L213" s="49">
        <f t="shared" ref="L213" si="377">J213+K213</f>
        <v>100000</v>
      </c>
      <c r="M213" s="49"/>
      <c r="N213" s="49">
        <f t="shared" ref="N213" si="378">L213+M213</f>
        <v>100000</v>
      </c>
      <c r="O213" s="49"/>
      <c r="P213" s="49">
        <f t="shared" ref="P213" si="379">N213+O213</f>
        <v>100000</v>
      </c>
      <c r="Q213" s="49"/>
      <c r="R213" s="49">
        <f t="shared" ref="R213" si="380">P213+Q213</f>
        <v>100000</v>
      </c>
      <c r="S213" s="49"/>
      <c r="T213" s="49">
        <f t="shared" ref="T213" si="381">R213+S213</f>
        <v>100000</v>
      </c>
      <c r="U213" s="49"/>
      <c r="V213" s="49">
        <f t="shared" ref="V213" si="382">T213+U213</f>
        <v>100000</v>
      </c>
      <c r="W213" s="49"/>
      <c r="X213" s="380">
        <f t="shared" ref="X213" si="383">V213+W213</f>
        <v>100000</v>
      </c>
    </row>
    <row r="214" spans="1:24" s="47" customFormat="1" ht="25.5" customHeight="1" x14ac:dyDescent="0.25">
      <c r="A214" s="326" t="s">
        <v>602</v>
      </c>
      <c r="B214" s="326"/>
      <c r="C214" s="63" t="s">
        <v>224</v>
      </c>
      <c r="D214" s="63" t="s">
        <v>226</v>
      </c>
      <c r="E214" s="18"/>
      <c r="F214" s="63"/>
      <c r="G214" s="63"/>
      <c r="H214" s="63"/>
      <c r="I214" s="45"/>
      <c r="J214" s="46">
        <f t="shared" ref="J214:X214" si="384">J216</f>
        <v>0</v>
      </c>
      <c r="K214" s="46">
        <f t="shared" si="384"/>
        <v>200000</v>
      </c>
      <c r="L214" s="46">
        <f t="shared" si="384"/>
        <v>200000</v>
      </c>
      <c r="M214" s="46">
        <f t="shared" si="384"/>
        <v>0</v>
      </c>
      <c r="N214" s="46">
        <f t="shared" si="384"/>
        <v>200000</v>
      </c>
      <c r="O214" s="46">
        <f t="shared" si="384"/>
        <v>0</v>
      </c>
      <c r="P214" s="46">
        <f t="shared" si="384"/>
        <v>200000</v>
      </c>
      <c r="Q214" s="46">
        <f t="shared" si="384"/>
        <v>0</v>
      </c>
      <c r="R214" s="46">
        <f t="shared" si="384"/>
        <v>200000</v>
      </c>
      <c r="S214" s="46">
        <f t="shared" si="384"/>
        <v>0</v>
      </c>
      <c r="T214" s="46">
        <f t="shared" si="384"/>
        <v>200000</v>
      </c>
      <c r="U214" s="46">
        <f t="shared" si="384"/>
        <v>0</v>
      </c>
      <c r="V214" s="46">
        <f t="shared" si="384"/>
        <v>200000</v>
      </c>
      <c r="W214" s="46">
        <f t="shared" si="384"/>
        <v>-200000</v>
      </c>
      <c r="X214" s="379">
        <f t="shared" si="384"/>
        <v>0</v>
      </c>
    </row>
    <row r="215" spans="1:24" s="72" customFormat="1" x14ac:dyDescent="0.25">
      <c r="A215" s="403" t="s">
        <v>578</v>
      </c>
      <c r="B215" s="403"/>
      <c r="C215" s="63" t="s">
        <v>224</v>
      </c>
      <c r="D215" s="63" t="s">
        <v>226</v>
      </c>
      <c r="E215" s="404">
        <v>851</v>
      </c>
      <c r="F215" s="405"/>
      <c r="G215" s="405"/>
      <c r="H215" s="405"/>
      <c r="I215" s="405"/>
      <c r="J215" s="233">
        <f t="shared" ref="J215:S215" si="385">J216+J266+J280+J305+J327+J374+J403</f>
        <v>5130100</v>
      </c>
      <c r="K215" s="233">
        <f t="shared" si="385"/>
        <v>1289620</v>
      </c>
      <c r="L215" s="233">
        <f t="shared" si="385"/>
        <v>6419720</v>
      </c>
      <c r="M215" s="233">
        <f t="shared" si="385"/>
        <v>891000</v>
      </c>
      <c r="N215" s="233">
        <f t="shared" si="385"/>
        <v>7310720</v>
      </c>
      <c r="O215" s="233">
        <f t="shared" si="385"/>
        <v>0</v>
      </c>
      <c r="P215" s="233">
        <f t="shared" si="385"/>
        <v>7310720</v>
      </c>
      <c r="Q215" s="233">
        <f t="shared" si="385"/>
        <v>0</v>
      </c>
      <c r="R215" s="233">
        <f t="shared" si="385"/>
        <v>7310720</v>
      </c>
      <c r="S215" s="233">
        <f t="shared" si="385"/>
        <v>0</v>
      </c>
      <c r="T215" s="233">
        <f>T216+T266+T280+T296+T305+T327+T374+T403</f>
        <v>8819820</v>
      </c>
      <c r="U215" s="233">
        <f>U216</f>
        <v>0</v>
      </c>
      <c r="V215" s="233">
        <f>V216</f>
        <v>200000</v>
      </c>
      <c r="W215" s="233">
        <f t="shared" ref="W215:X215" si="386">W216</f>
        <v>-200000</v>
      </c>
      <c r="X215" s="390">
        <f t="shared" si="386"/>
        <v>0</v>
      </c>
    </row>
    <row r="216" spans="1:24" s="47" customFormat="1" ht="12.75" customHeight="1" x14ac:dyDescent="0.25">
      <c r="A216" s="287" t="s">
        <v>338</v>
      </c>
      <c r="B216" s="278"/>
      <c r="C216" s="63" t="s">
        <v>224</v>
      </c>
      <c r="D216" s="63" t="s">
        <v>226</v>
      </c>
      <c r="E216" s="17">
        <v>851</v>
      </c>
      <c r="F216" s="63" t="s">
        <v>320</v>
      </c>
      <c r="G216" s="63"/>
      <c r="H216" s="63"/>
      <c r="I216" s="45"/>
      <c r="J216" s="64">
        <f>J217</f>
        <v>0</v>
      </c>
      <c r="K216" s="64">
        <f t="shared" ref="K216:X221" si="387">K217</f>
        <v>200000</v>
      </c>
      <c r="L216" s="64">
        <f t="shared" si="387"/>
        <v>200000</v>
      </c>
      <c r="M216" s="64">
        <f t="shared" si="387"/>
        <v>0</v>
      </c>
      <c r="N216" s="64">
        <f t="shared" si="387"/>
        <v>200000</v>
      </c>
      <c r="O216" s="64">
        <f t="shared" si="387"/>
        <v>0</v>
      </c>
      <c r="P216" s="64">
        <f t="shared" si="387"/>
        <v>200000</v>
      </c>
      <c r="Q216" s="64">
        <f t="shared" si="387"/>
        <v>0</v>
      </c>
      <c r="R216" s="64">
        <f t="shared" si="387"/>
        <v>200000</v>
      </c>
      <c r="S216" s="64">
        <f t="shared" si="387"/>
        <v>0</v>
      </c>
      <c r="T216" s="64">
        <f t="shared" si="387"/>
        <v>200000</v>
      </c>
      <c r="U216" s="64">
        <f t="shared" si="387"/>
        <v>0</v>
      </c>
      <c r="V216" s="64">
        <f t="shared" si="387"/>
        <v>200000</v>
      </c>
      <c r="W216" s="64">
        <f t="shared" si="387"/>
        <v>-200000</v>
      </c>
      <c r="X216" s="385">
        <f t="shared" si="387"/>
        <v>0</v>
      </c>
    </row>
    <row r="217" spans="1:24" s="47" customFormat="1" ht="12.75" customHeight="1" x14ac:dyDescent="0.25">
      <c r="A217" s="287" t="s">
        <v>339</v>
      </c>
      <c r="B217" s="278"/>
      <c r="C217" s="63" t="s">
        <v>224</v>
      </c>
      <c r="D217" s="63" t="s">
        <v>226</v>
      </c>
      <c r="E217" s="17">
        <v>851</v>
      </c>
      <c r="F217" s="63" t="s">
        <v>320</v>
      </c>
      <c r="G217" s="63" t="s">
        <v>296</v>
      </c>
      <c r="H217" s="63"/>
      <c r="I217" s="45"/>
      <c r="J217" s="64">
        <f>J218</f>
        <v>0</v>
      </c>
      <c r="K217" s="64">
        <f t="shared" si="387"/>
        <v>200000</v>
      </c>
      <c r="L217" s="64">
        <f t="shared" si="387"/>
        <v>200000</v>
      </c>
      <c r="M217" s="64">
        <f t="shared" si="387"/>
        <v>0</v>
      </c>
      <c r="N217" s="64">
        <f t="shared" si="387"/>
        <v>200000</v>
      </c>
      <c r="O217" s="64">
        <f t="shared" si="387"/>
        <v>0</v>
      </c>
      <c r="P217" s="64">
        <f t="shared" si="387"/>
        <v>200000</v>
      </c>
      <c r="Q217" s="64">
        <f t="shared" si="387"/>
        <v>0</v>
      </c>
      <c r="R217" s="64">
        <f t="shared" si="387"/>
        <v>200000</v>
      </c>
      <c r="S217" s="64">
        <f t="shared" si="387"/>
        <v>0</v>
      </c>
      <c r="T217" s="64">
        <f t="shared" si="387"/>
        <v>200000</v>
      </c>
      <c r="U217" s="64">
        <f t="shared" si="387"/>
        <v>0</v>
      </c>
      <c r="V217" s="64">
        <f t="shared" si="387"/>
        <v>200000</v>
      </c>
      <c r="W217" s="64">
        <f t="shared" si="387"/>
        <v>-200000</v>
      </c>
      <c r="X217" s="385">
        <f t="shared" si="387"/>
        <v>0</v>
      </c>
    </row>
    <row r="218" spans="1:24" s="1" customFormat="1" ht="27" customHeight="1" x14ac:dyDescent="0.25">
      <c r="A218" s="358" t="s">
        <v>340</v>
      </c>
      <c r="B218" s="358"/>
      <c r="C218" s="29" t="s">
        <v>224</v>
      </c>
      <c r="D218" s="29" t="s">
        <v>226</v>
      </c>
      <c r="E218" s="17">
        <v>851</v>
      </c>
      <c r="F218" s="29" t="s">
        <v>320</v>
      </c>
      <c r="G218" s="29" t="s">
        <v>296</v>
      </c>
      <c r="H218" s="29" t="s">
        <v>341</v>
      </c>
      <c r="I218" s="48"/>
      <c r="J218" s="49">
        <f>J219+J228</f>
        <v>0</v>
      </c>
      <c r="K218" s="49">
        <f t="shared" si="387"/>
        <v>200000</v>
      </c>
      <c r="L218" s="49">
        <f t="shared" si="387"/>
        <v>200000</v>
      </c>
      <c r="M218" s="49">
        <f t="shared" si="387"/>
        <v>0</v>
      </c>
      <c r="N218" s="49">
        <f t="shared" si="387"/>
        <v>200000</v>
      </c>
      <c r="O218" s="49">
        <f t="shared" si="387"/>
        <v>0</v>
      </c>
      <c r="P218" s="49">
        <f t="shared" si="387"/>
        <v>200000</v>
      </c>
      <c r="Q218" s="49">
        <f t="shared" si="387"/>
        <v>0</v>
      </c>
      <c r="R218" s="49">
        <f t="shared" si="387"/>
        <v>200000</v>
      </c>
      <c r="S218" s="49">
        <f t="shared" si="387"/>
        <v>0</v>
      </c>
      <c r="T218" s="49">
        <f t="shared" si="387"/>
        <v>200000</v>
      </c>
      <c r="U218" s="49">
        <f t="shared" si="387"/>
        <v>0</v>
      </c>
      <c r="V218" s="49">
        <f t="shared" si="387"/>
        <v>200000</v>
      </c>
      <c r="W218" s="49">
        <f t="shared" si="387"/>
        <v>-200000</v>
      </c>
      <c r="X218" s="380">
        <f t="shared" si="387"/>
        <v>0</v>
      </c>
    </row>
    <row r="219" spans="1:24" s="1" customFormat="1" ht="27" customHeight="1" x14ac:dyDescent="0.25">
      <c r="A219" s="358" t="s">
        <v>342</v>
      </c>
      <c r="B219" s="358"/>
      <c r="C219" s="29" t="s">
        <v>224</v>
      </c>
      <c r="D219" s="29" t="s">
        <v>226</v>
      </c>
      <c r="E219" s="17">
        <v>851</v>
      </c>
      <c r="F219" s="29" t="s">
        <v>320</v>
      </c>
      <c r="G219" s="29" t="s">
        <v>296</v>
      </c>
      <c r="H219" s="29" t="s">
        <v>343</v>
      </c>
      <c r="I219" s="48"/>
      <c r="J219" s="49">
        <f>J220</f>
        <v>0</v>
      </c>
      <c r="K219" s="49">
        <f t="shared" si="387"/>
        <v>200000</v>
      </c>
      <c r="L219" s="49">
        <f t="shared" si="387"/>
        <v>200000</v>
      </c>
      <c r="M219" s="49">
        <f t="shared" si="387"/>
        <v>0</v>
      </c>
      <c r="N219" s="49">
        <f t="shared" si="387"/>
        <v>200000</v>
      </c>
      <c r="O219" s="49">
        <f t="shared" si="387"/>
        <v>0</v>
      </c>
      <c r="P219" s="49">
        <f t="shared" si="387"/>
        <v>200000</v>
      </c>
      <c r="Q219" s="49">
        <f t="shared" si="387"/>
        <v>0</v>
      </c>
      <c r="R219" s="49">
        <f t="shared" si="387"/>
        <v>200000</v>
      </c>
      <c r="S219" s="49">
        <f t="shared" si="387"/>
        <v>0</v>
      </c>
      <c r="T219" s="49">
        <f t="shared" si="387"/>
        <v>200000</v>
      </c>
      <c r="U219" s="49">
        <f t="shared" si="387"/>
        <v>0</v>
      </c>
      <c r="V219" s="49">
        <f t="shared" si="387"/>
        <v>200000</v>
      </c>
      <c r="W219" s="49">
        <f t="shared" si="387"/>
        <v>-200000</v>
      </c>
      <c r="X219" s="380">
        <f t="shared" si="387"/>
        <v>0</v>
      </c>
    </row>
    <row r="220" spans="1:24" s="1" customFormat="1" ht="39" customHeight="1" x14ac:dyDescent="0.25">
      <c r="A220" s="285"/>
      <c r="B220" s="286" t="s">
        <v>344</v>
      </c>
      <c r="C220" s="29" t="s">
        <v>224</v>
      </c>
      <c r="D220" s="29" t="s">
        <v>226</v>
      </c>
      <c r="E220" s="17">
        <v>851</v>
      </c>
      <c r="F220" s="29" t="s">
        <v>320</v>
      </c>
      <c r="G220" s="29" t="s">
        <v>296</v>
      </c>
      <c r="H220" s="29" t="s">
        <v>345</v>
      </c>
      <c r="I220" s="48"/>
      <c r="J220" s="49">
        <f>J221</f>
        <v>0</v>
      </c>
      <c r="K220" s="49">
        <f t="shared" si="387"/>
        <v>200000</v>
      </c>
      <c r="L220" s="49">
        <f t="shared" si="387"/>
        <v>200000</v>
      </c>
      <c r="M220" s="49">
        <f t="shared" si="387"/>
        <v>0</v>
      </c>
      <c r="N220" s="49">
        <f t="shared" si="387"/>
        <v>200000</v>
      </c>
      <c r="O220" s="49">
        <f t="shared" si="387"/>
        <v>0</v>
      </c>
      <c r="P220" s="49">
        <f t="shared" si="387"/>
        <v>200000</v>
      </c>
      <c r="Q220" s="49">
        <f t="shared" si="387"/>
        <v>0</v>
      </c>
      <c r="R220" s="49">
        <f t="shared" si="387"/>
        <v>200000</v>
      </c>
      <c r="S220" s="49">
        <f t="shared" si="387"/>
        <v>0</v>
      </c>
      <c r="T220" s="49">
        <f t="shared" si="387"/>
        <v>200000</v>
      </c>
      <c r="U220" s="49">
        <f t="shared" si="387"/>
        <v>0</v>
      </c>
      <c r="V220" s="49">
        <f t="shared" si="387"/>
        <v>200000</v>
      </c>
      <c r="W220" s="49">
        <f t="shared" si="387"/>
        <v>-200000</v>
      </c>
      <c r="X220" s="380">
        <f t="shared" si="387"/>
        <v>0</v>
      </c>
    </row>
    <row r="221" spans="1:24" s="1" customFormat="1" x14ac:dyDescent="0.25">
      <c r="A221" s="285"/>
      <c r="B221" s="285" t="s">
        <v>346</v>
      </c>
      <c r="C221" s="29" t="s">
        <v>224</v>
      </c>
      <c r="D221" s="29" t="s">
        <v>226</v>
      </c>
      <c r="E221" s="17">
        <v>851</v>
      </c>
      <c r="F221" s="29" t="s">
        <v>320</v>
      </c>
      <c r="G221" s="29" t="s">
        <v>296</v>
      </c>
      <c r="H221" s="29" t="s">
        <v>345</v>
      </c>
      <c r="I221" s="48" t="s">
        <v>347</v>
      </c>
      <c r="J221" s="49">
        <f>J222</f>
        <v>0</v>
      </c>
      <c r="K221" s="49">
        <f t="shared" si="387"/>
        <v>200000</v>
      </c>
      <c r="L221" s="49">
        <f t="shared" si="387"/>
        <v>200000</v>
      </c>
      <c r="M221" s="49">
        <f t="shared" si="387"/>
        <v>0</v>
      </c>
      <c r="N221" s="49">
        <f t="shared" si="387"/>
        <v>200000</v>
      </c>
      <c r="O221" s="49">
        <f t="shared" si="387"/>
        <v>0</v>
      </c>
      <c r="P221" s="49">
        <f t="shared" si="387"/>
        <v>200000</v>
      </c>
      <c r="Q221" s="49">
        <f t="shared" si="387"/>
        <v>0</v>
      </c>
      <c r="R221" s="49">
        <f t="shared" si="387"/>
        <v>200000</v>
      </c>
      <c r="S221" s="49">
        <f t="shared" si="387"/>
        <v>0</v>
      </c>
      <c r="T221" s="49">
        <f t="shared" si="387"/>
        <v>200000</v>
      </c>
      <c r="U221" s="49">
        <f t="shared" si="387"/>
        <v>0</v>
      </c>
      <c r="V221" s="49">
        <f t="shared" si="387"/>
        <v>200000</v>
      </c>
      <c r="W221" s="49">
        <f t="shared" si="387"/>
        <v>-200000</v>
      </c>
      <c r="X221" s="380">
        <f t="shared" si="387"/>
        <v>0</v>
      </c>
    </row>
    <row r="222" spans="1:24" s="1" customFormat="1" ht="25.5" customHeight="1" x14ac:dyDescent="0.25">
      <c r="A222" s="285"/>
      <c r="B222" s="285" t="s">
        <v>348</v>
      </c>
      <c r="C222" s="29" t="s">
        <v>224</v>
      </c>
      <c r="D222" s="29" t="s">
        <v>226</v>
      </c>
      <c r="E222" s="17">
        <v>851</v>
      </c>
      <c r="F222" s="29" t="s">
        <v>320</v>
      </c>
      <c r="G222" s="29" t="s">
        <v>296</v>
      </c>
      <c r="H222" s="29" t="s">
        <v>345</v>
      </c>
      <c r="I222" s="48" t="s">
        <v>349</v>
      </c>
      <c r="J222" s="49"/>
      <c r="K222" s="49">
        <v>200000</v>
      </c>
      <c r="L222" s="49">
        <f>J222+K222</f>
        <v>200000</v>
      </c>
      <c r="M222" s="49"/>
      <c r="N222" s="49">
        <f>L222+M222</f>
        <v>200000</v>
      </c>
      <c r="O222" s="49"/>
      <c r="P222" s="49">
        <f>N222+O222</f>
        <v>200000</v>
      </c>
      <c r="Q222" s="49"/>
      <c r="R222" s="49">
        <f>P222+Q222</f>
        <v>200000</v>
      </c>
      <c r="S222" s="49"/>
      <c r="T222" s="49">
        <f>R222+S222</f>
        <v>200000</v>
      </c>
      <c r="U222" s="49"/>
      <c r="V222" s="49">
        <f>T222+U222</f>
        <v>200000</v>
      </c>
      <c r="W222" s="49">
        <f>[1]Вед.февр.!W124</f>
        <v>-200000</v>
      </c>
      <c r="X222" s="380">
        <f>V222+W222</f>
        <v>0</v>
      </c>
    </row>
    <row r="223" spans="1:24" s="47" customFormat="1" ht="27.75" hidden="1" customHeight="1" x14ac:dyDescent="0.25">
      <c r="A223" s="326" t="s">
        <v>350</v>
      </c>
      <c r="B223" s="326"/>
      <c r="C223" s="63" t="s">
        <v>224</v>
      </c>
      <c r="D223" s="63" t="s">
        <v>247</v>
      </c>
      <c r="E223" s="18"/>
      <c r="F223" s="63"/>
      <c r="G223" s="63"/>
      <c r="H223" s="63"/>
      <c r="I223" s="45"/>
      <c r="J223" s="46">
        <f t="shared" ref="J223:X223" si="388">J225</f>
        <v>0</v>
      </c>
      <c r="K223" s="46">
        <f t="shared" si="388"/>
        <v>120000</v>
      </c>
      <c r="L223" s="46">
        <f t="shared" si="388"/>
        <v>120000</v>
      </c>
      <c r="M223" s="46">
        <f t="shared" si="388"/>
        <v>0</v>
      </c>
      <c r="N223" s="46">
        <f t="shared" si="388"/>
        <v>120000</v>
      </c>
      <c r="O223" s="46">
        <f t="shared" si="388"/>
        <v>0</v>
      </c>
      <c r="P223" s="46">
        <f t="shared" si="388"/>
        <v>120000</v>
      </c>
      <c r="Q223" s="46">
        <f t="shared" si="388"/>
        <v>0</v>
      </c>
      <c r="R223" s="46">
        <f t="shared" si="388"/>
        <v>120000</v>
      </c>
      <c r="S223" s="46">
        <f t="shared" si="388"/>
        <v>0</v>
      </c>
      <c r="T223" s="46">
        <f t="shared" si="388"/>
        <v>120000</v>
      </c>
      <c r="U223" s="46">
        <f t="shared" si="388"/>
        <v>0</v>
      </c>
      <c r="V223" s="272">
        <f t="shared" si="388"/>
        <v>120000</v>
      </c>
      <c r="W223" s="272">
        <f t="shared" si="388"/>
        <v>0</v>
      </c>
      <c r="X223" s="391">
        <f t="shared" si="388"/>
        <v>120000</v>
      </c>
    </row>
    <row r="224" spans="1:24" s="72" customFormat="1" hidden="1" x14ac:dyDescent="0.25">
      <c r="A224" s="403" t="s">
        <v>578</v>
      </c>
      <c r="B224" s="403"/>
      <c r="C224" s="63" t="s">
        <v>224</v>
      </c>
      <c r="D224" s="63" t="s">
        <v>247</v>
      </c>
      <c r="E224" s="404">
        <v>851</v>
      </c>
      <c r="F224" s="405"/>
      <c r="G224" s="405"/>
      <c r="H224" s="405"/>
      <c r="I224" s="405"/>
      <c r="J224" s="233">
        <f t="shared" ref="J224:S224" si="389">J225+J275+J289+J314+J339+J383+J412</f>
        <v>14490500</v>
      </c>
      <c r="K224" s="233">
        <f t="shared" si="389"/>
        <v>3329200</v>
      </c>
      <c r="L224" s="233">
        <f t="shared" si="389"/>
        <v>17819700</v>
      </c>
      <c r="M224" s="233">
        <f t="shared" si="389"/>
        <v>0</v>
      </c>
      <c r="N224" s="233">
        <f t="shared" si="389"/>
        <v>17819700</v>
      </c>
      <c r="O224" s="233">
        <f t="shared" si="389"/>
        <v>0</v>
      </c>
      <c r="P224" s="233">
        <f t="shared" si="389"/>
        <v>17819700</v>
      </c>
      <c r="Q224" s="233">
        <f t="shared" si="389"/>
        <v>1012900</v>
      </c>
      <c r="R224" s="233">
        <f t="shared" si="389"/>
        <v>18832600</v>
      </c>
      <c r="S224" s="233">
        <f t="shared" si="389"/>
        <v>0</v>
      </c>
      <c r="T224" s="233">
        <f>T225+T275+T289+T305+T314+T339+T383+T412</f>
        <v>20437000</v>
      </c>
      <c r="U224" s="233">
        <f>U225</f>
        <v>0</v>
      </c>
      <c r="V224" s="411">
        <f t="shared" ref="V224:X224" si="390">V225</f>
        <v>120000</v>
      </c>
      <c r="W224" s="411">
        <f t="shared" si="390"/>
        <v>0</v>
      </c>
      <c r="X224" s="392">
        <f t="shared" si="390"/>
        <v>120000</v>
      </c>
    </row>
    <row r="225" spans="1:24" s="47" customFormat="1" hidden="1" x14ac:dyDescent="0.25">
      <c r="A225" s="287" t="s">
        <v>338</v>
      </c>
      <c r="B225" s="278"/>
      <c r="C225" s="63" t="s">
        <v>224</v>
      </c>
      <c r="D225" s="63" t="s">
        <v>247</v>
      </c>
      <c r="E225" s="17">
        <v>851</v>
      </c>
      <c r="F225" s="63" t="s">
        <v>320</v>
      </c>
      <c r="G225" s="63"/>
      <c r="H225" s="63"/>
      <c r="I225" s="45"/>
      <c r="J225" s="64">
        <f>J226</f>
        <v>0</v>
      </c>
      <c r="K225" s="64">
        <f t="shared" ref="K225:X227" si="391">K226</f>
        <v>120000</v>
      </c>
      <c r="L225" s="64">
        <f t="shared" si="391"/>
        <v>120000</v>
      </c>
      <c r="M225" s="64">
        <f t="shared" si="391"/>
        <v>0</v>
      </c>
      <c r="N225" s="64">
        <f t="shared" si="391"/>
        <v>120000</v>
      </c>
      <c r="O225" s="64">
        <f t="shared" si="391"/>
        <v>0</v>
      </c>
      <c r="P225" s="64">
        <f t="shared" si="391"/>
        <v>120000</v>
      </c>
      <c r="Q225" s="64">
        <f t="shared" si="391"/>
        <v>0</v>
      </c>
      <c r="R225" s="64">
        <f t="shared" si="391"/>
        <v>120000</v>
      </c>
      <c r="S225" s="64">
        <f t="shared" si="391"/>
        <v>0</v>
      </c>
      <c r="T225" s="64">
        <f t="shared" si="391"/>
        <v>120000</v>
      </c>
      <c r="U225" s="64">
        <f t="shared" si="391"/>
        <v>0</v>
      </c>
      <c r="V225" s="272">
        <f t="shared" si="391"/>
        <v>120000</v>
      </c>
      <c r="W225" s="272">
        <f t="shared" si="391"/>
        <v>0</v>
      </c>
      <c r="X225" s="391">
        <f t="shared" si="391"/>
        <v>120000</v>
      </c>
    </row>
    <row r="226" spans="1:24" s="47" customFormat="1" hidden="1" x14ac:dyDescent="0.25">
      <c r="A226" s="287" t="s">
        <v>339</v>
      </c>
      <c r="B226" s="278"/>
      <c r="C226" s="63" t="s">
        <v>224</v>
      </c>
      <c r="D226" s="63" t="s">
        <v>247</v>
      </c>
      <c r="E226" s="17">
        <v>851</v>
      </c>
      <c r="F226" s="63" t="s">
        <v>320</v>
      </c>
      <c r="G226" s="63" t="s">
        <v>296</v>
      </c>
      <c r="H226" s="63"/>
      <c r="I226" s="45"/>
      <c r="J226" s="64">
        <f>J227</f>
        <v>0</v>
      </c>
      <c r="K226" s="64">
        <f t="shared" si="391"/>
        <v>120000</v>
      </c>
      <c r="L226" s="64">
        <f t="shared" si="391"/>
        <v>120000</v>
      </c>
      <c r="M226" s="64">
        <f t="shared" si="391"/>
        <v>0</v>
      </c>
      <c r="N226" s="64">
        <f t="shared" si="391"/>
        <v>120000</v>
      </c>
      <c r="O226" s="64">
        <f t="shared" si="391"/>
        <v>0</v>
      </c>
      <c r="P226" s="64">
        <f t="shared" si="391"/>
        <v>120000</v>
      </c>
      <c r="Q226" s="64">
        <f t="shared" si="391"/>
        <v>0</v>
      </c>
      <c r="R226" s="64">
        <f t="shared" si="391"/>
        <v>120000</v>
      </c>
      <c r="S226" s="64">
        <f t="shared" si="391"/>
        <v>0</v>
      </c>
      <c r="T226" s="64">
        <f t="shared" si="391"/>
        <v>120000</v>
      </c>
      <c r="U226" s="64">
        <f t="shared" si="391"/>
        <v>0</v>
      </c>
      <c r="V226" s="272">
        <f t="shared" si="391"/>
        <v>120000</v>
      </c>
      <c r="W226" s="272">
        <f t="shared" si="391"/>
        <v>0</v>
      </c>
      <c r="X226" s="391">
        <f t="shared" si="391"/>
        <v>120000</v>
      </c>
    </row>
    <row r="227" spans="1:24" s="1" customFormat="1" ht="27" hidden="1" customHeight="1" x14ac:dyDescent="0.25">
      <c r="A227" s="358" t="s">
        <v>340</v>
      </c>
      <c r="B227" s="358"/>
      <c r="C227" s="29" t="s">
        <v>224</v>
      </c>
      <c r="D227" s="29" t="s">
        <v>247</v>
      </c>
      <c r="E227" s="17">
        <v>851</v>
      </c>
      <c r="F227" s="29" t="s">
        <v>320</v>
      </c>
      <c r="G227" s="29" t="s">
        <v>296</v>
      </c>
      <c r="H227" s="29" t="s">
        <v>341</v>
      </c>
      <c r="I227" s="48"/>
      <c r="J227" s="49">
        <f>J228</f>
        <v>0</v>
      </c>
      <c r="K227" s="49">
        <f t="shared" si="391"/>
        <v>120000</v>
      </c>
      <c r="L227" s="49">
        <f t="shared" si="391"/>
        <v>120000</v>
      </c>
      <c r="M227" s="49">
        <f t="shared" si="391"/>
        <v>0</v>
      </c>
      <c r="N227" s="49">
        <f t="shared" si="391"/>
        <v>120000</v>
      </c>
      <c r="O227" s="49">
        <f t="shared" si="391"/>
        <v>0</v>
      </c>
      <c r="P227" s="49">
        <f t="shared" si="391"/>
        <v>120000</v>
      </c>
      <c r="Q227" s="49">
        <f t="shared" si="391"/>
        <v>0</v>
      </c>
      <c r="R227" s="49">
        <f t="shared" si="391"/>
        <v>120000</v>
      </c>
      <c r="S227" s="49">
        <f t="shared" si="391"/>
        <v>0</v>
      </c>
      <c r="T227" s="49">
        <f t="shared" si="391"/>
        <v>120000</v>
      </c>
      <c r="U227" s="49">
        <f t="shared" si="391"/>
        <v>0</v>
      </c>
      <c r="V227" s="273">
        <f t="shared" si="391"/>
        <v>120000</v>
      </c>
      <c r="W227" s="273">
        <f t="shared" si="391"/>
        <v>0</v>
      </c>
      <c r="X227" s="393">
        <f t="shared" si="391"/>
        <v>120000</v>
      </c>
    </row>
    <row r="228" spans="1:24" s="1" customFormat="1" ht="26.25" hidden="1" customHeight="1" x14ac:dyDescent="0.25">
      <c r="A228" s="358" t="s">
        <v>350</v>
      </c>
      <c r="B228" s="358"/>
      <c r="C228" s="29" t="s">
        <v>224</v>
      </c>
      <c r="D228" s="29" t="s">
        <v>247</v>
      </c>
      <c r="E228" s="17">
        <v>851</v>
      </c>
      <c r="F228" s="29" t="s">
        <v>320</v>
      </c>
      <c r="G228" s="29" t="s">
        <v>296</v>
      </c>
      <c r="H228" s="29" t="s">
        <v>351</v>
      </c>
      <c r="I228" s="48"/>
      <c r="J228" s="49">
        <f t="shared" ref="J228:X228" si="392">J230</f>
        <v>0</v>
      </c>
      <c r="K228" s="49">
        <f t="shared" si="392"/>
        <v>120000</v>
      </c>
      <c r="L228" s="49">
        <f t="shared" si="392"/>
        <v>120000</v>
      </c>
      <c r="M228" s="49">
        <f t="shared" si="392"/>
        <v>0</v>
      </c>
      <c r="N228" s="49">
        <f t="shared" si="392"/>
        <v>120000</v>
      </c>
      <c r="O228" s="49">
        <f t="shared" si="392"/>
        <v>0</v>
      </c>
      <c r="P228" s="49">
        <f t="shared" si="392"/>
        <v>120000</v>
      </c>
      <c r="Q228" s="49">
        <f t="shared" si="392"/>
        <v>0</v>
      </c>
      <c r="R228" s="49">
        <f t="shared" si="392"/>
        <v>120000</v>
      </c>
      <c r="S228" s="49">
        <f t="shared" si="392"/>
        <v>0</v>
      </c>
      <c r="T228" s="49">
        <f t="shared" si="392"/>
        <v>120000</v>
      </c>
      <c r="U228" s="49">
        <f t="shared" si="392"/>
        <v>0</v>
      </c>
      <c r="V228" s="273">
        <f t="shared" si="392"/>
        <v>120000</v>
      </c>
      <c r="W228" s="273">
        <f t="shared" si="392"/>
        <v>0</v>
      </c>
      <c r="X228" s="393">
        <f t="shared" si="392"/>
        <v>120000</v>
      </c>
    </row>
    <row r="229" spans="1:24" s="1" customFormat="1" hidden="1" x14ac:dyDescent="0.25">
      <c r="A229" s="285"/>
      <c r="B229" s="285" t="s">
        <v>346</v>
      </c>
      <c r="C229" s="29" t="s">
        <v>224</v>
      </c>
      <c r="D229" s="29" t="s">
        <v>247</v>
      </c>
      <c r="E229" s="17">
        <v>851</v>
      </c>
      <c r="F229" s="29" t="s">
        <v>320</v>
      </c>
      <c r="G229" s="29" t="s">
        <v>296</v>
      </c>
      <c r="H229" s="29" t="s">
        <v>351</v>
      </c>
      <c r="I229" s="48" t="s">
        <v>347</v>
      </c>
      <c r="J229" s="49">
        <f>J230</f>
        <v>0</v>
      </c>
      <c r="K229" s="49">
        <f t="shared" ref="K229:X229" si="393">K230</f>
        <v>120000</v>
      </c>
      <c r="L229" s="49">
        <f t="shared" si="393"/>
        <v>120000</v>
      </c>
      <c r="M229" s="49">
        <f t="shared" si="393"/>
        <v>0</v>
      </c>
      <c r="N229" s="49">
        <f t="shared" si="393"/>
        <v>120000</v>
      </c>
      <c r="O229" s="49">
        <f t="shared" si="393"/>
        <v>0</v>
      </c>
      <c r="P229" s="49">
        <f t="shared" si="393"/>
        <v>120000</v>
      </c>
      <c r="Q229" s="49">
        <f t="shared" si="393"/>
        <v>0</v>
      </c>
      <c r="R229" s="49">
        <f t="shared" si="393"/>
        <v>120000</v>
      </c>
      <c r="S229" s="49">
        <f t="shared" si="393"/>
        <v>0</v>
      </c>
      <c r="T229" s="49">
        <f t="shared" si="393"/>
        <v>120000</v>
      </c>
      <c r="U229" s="49">
        <f t="shared" si="393"/>
        <v>0</v>
      </c>
      <c r="V229" s="273">
        <f t="shared" si="393"/>
        <v>120000</v>
      </c>
      <c r="W229" s="273">
        <f t="shared" si="393"/>
        <v>0</v>
      </c>
      <c r="X229" s="393">
        <f t="shared" si="393"/>
        <v>120000</v>
      </c>
    </row>
    <row r="230" spans="1:24" s="1" customFormat="1" ht="27.75" hidden="1" customHeight="1" x14ac:dyDescent="0.25">
      <c r="A230" s="50"/>
      <c r="B230" s="285" t="s">
        <v>348</v>
      </c>
      <c r="C230" s="29" t="s">
        <v>224</v>
      </c>
      <c r="D230" s="29" t="s">
        <v>247</v>
      </c>
      <c r="E230" s="17">
        <v>851</v>
      </c>
      <c r="F230" s="29" t="s">
        <v>320</v>
      </c>
      <c r="G230" s="29" t="s">
        <v>296</v>
      </c>
      <c r="H230" s="29" t="s">
        <v>351</v>
      </c>
      <c r="I230" s="48" t="s">
        <v>349</v>
      </c>
      <c r="J230" s="49"/>
      <c r="K230" s="49">
        <v>120000</v>
      </c>
      <c r="L230" s="49">
        <f t="shared" ref="L230" si="394">J230+K230</f>
        <v>120000</v>
      </c>
      <c r="M230" s="49"/>
      <c r="N230" s="49">
        <f t="shared" ref="N230" si="395">L230+M230</f>
        <v>120000</v>
      </c>
      <c r="O230" s="49"/>
      <c r="P230" s="49">
        <f t="shared" ref="P230" si="396">N230+O230</f>
        <v>120000</v>
      </c>
      <c r="Q230" s="49"/>
      <c r="R230" s="49">
        <f t="shared" ref="R230" si="397">P230+Q230</f>
        <v>120000</v>
      </c>
      <c r="S230" s="49"/>
      <c r="T230" s="49">
        <f t="shared" ref="T230" si="398">R230+S230</f>
        <v>120000</v>
      </c>
      <c r="U230" s="49"/>
      <c r="V230" s="273">
        <f t="shared" ref="V230" si="399">T230+U230</f>
        <v>120000</v>
      </c>
      <c r="W230" s="273"/>
      <c r="X230" s="393">
        <f t="shared" ref="X230" si="400">V230+W230</f>
        <v>120000</v>
      </c>
    </row>
    <row r="231" spans="1:24" s="47" customFormat="1" ht="27.75" hidden="1" customHeight="1" x14ac:dyDescent="0.25">
      <c r="A231" s="326" t="s">
        <v>625</v>
      </c>
      <c r="B231" s="326"/>
      <c r="C231" s="63" t="s">
        <v>224</v>
      </c>
      <c r="D231" s="63" t="s">
        <v>320</v>
      </c>
      <c r="E231" s="18"/>
      <c r="F231" s="63"/>
      <c r="G231" s="63"/>
      <c r="H231" s="63"/>
      <c r="I231" s="45"/>
      <c r="J231" s="46"/>
      <c r="K231" s="46"/>
      <c r="L231" s="46"/>
      <c r="M231" s="46"/>
      <c r="N231" s="46"/>
      <c r="O231" s="46"/>
      <c r="P231" s="46"/>
      <c r="Q231" s="46"/>
      <c r="R231" s="46">
        <f t="shared" ref="R231:X231" si="401">R233</f>
        <v>0</v>
      </c>
      <c r="S231" s="46">
        <f t="shared" si="401"/>
        <v>500000</v>
      </c>
      <c r="T231" s="46">
        <f t="shared" si="401"/>
        <v>500000</v>
      </c>
      <c r="U231" s="46">
        <f t="shared" si="401"/>
        <v>0</v>
      </c>
      <c r="V231" s="272">
        <f t="shared" si="401"/>
        <v>500000</v>
      </c>
      <c r="W231" s="272">
        <f t="shared" si="401"/>
        <v>0</v>
      </c>
      <c r="X231" s="391">
        <f t="shared" si="401"/>
        <v>500000</v>
      </c>
    </row>
    <row r="232" spans="1:24" s="72" customFormat="1" hidden="1" x14ac:dyDescent="0.25">
      <c r="A232" s="403" t="s">
        <v>578</v>
      </c>
      <c r="B232" s="403"/>
      <c r="C232" s="63" t="s">
        <v>224</v>
      </c>
      <c r="D232" s="63" t="s">
        <v>247</v>
      </c>
      <c r="E232" s="404">
        <v>851</v>
      </c>
      <c r="F232" s="405"/>
      <c r="G232" s="405"/>
      <c r="H232" s="405"/>
      <c r="I232" s="405"/>
      <c r="J232" s="233">
        <f t="shared" ref="J232:S232" si="402">J233+J283+J297+J322+J347+J391+J420</f>
        <v>6441700</v>
      </c>
      <c r="K232" s="233">
        <f t="shared" si="402"/>
        <v>825700</v>
      </c>
      <c r="L232" s="233">
        <f t="shared" si="402"/>
        <v>5582400</v>
      </c>
      <c r="M232" s="233">
        <f t="shared" si="402"/>
        <v>-1485000</v>
      </c>
      <c r="N232" s="233">
        <f t="shared" si="402"/>
        <v>4097400</v>
      </c>
      <c r="O232" s="233">
        <f t="shared" si="402"/>
        <v>0</v>
      </c>
      <c r="P232" s="233">
        <f t="shared" si="402"/>
        <v>4097400</v>
      </c>
      <c r="Q232" s="233">
        <f t="shared" si="402"/>
        <v>2630</v>
      </c>
      <c r="R232" s="233">
        <f t="shared" si="402"/>
        <v>4100030</v>
      </c>
      <c r="S232" s="233">
        <f t="shared" si="402"/>
        <v>500000</v>
      </c>
      <c r="T232" s="233">
        <f>T233+T283+T297+T313+T322+T347+T391+T420</f>
        <v>5165730</v>
      </c>
      <c r="U232" s="233">
        <f>U233</f>
        <v>0</v>
      </c>
      <c r="V232" s="411">
        <f t="shared" ref="V232:X232" si="403">V233</f>
        <v>500000</v>
      </c>
      <c r="W232" s="411">
        <f t="shared" si="403"/>
        <v>0</v>
      </c>
      <c r="X232" s="392">
        <f t="shared" si="403"/>
        <v>500000</v>
      </c>
    </row>
    <row r="233" spans="1:24" s="47" customFormat="1" hidden="1" x14ac:dyDescent="0.25">
      <c r="A233" s="287" t="s">
        <v>338</v>
      </c>
      <c r="B233" s="278"/>
      <c r="C233" s="63" t="s">
        <v>224</v>
      </c>
      <c r="D233" s="45" t="s">
        <v>320</v>
      </c>
      <c r="E233" s="17">
        <v>851</v>
      </c>
      <c r="F233" s="63" t="s">
        <v>320</v>
      </c>
      <c r="G233" s="63"/>
      <c r="H233" s="63"/>
      <c r="I233" s="45"/>
      <c r="J233" s="64"/>
      <c r="K233" s="64"/>
      <c r="L233" s="64"/>
      <c r="M233" s="64"/>
      <c r="N233" s="64"/>
      <c r="O233" s="64"/>
      <c r="P233" s="64"/>
      <c r="Q233" s="64"/>
      <c r="R233" s="64">
        <f t="shared" ref="R233:X237" si="404">R234</f>
        <v>0</v>
      </c>
      <c r="S233" s="64">
        <f t="shared" si="404"/>
        <v>500000</v>
      </c>
      <c r="T233" s="64">
        <f t="shared" si="404"/>
        <v>500000</v>
      </c>
      <c r="U233" s="64">
        <f t="shared" si="404"/>
        <v>0</v>
      </c>
      <c r="V233" s="272">
        <f t="shared" si="404"/>
        <v>500000</v>
      </c>
      <c r="W233" s="272">
        <f t="shared" si="404"/>
        <v>0</v>
      </c>
      <c r="X233" s="391">
        <f t="shared" si="404"/>
        <v>500000</v>
      </c>
    </row>
    <row r="234" spans="1:24" s="47" customFormat="1" hidden="1" x14ac:dyDescent="0.25">
      <c r="A234" s="287" t="s">
        <v>339</v>
      </c>
      <c r="B234" s="278"/>
      <c r="C234" s="63" t="s">
        <v>224</v>
      </c>
      <c r="D234" s="63" t="s">
        <v>320</v>
      </c>
      <c r="E234" s="17">
        <v>851</v>
      </c>
      <c r="F234" s="63" t="s">
        <v>320</v>
      </c>
      <c r="G234" s="63" t="s">
        <v>296</v>
      </c>
      <c r="H234" s="63"/>
      <c r="I234" s="45"/>
      <c r="J234" s="64"/>
      <c r="K234" s="64"/>
      <c r="L234" s="64"/>
      <c r="M234" s="64"/>
      <c r="N234" s="64"/>
      <c r="O234" s="64"/>
      <c r="P234" s="64"/>
      <c r="Q234" s="64"/>
      <c r="R234" s="64">
        <f t="shared" si="404"/>
        <v>0</v>
      </c>
      <c r="S234" s="64">
        <f t="shared" si="404"/>
        <v>500000</v>
      </c>
      <c r="T234" s="64">
        <f t="shared" si="404"/>
        <v>500000</v>
      </c>
      <c r="U234" s="64">
        <f t="shared" si="404"/>
        <v>0</v>
      </c>
      <c r="V234" s="272">
        <f t="shared" si="404"/>
        <v>500000</v>
      </c>
      <c r="W234" s="272">
        <f t="shared" si="404"/>
        <v>0</v>
      </c>
      <c r="X234" s="391">
        <f t="shared" si="404"/>
        <v>500000</v>
      </c>
    </row>
    <row r="235" spans="1:24" s="1" customFormat="1" ht="15" hidden="1" customHeight="1" x14ac:dyDescent="0.25">
      <c r="A235" s="325" t="s">
        <v>623</v>
      </c>
      <c r="B235" s="325"/>
      <c r="C235" s="29" t="s">
        <v>224</v>
      </c>
      <c r="D235" s="48" t="s">
        <v>320</v>
      </c>
      <c r="E235" s="17">
        <v>851</v>
      </c>
      <c r="F235" s="29" t="s">
        <v>320</v>
      </c>
      <c r="G235" s="29" t="s">
        <v>296</v>
      </c>
      <c r="H235" s="29" t="s">
        <v>624</v>
      </c>
      <c r="I235" s="48"/>
      <c r="J235" s="61"/>
      <c r="K235" s="61"/>
      <c r="L235" s="49"/>
      <c r="M235" s="61"/>
      <c r="N235" s="61"/>
      <c r="O235" s="61"/>
      <c r="P235" s="61"/>
      <c r="Q235" s="61"/>
      <c r="R235" s="61">
        <f t="shared" si="404"/>
        <v>0</v>
      </c>
      <c r="S235" s="61">
        <f t="shared" si="404"/>
        <v>500000</v>
      </c>
      <c r="T235" s="61">
        <f t="shared" si="404"/>
        <v>500000</v>
      </c>
      <c r="U235" s="61">
        <f t="shared" si="404"/>
        <v>0</v>
      </c>
      <c r="V235" s="273">
        <f t="shared" si="404"/>
        <v>500000</v>
      </c>
      <c r="W235" s="273">
        <f t="shared" si="404"/>
        <v>0</v>
      </c>
      <c r="X235" s="393">
        <f t="shared" si="404"/>
        <v>500000</v>
      </c>
    </row>
    <row r="236" spans="1:24" s="2" customFormat="1" ht="27" hidden="1" customHeight="1" x14ac:dyDescent="0.25">
      <c r="A236" s="358" t="s">
        <v>625</v>
      </c>
      <c r="B236" s="358"/>
      <c r="C236" s="29" t="s">
        <v>224</v>
      </c>
      <c r="D236" s="29" t="s">
        <v>320</v>
      </c>
      <c r="E236" s="17">
        <v>851</v>
      </c>
      <c r="F236" s="29" t="s">
        <v>320</v>
      </c>
      <c r="G236" s="29" t="s">
        <v>296</v>
      </c>
      <c r="H236" s="29" t="s">
        <v>626</v>
      </c>
      <c r="I236" s="29"/>
      <c r="J236" s="36"/>
      <c r="K236" s="36"/>
      <c r="L236" s="25"/>
      <c r="M236" s="36"/>
      <c r="N236" s="36"/>
      <c r="O236" s="36"/>
      <c r="P236" s="36"/>
      <c r="Q236" s="36"/>
      <c r="R236" s="36">
        <f t="shared" si="404"/>
        <v>0</v>
      </c>
      <c r="S236" s="36">
        <f t="shared" si="404"/>
        <v>500000</v>
      </c>
      <c r="T236" s="36">
        <f t="shared" si="404"/>
        <v>500000</v>
      </c>
      <c r="U236" s="36">
        <f t="shared" si="404"/>
        <v>0</v>
      </c>
      <c r="V236" s="274">
        <f t="shared" si="404"/>
        <v>500000</v>
      </c>
      <c r="W236" s="274">
        <f t="shared" si="404"/>
        <v>0</v>
      </c>
      <c r="X236" s="394">
        <f t="shared" si="404"/>
        <v>500000</v>
      </c>
    </row>
    <row r="237" spans="1:24" s="1" customFormat="1" ht="26.25" hidden="1" customHeight="1" x14ac:dyDescent="0.25">
      <c r="A237" s="50"/>
      <c r="B237" s="285" t="s">
        <v>627</v>
      </c>
      <c r="C237" s="29" t="s">
        <v>224</v>
      </c>
      <c r="D237" s="48" t="s">
        <v>320</v>
      </c>
      <c r="E237" s="17">
        <v>851</v>
      </c>
      <c r="F237" s="29" t="s">
        <v>320</v>
      </c>
      <c r="G237" s="29" t="s">
        <v>296</v>
      </c>
      <c r="H237" s="29" t="s">
        <v>628</v>
      </c>
      <c r="I237" s="48"/>
      <c r="J237" s="61"/>
      <c r="K237" s="61"/>
      <c r="L237" s="49"/>
      <c r="M237" s="61"/>
      <c r="N237" s="61"/>
      <c r="O237" s="61"/>
      <c r="P237" s="61"/>
      <c r="Q237" s="61"/>
      <c r="R237" s="61">
        <f t="shared" si="404"/>
        <v>0</v>
      </c>
      <c r="S237" s="61">
        <f t="shared" si="404"/>
        <v>500000</v>
      </c>
      <c r="T237" s="61">
        <f t="shared" si="404"/>
        <v>500000</v>
      </c>
      <c r="U237" s="61">
        <f t="shared" si="404"/>
        <v>0</v>
      </c>
      <c r="V237" s="273">
        <f t="shared" si="404"/>
        <v>500000</v>
      </c>
      <c r="W237" s="273">
        <f t="shared" si="404"/>
        <v>0</v>
      </c>
      <c r="X237" s="393">
        <f t="shared" si="404"/>
        <v>500000</v>
      </c>
    </row>
    <row r="238" spans="1:24" s="1" customFormat="1" ht="12.75" hidden="1" customHeight="1" x14ac:dyDescent="0.25">
      <c r="A238" s="285"/>
      <c r="B238" s="285" t="s">
        <v>346</v>
      </c>
      <c r="C238" s="29" t="s">
        <v>224</v>
      </c>
      <c r="D238" s="29" t="s">
        <v>320</v>
      </c>
      <c r="E238" s="17">
        <v>851</v>
      </c>
      <c r="F238" s="29" t="s">
        <v>320</v>
      </c>
      <c r="G238" s="29" t="s">
        <v>296</v>
      </c>
      <c r="H238" s="29" t="s">
        <v>628</v>
      </c>
      <c r="I238" s="48" t="s">
        <v>347</v>
      </c>
      <c r="J238" s="49">
        <f>J239</f>
        <v>0</v>
      </c>
      <c r="K238" s="49">
        <f t="shared" ref="K238:X238" si="405">K239</f>
        <v>200000</v>
      </c>
      <c r="L238" s="49">
        <f t="shared" ref="L238:L239" si="406">J238+K238</f>
        <v>200000</v>
      </c>
      <c r="M238" s="49">
        <f t="shared" si="405"/>
        <v>0</v>
      </c>
      <c r="N238" s="49">
        <f t="shared" si="405"/>
        <v>200000</v>
      </c>
      <c r="O238" s="49">
        <f t="shared" si="405"/>
        <v>0</v>
      </c>
      <c r="P238" s="49">
        <f t="shared" si="405"/>
        <v>200000</v>
      </c>
      <c r="Q238" s="49">
        <f t="shared" si="405"/>
        <v>0</v>
      </c>
      <c r="R238" s="49">
        <f t="shared" si="405"/>
        <v>0</v>
      </c>
      <c r="S238" s="49">
        <f t="shared" si="405"/>
        <v>500000</v>
      </c>
      <c r="T238" s="49">
        <f t="shared" si="405"/>
        <v>500000</v>
      </c>
      <c r="U238" s="49">
        <f t="shared" si="405"/>
        <v>0</v>
      </c>
      <c r="V238" s="273">
        <f t="shared" si="405"/>
        <v>500000</v>
      </c>
      <c r="W238" s="273">
        <f t="shared" si="405"/>
        <v>0</v>
      </c>
      <c r="X238" s="393">
        <f t="shared" si="405"/>
        <v>500000</v>
      </c>
    </row>
    <row r="239" spans="1:24" s="1" customFormat="1" ht="27.75" hidden="1" customHeight="1" x14ac:dyDescent="0.25">
      <c r="A239" s="285"/>
      <c r="B239" s="285" t="s">
        <v>348</v>
      </c>
      <c r="C239" s="29" t="s">
        <v>224</v>
      </c>
      <c r="D239" s="48" t="s">
        <v>320</v>
      </c>
      <c r="E239" s="17">
        <v>851</v>
      </c>
      <c r="F239" s="29" t="s">
        <v>320</v>
      </c>
      <c r="G239" s="29" t="s">
        <v>296</v>
      </c>
      <c r="H239" s="29" t="s">
        <v>628</v>
      </c>
      <c r="I239" s="48" t="s">
        <v>349</v>
      </c>
      <c r="J239" s="49"/>
      <c r="K239" s="49">
        <v>200000</v>
      </c>
      <c r="L239" s="49">
        <f t="shared" si="406"/>
        <v>200000</v>
      </c>
      <c r="M239" s="49"/>
      <c r="N239" s="49">
        <f>L239+M239</f>
        <v>200000</v>
      </c>
      <c r="O239" s="49"/>
      <c r="P239" s="49">
        <f>N239+O239</f>
        <v>200000</v>
      </c>
      <c r="Q239" s="49"/>
      <c r="R239" s="49"/>
      <c r="S239" s="49">
        <v>500000</v>
      </c>
      <c r="T239" s="49">
        <f>R239+S239</f>
        <v>500000</v>
      </c>
      <c r="U239" s="49"/>
      <c r="V239" s="273">
        <f>T239+U239</f>
        <v>500000</v>
      </c>
      <c r="W239" s="273"/>
      <c r="X239" s="393">
        <f>V239+W239</f>
        <v>500000</v>
      </c>
    </row>
    <row r="240" spans="1:24" s="47" customFormat="1" ht="27.75" hidden="1" customHeight="1" x14ac:dyDescent="0.25">
      <c r="A240" s="326" t="s">
        <v>666</v>
      </c>
      <c r="B240" s="326"/>
      <c r="C240" s="63" t="s">
        <v>224</v>
      </c>
      <c r="D240" s="45" t="s">
        <v>260</v>
      </c>
      <c r="E240" s="18"/>
      <c r="F240" s="63"/>
      <c r="G240" s="63"/>
      <c r="H240" s="63"/>
      <c r="I240" s="45"/>
      <c r="J240" s="46"/>
      <c r="K240" s="46"/>
      <c r="L240" s="46"/>
      <c r="M240" s="46"/>
      <c r="N240" s="46"/>
      <c r="O240" s="46"/>
      <c r="P240" s="46"/>
      <c r="Q240" s="46"/>
      <c r="R240" s="46"/>
      <c r="S240" s="46"/>
      <c r="T240" s="46">
        <f>T242</f>
        <v>0</v>
      </c>
      <c r="U240" s="46">
        <f>U242</f>
        <v>375000</v>
      </c>
      <c r="V240" s="272">
        <f>V242</f>
        <v>375000</v>
      </c>
      <c r="W240" s="272">
        <f>W242</f>
        <v>0</v>
      </c>
      <c r="X240" s="391">
        <f>X242</f>
        <v>375000</v>
      </c>
    </row>
    <row r="241" spans="1:26" s="72" customFormat="1" hidden="1" x14ac:dyDescent="0.25">
      <c r="A241" s="403" t="s">
        <v>578</v>
      </c>
      <c r="B241" s="403"/>
      <c r="C241" s="63" t="s">
        <v>224</v>
      </c>
      <c r="D241" s="63" t="s">
        <v>247</v>
      </c>
      <c r="E241" s="404">
        <v>851</v>
      </c>
      <c r="F241" s="405"/>
      <c r="G241" s="405"/>
      <c r="H241" s="405"/>
      <c r="I241" s="405"/>
      <c r="J241" s="233" t="e">
        <f t="shared" ref="J241:S241" si="407">J242+J292+J306+J331+J356+J400+J429</f>
        <v>#REF!</v>
      </c>
      <c r="K241" s="233" t="e">
        <f t="shared" si="407"/>
        <v>#REF!</v>
      </c>
      <c r="L241" s="233" t="e">
        <f t="shared" si="407"/>
        <v>#REF!</v>
      </c>
      <c r="M241" s="233" t="e">
        <f t="shared" si="407"/>
        <v>#REF!</v>
      </c>
      <c r="N241" s="233" t="e">
        <f t="shared" si="407"/>
        <v>#REF!</v>
      </c>
      <c r="O241" s="233" t="e">
        <f t="shared" si="407"/>
        <v>#REF!</v>
      </c>
      <c r="P241" s="233" t="e">
        <f t="shared" si="407"/>
        <v>#REF!</v>
      </c>
      <c r="Q241" s="233" t="e">
        <f t="shared" si="407"/>
        <v>#REF!</v>
      </c>
      <c r="R241" s="233" t="e">
        <f t="shared" si="407"/>
        <v>#REF!</v>
      </c>
      <c r="S241" s="233" t="e">
        <f t="shared" si="407"/>
        <v>#REF!</v>
      </c>
      <c r="T241" s="233">
        <f>T242+T292+T306+T322+T331+T356+T400+T429</f>
        <v>76436939.229999989</v>
      </c>
      <c r="U241" s="233">
        <f>U242</f>
        <v>375000</v>
      </c>
      <c r="V241" s="411">
        <f t="shared" ref="V241:X241" si="408">V242</f>
        <v>375000</v>
      </c>
      <c r="W241" s="411">
        <f t="shared" si="408"/>
        <v>0</v>
      </c>
      <c r="X241" s="392">
        <f t="shared" si="408"/>
        <v>375000</v>
      </c>
    </row>
    <row r="242" spans="1:26" s="47" customFormat="1" hidden="1" x14ac:dyDescent="0.25">
      <c r="A242" s="287" t="s">
        <v>338</v>
      </c>
      <c r="B242" s="278"/>
      <c r="C242" s="63" t="s">
        <v>224</v>
      </c>
      <c r="D242" s="45" t="s">
        <v>260</v>
      </c>
      <c r="E242" s="17">
        <v>851</v>
      </c>
      <c r="F242" s="63" t="s">
        <v>320</v>
      </c>
      <c r="G242" s="63"/>
      <c r="H242" s="63"/>
      <c r="I242" s="45"/>
      <c r="J242" s="64" t="e">
        <f>#REF!</f>
        <v>#REF!</v>
      </c>
      <c r="K242" s="64" t="e">
        <f>#REF!</f>
        <v>#REF!</v>
      </c>
      <c r="L242" s="64" t="e">
        <f>#REF!</f>
        <v>#REF!</v>
      </c>
      <c r="M242" s="64" t="e">
        <f>#REF!</f>
        <v>#REF!</v>
      </c>
      <c r="N242" s="64" t="e">
        <f>#REF!</f>
        <v>#REF!</v>
      </c>
      <c r="O242" s="64" t="e">
        <f>#REF!</f>
        <v>#REF!</v>
      </c>
      <c r="P242" s="64" t="e">
        <f>#REF!</f>
        <v>#REF!</v>
      </c>
      <c r="Q242" s="64" t="e">
        <f>#REF!</f>
        <v>#REF!</v>
      </c>
      <c r="R242" s="64" t="e">
        <f>#REF!</f>
        <v>#REF!</v>
      </c>
      <c r="S242" s="64" t="e">
        <f>#REF!</f>
        <v>#REF!</v>
      </c>
      <c r="T242" s="64">
        <f>T243</f>
        <v>0</v>
      </c>
      <c r="U242" s="64">
        <f t="shared" ref="U242:X245" si="409">U243</f>
        <v>375000</v>
      </c>
      <c r="V242" s="272">
        <f t="shared" si="409"/>
        <v>375000</v>
      </c>
      <c r="W242" s="272">
        <f t="shared" si="409"/>
        <v>0</v>
      </c>
      <c r="X242" s="391">
        <f t="shared" si="409"/>
        <v>375000</v>
      </c>
    </row>
    <row r="243" spans="1:26" s="47" customFormat="1" ht="15" hidden="1" customHeight="1" x14ac:dyDescent="0.25">
      <c r="A243" s="369" t="s">
        <v>665</v>
      </c>
      <c r="B243" s="369"/>
      <c r="C243" s="63" t="s">
        <v>224</v>
      </c>
      <c r="D243" s="45" t="s">
        <v>260</v>
      </c>
      <c r="E243" s="17">
        <v>851</v>
      </c>
      <c r="F243" s="63" t="s">
        <v>320</v>
      </c>
      <c r="G243" s="63" t="s">
        <v>224</v>
      </c>
      <c r="H243" s="63"/>
      <c r="I243" s="45"/>
      <c r="J243" s="64"/>
      <c r="K243" s="64"/>
      <c r="L243" s="49"/>
      <c r="M243" s="64"/>
      <c r="N243" s="64"/>
      <c r="O243" s="64"/>
      <c r="P243" s="64"/>
      <c r="Q243" s="64"/>
      <c r="R243" s="64"/>
      <c r="S243" s="64"/>
      <c r="T243" s="64"/>
      <c r="U243" s="64">
        <f t="shared" si="409"/>
        <v>375000</v>
      </c>
      <c r="V243" s="272">
        <f t="shared" si="409"/>
        <v>375000</v>
      </c>
      <c r="W243" s="272">
        <f t="shared" si="409"/>
        <v>0</v>
      </c>
      <c r="X243" s="391">
        <f t="shared" si="409"/>
        <v>375000</v>
      </c>
    </row>
    <row r="244" spans="1:26" s="1" customFormat="1" ht="15" hidden="1" customHeight="1" x14ac:dyDescent="0.25">
      <c r="A244" s="358" t="s">
        <v>666</v>
      </c>
      <c r="B244" s="358"/>
      <c r="C244" s="29" t="s">
        <v>224</v>
      </c>
      <c r="D244" s="48" t="s">
        <v>260</v>
      </c>
      <c r="E244" s="17">
        <v>851</v>
      </c>
      <c r="F244" s="29" t="s">
        <v>320</v>
      </c>
      <c r="G244" s="29" t="s">
        <v>224</v>
      </c>
      <c r="H244" s="29" t="s">
        <v>667</v>
      </c>
      <c r="I244" s="48"/>
      <c r="J244" s="61"/>
      <c r="K244" s="61"/>
      <c r="L244" s="49"/>
      <c r="M244" s="61"/>
      <c r="N244" s="61"/>
      <c r="O244" s="61"/>
      <c r="P244" s="61"/>
      <c r="Q244" s="61"/>
      <c r="R244" s="61"/>
      <c r="S244" s="61"/>
      <c r="T244" s="61"/>
      <c r="U244" s="61">
        <f t="shared" si="409"/>
        <v>375000</v>
      </c>
      <c r="V244" s="273">
        <f t="shared" si="409"/>
        <v>375000</v>
      </c>
      <c r="W244" s="273">
        <f t="shared" si="409"/>
        <v>0</v>
      </c>
      <c r="X244" s="393">
        <f t="shared" si="409"/>
        <v>375000</v>
      </c>
    </row>
    <row r="245" spans="1:26" s="1" customFormat="1" ht="27" hidden="1" customHeight="1" x14ac:dyDescent="0.25">
      <c r="A245" s="358" t="s">
        <v>668</v>
      </c>
      <c r="B245" s="358"/>
      <c r="C245" s="29" t="s">
        <v>224</v>
      </c>
      <c r="D245" s="48" t="s">
        <v>260</v>
      </c>
      <c r="E245" s="17">
        <v>851</v>
      </c>
      <c r="F245" s="29" t="s">
        <v>320</v>
      </c>
      <c r="G245" s="29" t="s">
        <v>224</v>
      </c>
      <c r="H245" s="29" t="s">
        <v>669</v>
      </c>
      <c r="I245" s="48"/>
      <c r="J245" s="61"/>
      <c r="K245" s="61"/>
      <c r="L245" s="49"/>
      <c r="M245" s="61"/>
      <c r="N245" s="61"/>
      <c r="O245" s="61"/>
      <c r="P245" s="61"/>
      <c r="Q245" s="61"/>
      <c r="R245" s="61"/>
      <c r="S245" s="61"/>
      <c r="T245" s="61"/>
      <c r="U245" s="61">
        <f t="shared" si="409"/>
        <v>375000</v>
      </c>
      <c r="V245" s="61">
        <f t="shared" si="409"/>
        <v>375000</v>
      </c>
      <c r="W245" s="61">
        <f t="shared" si="409"/>
        <v>0</v>
      </c>
      <c r="X245" s="383">
        <f t="shared" si="409"/>
        <v>375000</v>
      </c>
    </row>
    <row r="246" spans="1:26" s="1" customFormat="1" ht="12.75" hidden="1" customHeight="1" x14ac:dyDescent="0.25">
      <c r="A246" s="285"/>
      <c r="B246" s="285" t="s">
        <v>346</v>
      </c>
      <c r="C246" s="29" t="s">
        <v>224</v>
      </c>
      <c r="D246" s="48" t="s">
        <v>260</v>
      </c>
      <c r="E246" s="17">
        <v>851</v>
      </c>
      <c r="F246" s="29" t="s">
        <v>320</v>
      </c>
      <c r="G246" s="29" t="s">
        <v>224</v>
      </c>
      <c r="H246" s="29" t="s">
        <v>669</v>
      </c>
      <c r="I246" s="48" t="s">
        <v>347</v>
      </c>
      <c r="J246" s="49">
        <f>J247</f>
        <v>0</v>
      </c>
      <c r="K246" s="49">
        <f t="shared" ref="K246:X246" si="410">K247</f>
        <v>200000</v>
      </c>
      <c r="L246" s="49">
        <f t="shared" ref="L246:L247" si="411">J246+K246</f>
        <v>200000</v>
      </c>
      <c r="M246" s="49">
        <f t="shared" si="410"/>
        <v>0</v>
      </c>
      <c r="N246" s="49">
        <f t="shared" si="410"/>
        <v>200000</v>
      </c>
      <c r="O246" s="49">
        <f t="shared" si="410"/>
        <v>0</v>
      </c>
      <c r="P246" s="49">
        <f t="shared" si="410"/>
        <v>200000</v>
      </c>
      <c r="Q246" s="49">
        <f t="shared" si="410"/>
        <v>0</v>
      </c>
      <c r="R246" s="49">
        <f t="shared" si="410"/>
        <v>200000</v>
      </c>
      <c r="S246" s="49">
        <f t="shared" si="410"/>
        <v>0</v>
      </c>
      <c r="T246" s="49">
        <f t="shared" si="410"/>
        <v>0</v>
      </c>
      <c r="U246" s="49">
        <f t="shared" si="410"/>
        <v>375000</v>
      </c>
      <c r="V246" s="49">
        <f t="shared" si="410"/>
        <v>375000</v>
      </c>
      <c r="W246" s="49">
        <f t="shared" si="410"/>
        <v>0</v>
      </c>
      <c r="X246" s="380">
        <f t="shared" si="410"/>
        <v>375000</v>
      </c>
    </row>
    <row r="247" spans="1:26" s="1" customFormat="1" ht="25.5" hidden="1" customHeight="1" x14ac:dyDescent="0.25">
      <c r="A247" s="285"/>
      <c r="B247" s="285" t="s">
        <v>348</v>
      </c>
      <c r="C247" s="29" t="s">
        <v>224</v>
      </c>
      <c r="D247" s="48" t="s">
        <v>260</v>
      </c>
      <c r="E247" s="17">
        <v>851</v>
      </c>
      <c r="F247" s="29" t="s">
        <v>320</v>
      </c>
      <c r="G247" s="29" t="s">
        <v>224</v>
      </c>
      <c r="H247" s="29" t="s">
        <v>669</v>
      </c>
      <c r="I247" s="48" t="s">
        <v>349</v>
      </c>
      <c r="J247" s="49"/>
      <c r="K247" s="49">
        <v>200000</v>
      </c>
      <c r="L247" s="49">
        <f t="shared" si="411"/>
        <v>200000</v>
      </c>
      <c r="M247" s="49"/>
      <c r="N247" s="49">
        <f>L247+M247</f>
        <v>200000</v>
      </c>
      <c r="O247" s="49"/>
      <c r="P247" s="49">
        <f>N247+O247</f>
        <v>200000</v>
      </c>
      <c r="Q247" s="49"/>
      <c r="R247" s="49">
        <f>P247+Q247</f>
        <v>200000</v>
      </c>
      <c r="S247" s="49"/>
      <c r="T247" s="49"/>
      <c r="U247" s="49">
        <v>375000</v>
      </c>
      <c r="V247" s="49">
        <f>T247+U247</f>
        <v>375000</v>
      </c>
      <c r="W247" s="49">
        <f>[1]Вед.февр.!W107</f>
        <v>0</v>
      </c>
      <c r="X247" s="380">
        <f>V247+W247</f>
        <v>375000</v>
      </c>
    </row>
    <row r="248" spans="1:26" s="2" customFormat="1" ht="26.25" customHeight="1" x14ac:dyDescent="0.25">
      <c r="A248" s="326" t="s">
        <v>603</v>
      </c>
      <c r="B248" s="326"/>
      <c r="C248" s="63" t="s">
        <v>296</v>
      </c>
      <c r="D248" s="63" t="s">
        <v>604</v>
      </c>
      <c r="E248" s="63"/>
      <c r="F248" s="63"/>
      <c r="G248" s="63"/>
      <c r="H248" s="63"/>
      <c r="I248" s="63"/>
      <c r="J248" s="19">
        <f>J249</f>
        <v>126872349.22999999</v>
      </c>
      <c r="K248" s="19">
        <f t="shared" ref="K248:T248" si="412">K249</f>
        <v>2392500</v>
      </c>
      <c r="L248" s="19">
        <f t="shared" si="412"/>
        <v>129264849.22999999</v>
      </c>
      <c r="M248" s="19">
        <f t="shared" si="412"/>
        <v>187536</v>
      </c>
      <c r="N248" s="19">
        <f t="shared" si="412"/>
        <v>129452385.22999999</v>
      </c>
      <c r="O248" s="19">
        <f t="shared" si="412"/>
        <v>0</v>
      </c>
      <c r="P248" s="19">
        <f t="shared" si="412"/>
        <v>129452385.22999999</v>
      </c>
      <c r="Q248" s="19">
        <f t="shared" si="412"/>
        <v>1450410</v>
      </c>
      <c r="R248" s="19">
        <f t="shared" si="412"/>
        <v>130902795.22999999</v>
      </c>
      <c r="S248" s="19">
        <f t="shared" si="412"/>
        <v>701083</v>
      </c>
      <c r="T248" s="19">
        <f t="shared" si="412"/>
        <v>131603878.22999999</v>
      </c>
      <c r="U248" s="19">
        <f>U249+U464</f>
        <v>9817153</v>
      </c>
      <c r="V248" s="19">
        <f t="shared" ref="V248:X248" si="413">V249+V464</f>
        <v>141421031.22999999</v>
      </c>
      <c r="W248" s="19">
        <f t="shared" si="413"/>
        <v>3702670.85</v>
      </c>
      <c r="X248" s="395">
        <f t="shared" si="413"/>
        <v>145123702.07999998</v>
      </c>
    </row>
    <row r="249" spans="1:26" s="47" customFormat="1" ht="25.5" customHeight="1" x14ac:dyDescent="0.25">
      <c r="A249" s="326" t="s">
        <v>579</v>
      </c>
      <c r="B249" s="326"/>
      <c r="C249" s="63" t="s">
        <v>296</v>
      </c>
      <c r="D249" s="63" t="s">
        <v>604</v>
      </c>
      <c r="E249" s="63">
        <v>852</v>
      </c>
      <c r="F249" s="63"/>
      <c r="G249" s="63"/>
      <c r="H249" s="63"/>
      <c r="I249" s="45"/>
      <c r="J249" s="46">
        <f t="shared" ref="J249:Q249" si="414">J256+J426</f>
        <v>126872349.22999999</v>
      </c>
      <c r="K249" s="46">
        <f t="shared" si="414"/>
        <v>2392500</v>
      </c>
      <c r="L249" s="46">
        <f t="shared" si="414"/>
        <v>129264849.22999999</v>
      </c>
      <c r="M249" s="46">
        <f t="shared" si="414"/>
        <v>187536</v>
      </c>
      <c r="N249" s="46">
        <f t="shared" si="414"/>
        <v>129452385.22999999</v>
      </c>
      <c r="O249" s="46">
        <f t="shared" si="414"/>
        <v>0</v>
      </c>
      <c r="P249" s="46">
        <f t="shared" si="414"/>
        <v>129452385.22999999</v>
      </c>
      <c r="Q249" s="46">
        <f t="shared" si="414"/>
        <v>1450410</v>
      </c>
      <c r="R249" s="46">
        <f t="shared" ref="R249:X249" si="415">R250+R256+R426</f>
        <v>130902795.22999999</v>
      </c>
      <c r="S249" s="46">
        <f t="shared" si="415"/>
        <v>701083</v>
      </c>
      <c r="T249" s="46">
        <f t="shared" si="415"/>
        <v>131603878.22999999</v>
      </c>
      <c r="U249" s="46">
        <f t="shared" si="415"/>
        <v>9817153</v>
      </c>
      <c r="V249" s="46">
        <f t="shared" si="415"/>
        <v>141421031.22999999</v>
      </c>
      <c r="W249" s="46">
        <f t="shared" si="415"/>
        <v>2107760.85</v>
      </c>
      <c r="X249" s="379">
        <f t="shared" si="415"/>
        <v>143528792.07999998</v>
      </c>
      <c r="Y249" s="222"/>
      <c r="Z249" s="222"/>
    </row>
    <row r="250" spans="1:26" s="44" customFormat="1" ht="12.75" hidden="1" customHeight="1" x14ac:dyDescent="0.25">
      <c r="A250" s="360" t="s">
        <v>318</v>
      </c>
      <c r="B250" s="360"/>
      <c r="C250" s="29" t="s">
        <v>296</v>
      </c>
      <c r="D250" s="29" t="s">
        <v>604</v>
      </c>
      <c r="E250" s="17">
        <v>852</v>
      </c>
      <c r="F250" s="42" t="s">
        <v>247</v>
      </c>
      <c r="G250" s="42"/>
      <c r="H250" s="42"/>
      <c r="I250" s="42"/>
      <c r="J250" s="43">
        <f t="shared" ref="J250:Q250" si="416">J251</f>
        <v>0</v>
      </c>
      <c r="K250" s="43">
        <f t="shared" si="416"/>
        <v>0</v>
      </c>
      <c r="L250" s="43">
        <f t="shared" si="416"/>
        <v>0</v>
      </c>
      <c r="M250" s="43">
        <f t="shared" si="416"/>
        <v>0</v>
      </c>
      <c r="N250" s="43">
        <f t="shared" si="416"/>
        <v>0</v>
      </c>
      <c r="O250" s="43">
        <f t="shared" si="416"/>
        <v>0</v>
      </c>
      <c r="P250" s="43">
        <f t="shared" si="416"/>
        <v>0</v>
      </c>
      <c r="Q250" s="43">
        <f t="shared" si="416"/>
        <v>0</v>
      </c>
      <c r="R250" s="43">
        <f>R251</f>
        <v>0</v>
      </c>
      <c r="S250" s="43">
        <f t="shared" ref="S250:X254" si="417">S251</f>
        <v>96083</v>
      </c>
      <c r="T250" s="43">
        <f t="shared" si="417"/>
        <v>96083</v>
      </c>
      <c r="U250" s="43">
        <f t="shared" si="417"/>
        <v>0</v>
      </c>
      <c r="V250" s="43">
        <f t="shared" si="417"/>
        <v>96083</v>
      </c>
      <c r="W250" s="43">
        <f t="shared" si="417"/>
        <v>0</v>
      </c>
      <c r="X250" s="381">
        <f t="shared" si="417"/>
        <v>96083</v>
      </c>
    </row>
    <row r="251" spans="1:26" s="44" customFormat="1" ht="12.75" hidden="1" customHeight="1" x14ac:dyDescent="0.25">
      <c r="A251" s="369" t="s">
        <v>631</v>
      </c>
      <c r="B251" s="369"/>
      <c r="C251" s="29" t="s">
        <v>296</v>
      </c>
      <c r="D251" s="29" t="s">
        <v>604</v>
      </c>
      <c r="E251" s="17">
        <v>852</v>
      </c>
      <c r="F251" s="45" t="s">
        <v>247</v>
      </c>
      <c r="G251" s="45" t="s">
        <v>224</v>
      </c>
      <c r="H251" s="45"/>
      <c r="I251" s="45"/>
      <c r="J251" s="46"/>
      <c r="K251" s="46"/>
      <c r="L251" s="49"/>
      <c r="M251" s="46"/>
      <c r="N251" s="46"/>
      <c r="O251" s="46"/>
      <c r="P251" s="46"/>
      <c r="Q251" s="46"/>
      <c r="R251" s="46">
        <f>R252</f>
        <v>0</v>
      </c>
      <c r="S251" s="46">
        <f t="shared" si="417"/>
        <v>96083</v>
      </c>
      <c r="T251" s="46">
        <f t="shared" si="417"/>
        <v>96083</v>
      </c>
      <c r="U251" s="46">
        <f t="shared" si="417"/>
        <v>0</v>
      </c>
      <c r="V251" s="46">
        <f t="shared" si="417"/>
        <v>96083</v>
      </c>
      <c r="W251" s="46">
        <f t="shared" si="417"/>
        <v>0</v>
      </c>
      <c r="X251" s="379">
        <f t="shared" si="417"/>
        <v>96083</v>
      </c>
    </row>
    <row r="252" spans="1:26" s="1" customFormat="1" ht="12.75" hidden="1" customHeight="1" x14ac:dyDescent="0.25">
      <c r="A252" s="358" t="s">
        <v>633</v>
      </c>
      <c r="B252" s="358"/>
      <c r="C252" s="29" t="s">
        <v>296</v>
      </c>
      <c r="D252" s="29" t="s">
        <v>604</v>
      </c>
      <c r="E252" s="17">
        <v>852</v>
      </c>
      <c r="F252" s="48" t="s">
        <v>247</v>
      </c>
      <c r="G252" s="48" t="s">
        <v>224</v>
      </c>
      <c r="H252" s="48" t="s">
        <v>632</v>
      </c>
      <c r="I252" s="48"/>
      <c r="J252" s="49"/>
      <c r="K252" s="49"/>
      <c r="L252" s="49"/>
      <c r="M252" s="49"/>
      <c r="N252" s="49"/>
      <c r="O252" s="49"/>
      <c r="P252" s="49"/>
      <c r="Q252" s="49"/>
      <c r="R252" s="49">
        <f>R253</f>
        <v>0</v>
      </c>
      <c r="S252" s="49">
        <f t="shared" si="417"/>
        <v>96083</v>
      </c>
      <c r="T252" s="49">
        <f t="shared" si="417"/>
        <v>96083</v>
      </c>
      <c r="U252" s="49">
        <f t="shared" si="417"/>
        <v>0</v>
      </c>
      <c r="V252" s="49">
        <f t="shared" si="417"/>
        <v>96083</v>
      </c>
      <c r="W252" s="49">
        <f t="shared" si="417"/>
        <v>0</v>
      </c>
      <c r="X252" s="380">
        <f t="shared" si="417"/>
        <v>96083</v>
      </c>
    </row>
    <row r="253" spans="1:26" s="1" customFormat="1" ht="38.25" hidden="1" customHeight="1" x14ac:dyDescent="0.25">
      <c r="A253" s="358" t="s">
        <v>634</v>
      </c>
      <c r="B253" s="358"/>
      <c r="C253" s="29" t="s">
        <v>296</v>
      </c>
      <c r="D253" s="29" t="s">
        <v>604</v>
      </c>
      <c r="E253" s="17">
        <v>852</v>
      </c>
      <c r="F253" s="48" t="s">
        <v>247</v>
      </c>
      <c r="G253" s="48" t="s">
        <v>224</v>
      </c>
      <c r="H253" s="48" t="s">
        <v>635</v>
      </c>
      <c r="I253" s="48"/>
      <c r="J253" s="49"/>
      <c r="K253" s="49"/>
      <c r="L253" s="49"/>
      <c r="M253" s="49"/>
      <c r="N253" s="49"/>
      <c r="O253" s="49"/>
      <c r="P253" s="49"/>
      <c r="Q253" s="49"/>
      <c r="R253" s="49">
        <f>R254</f>
        <v>0</v>
      </c>
      <c r="S253" s="49">
        <f t="shared" si="417"/>
        <v>96083</v>
      </c>
      <c r="T253" s="49">
        <f t="shared" si="417"/>
        <v>96083</v>
      </c>
      <c r="U253" s="49">
        <f t="shared" si="417"/>
        <v>0</v>
      </c>
      <c r="V253" s="49">
        <f t="shared" si="417"/>
        <v>96083</v>
      </c>
      <c r="W253" s="49">
        <f t="shared" si="417"/>
        <v>0</v>
      </c>
      <c r="X253" s="380">
        <f t="shared" si="417"/>
        <v>96083</v>
      </c>
    </row>
    <row r="254" spans="1:26" s="1" customFormat="1" ht="25.5" hidden="1" customHeight="1" x14ac:dyDescent="0.25">
      <c r="A254" s="285"/>
      <c r="B254" s="285" t="s">
        <v>361</v>
      </c>
      <c r="C254" s="29" t="s">
        <v>296</v>
      </c>
      <c r="D254" s="29" t="s">
        <v>604</v>
      </c>
      <c r="E254" s="17">
        <v>852</v>
      </c>
      <c r="F254" s="48" t="s">
        <v>247</v>
      </c>
      <c r="G254" s="48" t="s">
        <v>224</v>
      </c>
      <c r="H254" s="48" t="s">
        <v>635</v>
      </c>
      <c r="I254" s="48" t="s">
        <v>362</v>
      </c>
      <c r="J254" s="49"/>
      <c r="K254" s="49"/>
      <c r="L254" s="49"/>
      <c r="M254" s="49"/>
      <c r="N254" s="49"/>
      <c r="O254" s="49"/>
      <c r="P254" s="49"/>
      <c r="Q254" s="49"/>
      <c r="R254" s="49">
        <f>R255</f>
        <v>0</v>
      </c>
      <c r="S254" s="49">
        <f t="shared" si="417"/>
        <v>96083</v>
      </c>
      <c r="T254" s="49">
        <f t="shared" si="417"/>
        <v>96083</v>
      </c>
      <c r="U254" s="49">
        <f t="shared" si="417"/>
        <v>0</v>
      </c>
      <c r="V254" s="49">
        <f t="shared" si="417"/>
        <v>96083</v>
      </c>
      <c r="W254" s="49">
        <f t="shared" si="417"/>
        <v>0</v>
      </c>
      <c r="X254" s="380">
        <f t="shared" si="417"/>
        <v>96083</v>
      </c>
    </row>
    <row r="255" spans="1:26" s="1" customFormat="1" ht="12.75" hidden="1" customHeight="1" x14ac:dyDescent="0.25">
      <c r="A255" s="285"/>
      <c r="B255" s="286" t="s">
        <v>384</v>
      </c>
      <c r="C255" s="29" t="s">
        <v>296</v>
      </c>
      <c r="D255" s="29" t="s">
        <v>604</v>
      </c>
      <c r="E255" s="17">
        <v>852</v>
      </c>
      <c r="F255" s="48" t="s">
        <v>247</v>
      </c>
      <c r="G255" s="48" t="s">
        <v>224</v>
      </c>
      <c r="H255" s="48" t="s">
        <v>635</v>
      </c>
      <c r="I255" s="48" t="s">
        <v>385</v>
      </c>
      <c r="J255" s="49"/>
      <c r="K255" s="49"/>
      <c r="L255" s="49"/>
      <c r="M255" s="49"/>
      <c r="N255" s="49"/>
      <c r="O255" s="49"/>
      <c r="P255" s="49"/>
      <c r="Q255" s="49"/>
      <c r="R255" s="49"/>
      <c r="S255" s="49">
        <v>96083</v>
      </c>
      <c r="T255" s="49">
        <f>R255+S255</f>
        <v>96083</v>
      </c>
      <c r="U255" s="49"/>
      <c r="V255" s="49">
        <f>T255+U255</f>
        <v>96083</v>
      </c>
      <c r="W255" s="49"/>
      <c r="X255" s="380">
        <f>V255+W255</f>
        <v>96083</v>
      </c>
    </row>
    <row r="256" spans="1:26" s="47" customFormat="1" x14ac:dyDescent="0.25">
      <c r="A256" s="326" t="s">
        <v>352</v>
      </c>
      <c r="B256" s="326"/>
      <c r="C256" s="63" t="s">
        <v>296</v>
      </c>
      <c r="D256" s="63" t="s">
        <v>604</v>
      </c>
      <c r="E256" s="18">
        <v>852</v>
      </c>
      <c r="F256" s="42" t="s">
        <v>353</v>
      </c>
      <c r="G256" s="42"/>
      <c r="H256" s="42"/>
      <c r="I256" s="42"/>
      <c r="J256" s="43">
        <f t="shared" ref="J256:X256" si="418">J257+J287+J376+J380</f>
        <v>118268949.22999999</v>
      </c>
      <c r="K256" s="43">
        <f t="shared" si="418"/>
        <v>2239500</v>
      </c>
      <c r="L256" s="43">
        <f t="shared" si="418"/>
        <v>120508449.22999999</v>
      </c>
      <c r="M256" s="43">
        <f t="shared" si="418"/>
        <v>187536</v>
      </c>
      <c r="N256" s="43">
        <f t="shared" si="418"/>
        <v>120695985.22999999</v>
      </c>
      <c r="O256" s="43">
        <f t="shared" si="418"/>
        <v>0</v>
      </c>
      <c r="P256" s="43">
        <f t="shared" si="418"/>
        <v>120695985.22999999</v>
      </c>
      <c r="Q256" s="43">
        <f t="shared" si="418"/>
        <v>1450410</v>
      </c>
      <c r="R256" s="43">
        <f t="shared" si="418"/>
        <v>122146395.22999999</v>
      </c>
      <c r="S256" s="43">
        <f t="shared" si="418"/>
        <v>605000</v>
      </c>
      <c r="T256" s="43">
        <f t="shared" si="418"/>
        <v>122751395.22999999</v>
      </c>
      <c r="U256" s="43">
        <f t="shared" si="418"/>
        <v>9792153</v>
      </c>
      <c r="V256" s="43">
        <f t="shared" si="418"/>
        <v>132543548.22999999</v>
      </c>
      <c r="W256" s="43">
        <f t="shared" si="418"/>
        <v>2511565.85</v>
      </c>
      <c r="X256" s="381">
        <f t="shared" si="418"/>
        <v>135055114.07999998</v>
      </c>
    </row>
    <row r="257" spans="1:25" s="47" customFormat="1" x14ac:dyDescent="0.25">
      <c r="A257" s="326" t="s">
        <v>354</v>
      </c>
      <c r="B257" s="326"/>
      <c r="C257" s="63" t="s">
        <v>296</v>
      </c>
      <c r="D257" s="63" t="s">
        <v>604</v>
      </c>
      <c r="E257" s="18">
        <v>852</v>
      </c>
      <c r="F257" s="45" t="s">
        <v>353</v>
      </c>
      <c r="G257" s="45" t="s">
        <v>224</v>
      </c>
      <c r="H257" s="45"/>
      <c r="I257" s="45"/>
      <c r="J257" s="46">
        <f>J258+J269</f>
        <v>19548220</v>
      </c>
      <c r="K257" s="46">
        <f>K258+K269</f>
        <v>-300000</v>
      </c>
      <c r="L257" s="46">
        <f t="shared" ref="L257:X257" si="419">L258+L269+L281+L284</f>
        <v>19248220</v>
      </c>
      <c r="M257" s="46">
        <f t="shared" si="419"/>
        <v>300000</v>
      </c>
      <c r="N257" s="46">
        <f t="shared" si="419"/>
        <v>19548220</v>
      </c>
      <c r="O257" s="46">
        <f t="shared" si="419"/>
        <v>0</v>
      </c>
      <c r="P257" s="46">
        <f t="shared" si="419"/>
        <v>19548220</v>
      </c>
      <c r="Q257" s="46">
        <f t="shared" si="419"/>
        <v>0</v>
      </c>
      <c r="R257" s="46">
        <f t="shared" si="419"/>
        <v>19548220</v>
      </c>
      <c r="S257" s="46">
        <f t="shared" si="419"/>
        <v>0</v>
      </c>
      <c r="T257" s="46">
        <f t="shared" si="419"/>
        <v>19548220</v>
      </c>
      <c r="U257" s="46">
        <f t="shared" si="419"/>
        <v>848508</v>
      </c>
      <c r="V257" s="46">
        <f t="shared" si="419"/>
        <v>20396728</v>
      </c>
      <c r="W257" s="46">
        <f t="shared" si="419"/>
        <v>1997311.48</v>
      </c>
      <c r="X257" s="379">
        <f t="shared" si="419"/>
        <v>22394039.48</v>
      </c>
      <c r="Y257" s="222"/>
    </row>
    <row r="258" spans="1:25" s="1" customFormat="1" x14ac:dyDescent="0.25">
      <c r="A258" s="358" t="s">
        <v>355</v>
      </c>
      <c r="B258" s="358"/>
      <c r="C258" s="29" t="s">
        <v>296</v>
      </c>
      <c r="D258" s="29" t="s">
        <v>604</v>
      </c>
      <c r="E258" s="17">
        <v>852</v>
      </c>
      <c r="F258" s="48" t="s">
        <v>353</v>
      </c>
      <c r="G258" s="48" t="s">
        <v>224</v>
      </c>
      <c r="H258" s="48" t="s">
        <v>356</v>
      </c>
      <c r="I258" s="48"/>
      <c r="J258" s="49">
        <f>J259</f>
        <v>18669300</v>
      </c>
      <c r="K258" s="49">
        <f t="shared" ref="K258:X258" si="420">K259</f>
        <v>0</v>
      </c>
      <c r="L258" s="49">
        <f t="shared" si="420"/>
        <v>18669300</v>
      </c>
      <c r="M258" s="49">
        <f t="shared" si="420"/>
        <v>0</v>
      </c>
      <c r="N258" s="49">
        <f t="shared" si="420"/>
        <v>18669300</v>
      </c>
      <c r="O258" s="49">
        <f t="shared" si="420"/>
        <v>0</v>
      </c>
      <c r="P258" s="49">
        <f t="shared" si="420"/>
        <v>18669300</v>
      </c>
      <c r="Q258" s="49">
        <f t="shared" si="420"/>
        <v>0</v>
      </c>
      <c r="R258" s="49">
        <f t="shared" si="420"/>
        <v>18669300</v>
      </c>
      <c r="S258" s="49">
        <f t="shared" si="420"/>
        <v>0</v>
      </c>
      <c r="T258" s="49">
        <f t="shared" si="420"/>
        <v>18669300</v>
      </c>
      <c r="U258" s="49">
        <f t="shared" si="420"/>
        <v>850000</v>
      </c>
      <c r="V258" s="49">
        <f t="shared" si="420"/>
        <v>19519300</v>
      </c>
      <c r="W258" s="49">
        <f t="shared" si="420"/>
        <v>1635332</v>
      </c>
      <c r="X258" s="380">
        <f t="shared" si="420"/>
        <v>21154632</v>
      </c>
    </row>
    <row r="259" spans="1:25" s="1" customFormat="1" ht="12.75" customHeight="1" x14ac:dyDescent="0.25">
      <c r="A259" s="358" t="s">
        <v>357</v>
      </c>
      <c r="B259" s="358"/>
      <c r="C259" s="29" t="s">
        <v>296</v>
      </c>
      <c r="D259" s="29" t="s">
        <v>604</v>
      </c>
      <c r="E259" s="17">
        <v>852</v>
      </c>
      <c r="F259" s="48" t="s">
        <v>353</v>
      </c>
      <c r="G259" s="48" t="s">
        <v>224</v>
      </c>
      <c r="H259" s="48" t="s">
        <v>358</v>
      </c>
      <c r="I259" s="48"/>
      <c r="J259" s="49">
        <f>J260+J263</f>
        <v>18669300</v>
      </c>
      <c r="K259" s="49">
        <f t="shared" ref="K259:S259" si="421">K260+K263</f>
        <v>0</v>
      </c>
      <c r="L259" s="49">
        <f t="shared" si="421"/>
        <v>18669300</v>
      </c>
      <c r="M259" s="49">
        <f t="shared" si="421"/>
        <v>0</v>
      </c>
      <c r="N259" s="49">
        <f t="shared" si="421"/>
        <v>18669300</v>
      </c>
      <c r="O259" s="49">
        <f t="shared" si="421"/>
        <v>0</v>
      </c>
      <c r="P259" s="49">
        <f t="shared" si="421"/>
        <v>18669300</v>
      </c>
      <c r="Q259" s="49">
        <f t="shared" si="421"/>
        <v>0</v>
      </c>
      <c r="R259" s="49">
        <f t="shared" si="421"/>
        <v>18669300</v>
      </c>
      <c r="S259" s="49">
        <f t="shared" si="421"/>
        <v>0</v>
      </c>
      <c r="T259" s="49">
        <f>T260+T263+T266</f>
        <v>18669300</v>
      </c>
      <c r="U259" s="49">
        <f t="shared" ref="U259:X259" si="422">U260+U263+U266</f>
        <v>850000</v>
      </c>
      <c r="V259" s="49">
        <f t="shared" si="422"/>
        <v>19519300</v>
      </c>
      <c r="W259" s="49">
        <f t="shared" si="422"/>
        <v>1635332</v>
      </c>
      <c r="X259" s="380">
        <f t="shared" si="422"/>
        <v>21154632</v>
      </c>
    </row>
    <row r="260" spans="1:25" s="1" customFormat="1" ht="12.75" customHeight="1" x14ac:dyDescent="0.25">
      <c r="A260" s="358" t="s">
        <v>359</v>
      </c>
      <c r="B260" s="358"/>
      <c r="C260" s="29" t="s">
        <v>296</v>
      </c>
      <c r="D260" s="29" t="s">
        <v>604</v>
      </c>
      <c r="E260" s="17">
        <v>852</v>
      </c>
      <c r="F260" s="48" t="s">
        <v>353</v>
      </c>
      <c r="G260" s="48" t="s">
        <v>224</v>
      </c>
      <c r="H260" s="48" t="s">
        <v>360</v>
      </c>
      <c r="I260" s="48"/>
      <c r="J260" s="49">
        <f t="shared" ref="J260:X261" si="423">J261</f>
        <v>6225700</v>
      </c>
      <c r="K260" s="49">
        <f t="shared" si="423"/>
        <v>0</v>
      </c>
      <c r="L260" s="49">
        <f t="shared" si="423"/>
        <v>6225700</v>
      </c>
      <c r="M260" s="49">
        <f t="shared" si="423"/>
        <v>0</v>
      </c>
      <c r="N260" s="49">
        <f t="shared" si="423"/>
        <v>6225700</v>
      </c>
      <c r="O260" s="49">
        <f t="shared" si="423"/>
        <v>0</v>
      </c>
      <c r="P260" s="49">
        <f t="shared" si="423"/>
        <v>6225700</v>
      </c>
      <c r="Q260" s="49">
        <f t="shared" si="423"/>
        <v>0</v>
      </c>
      <c r="R260" s="49">
        <f t="shared" si="423"/>
        <v>6225700</v>
      </c>
      <c r="S260" s="49">
        <f t="shared" si="423"/>
        <v>0</v>
      </c>
      <c r="T260" s="49">
        <f t="shared" si="423"/>
        <v>6225700</v>
      </c>
      <c r="U260" s="49">
        <f t="shared" si="423"/>
        <v>0</v>
      </c>
      <c r="V260" s="49">
        <f t="shared" si="423"/>
        <v>6225700</v>
      </c>
      <c r="W260" s="49">
        <f t="shared" si="423"/>
        <v>-119453</v>
      </c>
      <c r="X260" s="380">
        <f t="shared" si="423"/>
        <v>6106247</v>
      </c>
    </row>
    <row r="261" spans="1:25" s="1" customFormat="1" ht="26.25" customHeight="1" x14ac:dyDescent="0.25">
      <c r="A261" s="285"/>
      <c r="B261" s="285" t="s">
        <v>361</v>
      </c>
      <c r="C261" s="29" t="s">
        <v>296</v>
      </c>
      <c r="D261" s="29" t="s">
        <v>604</v>
      </c>
      <c r="E261" s="17">
        <v>852</v>
      </c>
      <c r="F261" s="48" t="s">
        <v>353</v>
      </c>
      <c r="G261" s="48" t="s">
        <v>224</v>
      </c>
      <c r="H261" s="48" t="s">
        <v>360</v>
      </c>
      <c r="I261" s="48" t="s">
        <v>362</v>
      </c>
      <c r="J261" s="49">
        <f t="shared" si="423"/>
        <v>6225700</v>
      </c>
      <c r="K261" s="49">
        <f t="shared" si="423"/>
        <v>0</v>
      </c>
      <c r="L261" s="49">
        <f t="shared" si="423"/>
        <v>6225700</v>
      </c>
      <c r="M261" s="49">
        <f t="shared" si="423"/>
        <v>0</v>
      </c>
      <c r="N261" s="49">
        <f t="shared" si="423"/>
        <v>6225700</v>
      </c>
      <c r="O261" s="49">
        <f t="shared" si="423"/>
        <v>0</v>
      </c>
      <c r="P261" s="49">
        <f t="shared" si="423"/>
        <v>6225700</v>
      </c>
      <c r="Q261" s="49">
        <f t="shared" si="423"/>
        <v>0</v>
      </c>
      <c r="R261" s="49">
        <f t="shared" si="423"/>
        <v>6225700</v>
      </c>
      <c r="S261" s="49">
        <f t="shared" si="423"/>
        <v>0</v>
      </c>
      <c r="T261" s="49">
        <f t="shared" si="423"/>
        <v>6225700</v>
      </c>
      <c r="U261" s="49">
        <f t="shared" si="423"/>
        <v>0</v>
      </c>
      <c r="V261" s="49">
        <f t="shared" si="423"/>
        <v>6225700</v>
      </c>
      <c r="W261" s="49">
        <f t="shared" si="423"/>
        <v>-119453</v>
      </c>
      <c r="X261" s="380">
        <f t="shared" si="423"/>
        <v>6106247</v>
      </c>
    </row>
    <row r="262" spans="1:25" s="1" customFormat="1" ht="26.25" customHeight="1" x14ac:dyDescent="0.25">
      <c r="A262" s="285"/>
      <c r="B262" s="285" t="s">
        <v>363</v>
      </c>
      <c r="C262" s="29" t="s">
        <v>296</v>
      </c>
      <c r="D262" s="29" t="s">
        <v>604</v>
      </c>
      <c r="E262" s="17">
        <v>852</v>
      </c>
      <c r="F262" s="48" t="s">
        <v>353</v>
      </c>
      <c r="G262" s="48" t="s">
        <v>224</v>
      </c>
      <c r="H262" s="48" t="s">
        <v>360</v>
      </c>
      <c r="I262" s="48" t="s">
        <v>364</v>
      </c>
      <c r="J262" s="49">
        <v>6225700</v>
      </c>
      <c r="K262" s="49"/>
      <c r="L262" s="49">
        <f t="shared" ref="L262:L310" si="424">J262+K262</f>
        <v>6225700</v>
      </c>
      <c r="M262" s="49"/>
      <c r="N262" s="49">
        <f t="shared" ref="N262" si="425">L262+M262</f>
        <v>6225700</v>
      </c>
      <c r="O262" s="49"/>
      <c r="P262" s="49">
        <f t="shared" ref="P262" si="426">N262+O262</f>
        <v>6225700</v>
      </c>
      <c r="Q262" s="49"/>
      <c r="R262" s="49">
        <f t="shared" ref="R262" si="427">P262+Q262</f>
        <v>6225700</v>
      </c>
      <c r="S262" s="49"/>
      <c r="T262" s="49">
        <f t="shared" ref="T262" si="428">R262+S262</f>
        <v>6225700</v>
      </c>
      <c r="U262" s="49"/>
      <c r="V262" s="49">
        <f t="shared" ref="V262" si="429">T262+U262</f>
        <v>6225700</v>
      </c>
      <c r="W262" s="49">
        <f>[1]Вед.февр.!W242</f>
        <v>-119453</v>
      </c>
      <c r="X262" s="380">
        <f t="shared" ref="X262" si="430">V262+W262</f>
        <v>6106247</v>
      </c>
    </row>
    <row r="263" spans="1:25" s="1" customFormat="1" ht="12.75" customHeight="1" x14ac:dyDescent="0.25">
      <c r="A263" s="358" t="s">
        <v>365</v>
      </c>
      <c r="B263" s="358"/>
      <c r="C263" s="29" t="s">
        <v>296</v>
      </c>
      <c r="D263" s="29" t="s">
        <v>604</v>
      </c>
      <c r="E263" s="17">
        <v>852</v>
      </c>
      <c r="F263" s="48" t="s">
        <v>353</v>
      </c>
      <c r="G263" s="48" t="s">
        <v>224</v>
      </c>
      <c r="H263" s="48" t="s">
        <v>366</v>
      </c>
      <c r="I263" s="48"/>
      <c r="J263" s="49">
        <f>J265</f>
        <v>12443600</v>
      </c>
      <c r="K263" s="49">
        <f t="shared" ref="K263:X263" si="431">K265</f>
        <v>0</v>
      </c>
      <c r="L263" s="49">
        <f t="shared" si="431"/>
        <v>12443600</v>
      </c>
      <c r="M263" s="49">
        <f t="shared" si="431"/>
        <v>0</v>
      </c>
      <c r="N263" s="49">
        <f t="shared" si="431"/>
        <v>12443600</v>
      </c>
      <c r="O263" s="49">
        <f t="shared" si="431"/>
        <v>0</v>
      </c>
      <c r="P263" s="49">
        <f t="shared" si="431"/>
        <v>12443600</v>
      </c>
      <c r="Q263" s="49">
        <f t="shared" si="431"/>
        <v>0</v>
      </c>
      <c r="R263" s="49">
        <f t="shared" si="431"/>
        <v>12443600</v>
      </c>
      <c r="S263" s="49">
        <f t="shared" si="431"/>
        <v>0</v>
      </c>
      <c r="T263" s="49">
        <f t="shared" si="431"/>
        <v>12443600</v>
      </c>
      <c r="U263" s="49">
        <f t="shared" si="431"/>
        <v>0</v>
      </c>
      <c r="V263" s="49">
        <f t="shared" si="431"/>
        <v>12443600</v>
      </c>
      <c r="W263" s="49">
        <f t="shared" si="431"/>
        <v>-467543</v>
      </c>
      <c r="X263" s="380">
        <f t="shared" si="431"/>
        <v>11976057</v>
      </c>
    </row>
    <row r="264" spans="1:25" s="1" customFormat="1" ht="26.25" customHeight="1" x14ac:dyDescent="0.25">
      <c r="A264" s="285"/>
      <c r="B264" s="285" t="s">
        <v>361</v>
      </c>
      <c r="C264" s="412" t="s">
        <v>296</v>
      </c>
      <c r="D264" s="29" t="s">
        <v>604</v>
      </c>
      <c r="E264" s="17">
        <v>852</v>
      </c>
      <c r="F264" s="48" t="s">
        <v>353</v>
      </c>
      <c r="G264" s="48" t="s">
        <v>224</v>
      </c>
      <c r="H264" s="48" t="s">
        <v>366</v>
      </c>
      <c r="I264" s="48" t="s">
        <v>362</v>
      </c>
      <c r="J264" s="49">
        <f>J265</f>
        <v>12443600</v>
      </c>
      <c r="K264" s="49">
        <f t="shared" ref="K264:X264" si="432">K265</f>
        <v>0</v>
      </c>
      <c r="L264" s="49">
        <f t="shared" si="432"/>
        <v>12443600</v>
      </c>
      <c r="M264" s="49">
        <f t="shared" si="432"/>
        <v>0</v>
      </c>
      <c r="N264" s="49">
        <f t="shared" si="432"/>
        <v>12443600</v>
      </c>
      <c r="O264" s="49">
        <f t="shared" si="432"/>
        <v>0</v>
      </c>
      <c r="P264" s="49">
        <f t="shared" si="432"/>
        <v>12443600</v>
      </c>
      <c r="Q264" s="49">
        <f t="shared" si="432"/>
        <v>0</v>
      </c>
      <c r="R264" s="49">
        <f t="shared" si="432"/>
        <v>12443600</v>
      </c>
      <c r="S264" s="49">
        <f t="shared" si="432"/>
        <v>0</v>
      </c>
      <c r="T264" s="49">
        <f t="shared" si="432"/>
        <v>12443600</v>
      </c>
      <c r="U264" s="49">
        <f t="shared" si="432"/>
        <v>0</v>
      </c>
      <c r="V264" s="49">
        <f t="shared" si="432"/>
        <v>12443600</v>
      </c>
      <c r="W264" s="49">
        <f t="shared" si="432"/>
        <v>-467543</v>
      </c>
      <c r="X264" s="380">
        <f t="shared" si="432"/>
        <v>11976057</v>
      </c>
    </row>
    <row r="265" spans="1:25" s="1" customFormat="1" ht="26.25" customHeight="1" x14ac:dyDescent="0.25">
      <c r="A265" s="285"/>
      <c r="B265" s="285" t="s">
        <v>363</v>
      </c>
      <c r="C265" s="29" t="s">
        <v>296</v>
      </c>
      <c r="D265" s="29" t="s">
        <v>604</v>
      </c>
      <c r="E265" s="17">
        <v>852</v>
      </c>
      <c r="F265" s="48" t="s">
        <v>353</v>
      </c>
      <c r="G265" s="48" t="s">
        <v>224</v>
      </c>
      <c r="H265" s="48" t="s">
        <v>366</v>
      </c>
      <c r="I265" s="48" t="s">
        <v>364</v>
      </c>
      <c r="J265" s="49">
        <v>12443600</v>
      </c>
      <c r="K265" s="49"/>
      <c r="L265" s="49">
        <f t="shared" si="424"/>
        <v>12443600</v>
      </c>
      <c r="M265" s="49"/>
      <c r="N265" s="49">
        <f t="shared" ref="N265" si="433">L265+M265</f>
        <v>12443600</v>
      </c>
      <c r="O265" s="49"/>
      <c r="P265" s="49">
        <f t="shared" ref="P265" si="434">N265+O265</f>
        <v>12443600</v>
      </c>
      <c r="Q265" s="49"/>
      <c r="R265" s="49">
        <f t="shared" ref="R265" si="435">P265+Q265</f>
        <v>12443600</v>
      </c>
      <c r="S265" s="49"/>
      <c r="T265" s="49">
        <f t="shared" ref="T265" si="436">R265+S265</f>
        <v>12443600</v>
      </c>
      <c r="U265" s="49"/>
      <c r="V265" s="49">
        <f t="shared" ref="V265" si="437">T265+U265</f>
        <v>12443600</v>
      </c>
      <c r="W265" s="49">
        <f>[1]Вед.февр.!W245</f>
        <v>-467543</v>
      </c>
      <c r="X265" s="380">
        <f t="shared" ref="X265" si="438">V265+W265</f>
        <v>11976057</v>
      </c>
    </row>
    <row r="266" spans="1:25" s="1" customFormat="1" ht="26.25" customHeight="1" x14ac:dyDescent="0.25">
      <c r="A266" s="358" t="s">
        <v>672</v>
      </c>
      <c r="B266" s="358"/>
      <c r="C266" s="29" t="s">
        <v>296</v>
      </c>
      <c r="D266" s="29" t="s">
        <v>604</v>
      </c>
      <c r="E266" s="17">
        <v>852</v>
      </c>
      <c r="F266" s="29" t="s">
        <v>353</v>
      </c>
      <c r="G266" s="29" t="s">
        <v>224</v>
      </c>
      <c r="H266" s="29" t="s">
        <v>673</v>
      </c>
      <c r="I266" s="48"/>
      <c r="J266" s="49"/>
      <c r="K266" s="49"/>
      <c r="L266" s="49"/>
      <c r="M266" s="49"/>
      <c r="N266" s="49"/>
      <c r="O266" s="49"/>
      <c r="P266" s="49"/>
      <c r="Q266" s="49"/>
      <c r="R266" s="49"/>
      <c r="S266" s="49"/>
      <c r="T266" s="49">
        <f>T267</f>
        <v>0</v>
      </c>
      <c r="U266" s="125">
        <f t="shared" ref="U266:X267" si="439">U267</f>
        <v>850000</v>
      </c>
      <c r="V266" s="49">
        <f t="shared" si="439"/>
        <v>850000</v>
      </c>
      <c r="W266" s="49">
        <f t="shared" si="439"/>
        <v>2222328</v>
      </c>
      <c r="X266" s="380">
        <f t="shared" si="439"/>
        <v>3072328</v>
      </c>
    </row>
    <row r="267" spans="1:25" s="1" customFormat="1" ht="27.75" customHeight="1" x14ac:dyDescent="0.25">
      <c r="A267" s="285"/>
      <c r="B267" s="285" t="s">
        <v>361</v>
      </c>
      <c r="C267" s="29" t="s">
        <v>296</v>
      </c>
      <c r="D267" s="29" t="s">
        <v>604</v>
      </c>
      <c r="E267" s="17">
        <v>852</v>
      </c>
      <c r="F267" s="48" t="s">
        <v>353</v>
      </c>
      <c r="G267" s="29" t="s">
        <v>224</v>
      </c>
      <c r="H267" s="29" t="s">
        <v>673</v>
      </c>
      <c r="I267" s="48" t="s">
        <v>362</v>
      </c>
      <c r="J267" s="49"/>
      <c r="K267" s="49"/>
      <c r="L267" s="49"/>
      <c r="M267" s="49"/>
      <c r="N267" s="49"/>
      <c r="O267" s="49"/>
      <c r="P267" s="49"/>
      <c r="Q267" s="49"/>
      <c r="R267" s="49"/>
      <c r="S267" s="49"/>
      <c r="T267" s="49">
        <f>T268</f>
        <v>0</v>
      </c>
      <c r="U267" s="125">
        <f t="shared" si="439"/>
        <v>850000</v>
      </c>
      <c r="V267" s="49">
        <f t="shared" si="439"/>
        <v>850000</v>
      </c>
      <c r="W267" s="49">
        <f t="shared" si="439"/>
        <v>2222328</v>
      </c>
      <c r="X267" s="380">
        <f t="shared" si="439"/>
        <v>3072328</v>
      </c>
    </row>
    <row r="268" spans="1:25" s="1" customFormat="1" ht="27" customHeight="1" x14ac:dyDescent="0.25">
      <c r="A268" s="285"/>
      <c r="B268" s="285" t="s">
        <v>363</v>
      </c>
      <c r="C268" s="29" t="s">
        <v>296</v>
      </c>
      <c r="D268" s="29" t="s">
        <v>604</v>
      </c>
      <c r="E268" s="17">
        <v>852</v>
      </c>
      <c r="F268" s="48" t="s">
        <v>353</v>
      </c>
      <c r="G268" s="29" t="s">
        <v>224</v>
      </c>
      <c r="H268" s="29" t="s">
        <v>673</v>
      </c>
      <c r="I268" s="48" t="s">
        <v>364</v>
      </c>
      <c r="J268" s="49"/>
      <c r="K268" s="49"/>
      <c r="L268" s="49"/>
      <c r="M268" s="49"/>
      <c r="N268" s="49"/>
      <c r="O268" s="49"/>
      <c r="P268" s="49"/>
      <c r="Q268" s="49"/>
      <c r="R268" s="49"/>
      <c r="S268" s="49"/>
      <c r="T268" s="49"/>
      <c r="U268" s="125">
        <v>850000</v>
      </c>
      <c r="V268" s="49">
        <f t="shared" ref="V268" si="440">T268+U268</f>
        <v>850000</v>
      </c>
      <c r="W268" s="49">
        <f>[1]Вед.февр.!W248</f>
        <v>2222328</v>
      </c>
      <c r="X268" s="380">
        <f t="shared" ref="X268" si="441">V268+W268</f>
        <v>3072328</v>
      </c>
    </row>
    <row r="269" spans="1:25" s="2" customFormat="1" ht="12.75" customHeight="1" x14ac:dyDescent="0.25">
      <c r="A269" s="358" t="s">
        <v>280</v>
      </c>
      <c r="B269" s="358"/>
      <c r="C269" s="29" t="s">
        <v>296</v>
      </c>
      <c r="D269" s="29" t="s">
        <v>604</v>
      </c>
      <c r="E269" s="17">
        <v>852</v>
      </c>
      <c r="F269" s="29" t="s">
        <v>353</v>
      </c>
      <c r="G269" s="29" t="s">
        <v>224</v>
      </c>
      <c r="H269" s="29" t="s">
        <v>367</v>
      </c>
      <c r="I269" s="29"/>
      <c r="J269" s="25">
        <f>J270</f>
        <v>878920</v>
      </c>
      <c r="K269" s="25">
        <f t="shared" ref="K269:X269" si="442">K270</f>
        <v>-300000</v>
      </c>
      <c r="L269" s="25">
        <f t="shared" si="442"/>
        <v>578920</v>
      </c>
      <c r="M269" s="25">
        <f t="shared" si="442"/>
        <v>0</v>
      </c>
      <c r="N269" s="25">
        <f t="shared" si="442"/>
        <v>578920</v>
      </c>
      <c r="O269" s="25">
        <f t="shared" si="442"/>
        <v>0</v>
      </c>
      <c r="P269" s="25">
        <f t="shared" si="442"/>
        <v>578920</v>
      </c>
      <c r="Q269" s="25">
        <f t="shared" si="442"/>
        <v>0</v>
      </c>
      <c r="R269" s="25">
        <f t="shared" si="442"/>
        <v>578920</v>
      </c>
      <c r="S269" s="25">
        <f t="shared" si="442"/>
        <v>0</v>
      </c>
      <c r="T269" s="25">
        <f t="shared" si="442"/>
        <v>578920</v>
      </c>
      <c r="U269" s="25">
        <f t="shared" si="442"/>
        <v>0</v>
      </c>
      <c r="V269" s="25">
        <f t="shared" si="442"/>
        <v>578920</v>
      </c>
      <c r="W269" s="25">
        <f t="shared" si="442"/>
        <v>174431.48</v>
      </c>
      <c r="X269" s="384">
        <f t="shared" si="442"/>
        <v>753351.48</v>
      </c>
    </row>
    <row r="270" spans="1:25" s="1" customFormat="1" ht="51.75" customHeight="1" x14ac:dyDescent="0.25">
      <c r="A270" s="358" t="s">
        <v>282</v>
      </c>
      <c r="B270" s="358"/>
      <c r="C270" s="29" t="s">
        <v>296</v>
      </c>
      <c r="D270" s="29" t="s">
        <v>604</v>
      </c>
      <c r="E270" s="17">
        <v>852</v>
      </c>
      <c r="F270" s="48" t="s">
        <v>353</v>
      </c>
      <c r="G270" s="48" t="s">
        <v>224</v>
      </c>
      <c r="H270" s="48" t="s">
        <v>283</v>
      </c>
      <c r="I270" s="48"/>
      <c r="J270" s="49">
        <f>J276+J271</f>
        <v>878920</v>
      </c>
      <c r="K270" s="49">
        <f t="shared" ref="K270:X270" si="443">K276+K271</f>
        <v>-300000</v>
      </c>
      <c r="L270" s="49">
        <f t="shared" si="443"/>
        <v>578920</v>
      </c>
      <c r="M270" s="49">
        <f t="shared" si="443"/>
        <v>0</v>
      </c>
      <c r="N270" s="49">
        <f t="shared" si="443"/>
        <v>578920</v>
      </c>
      <c r="O270" s="49">
        <f t="shared" si="443"/>
        <v>0</v>
      </c>
      <c r="P270" s="49">
        <f t="shared" si="443"/>
        <v>578920</v>
      </c>
      <c r="Q270" s="49">
        <f t="shared" si="443"/>
        <v>0</v>
      </c>
      <c r="R270" s="49">
        <f t="shared" si="443"/>
        <v>578920</v>
      </c>
      <c r="S270" s="49">
        <f t="shared" si="443"/>
        <v>0</v>
      </c>
      <c r="T270" s="49">
        <f t="shared" si="443"/>
        <v>578920</v>
      </c>
      <c r="U270" s="49">
        <f t="shared" si="443"/>
        <v>0</v>
      </c>
      <c r="V270" s="49">
        <f t="shared" si="443"/>
        <v>578920</v>
      </c>
      <c r="W270" s="49">
        <f t="shared" si="443"/>
        <v>174431.48</v>
      </c>
      <c r="X270" s="380">
        <f t="shared" si="443"/>
        <v>753351.48</v>
      </c>
    </row>
    <row r="271" spans="1:25" s="1" customFormat="1" ht="65.25" customHeight="1" x14ac:dyDescent="0.25">
      <c r="A271" s="358" t="s">
        <v>368</v>
      </c>
      <c r="B271" s="358"/>
      <c r="C271" s="29" t="s">
        <v>296</v>
      </c>
      <c r="D271" s="29" t="s">
        <v>604</v>
      </c>
      <c r="E271" s="17">
        <v>852</v>
      </c>
      <c r="F271" s="48" t="s">
        <v>353</v>
      </c>
      <c r="G271" s="48" t="s">
        <v>224</v>
      </c>
      <c r="H271" s="48" t="s">
        <v>369</v>
      </c>
      <c r="I271" s="48"/>
      <c r="J271" s="49">
        <f>J272+J274</f>
        <v>863000</v>
      </c>
      <c r="K271" s="49">
        <f t="shared" ref="K271:X271" si="444">K272+K274</f>
        <v>-300000</v>
      </c>
      <c r="L271" s="49">
        <f t="shared" si="444"/>
        <v>563000</v>
      </c>
      <c r="M271" s="49">
        <f t="shared" si="444"/>
        <v>0</v>
      </c>
      <c r="N271" s="49">
        <f t="shared" si="444"/>
        <v>563000</v>
      </c>
      <c r="O271" s="49">
        <f t="shared" si="444"/>
        <v>0</v>
      </c>
      <c r="P271" s="49">
        <f t="shared" si="444"/>
        <v>563000</v>
      </c>
      <c r="Q271" s="49">
        <f t="shared" si="444"/>
        <v>0</v>
      </c>
      <c r="R271" s="49">
        <f t="shared" si="444"/>
        <v>563000</v>
      </c>
      <c r="S271" s="49">
        <f t="shared" si="444"/>
        <v>0</v>
      </c>
      <c r="T271" s="49">
        <f t="shared" si="444"/>
        <v>563000</v>
      </c>
      <c r="U271" s="49">
        <f t="shared" si="444"/>
        <v>0</v>
      </c>
      <c r="V271" s="49">
        <f t="shared" si="444"/>
        <v>563000</v>
      </c>
      <c r="W271" s="49">
        <f t="shared" si="444"/>
        <v>174431.48</v>
      </c>
      <c r="X271" s="380">
        <f t="shared" si="444"/>
        <v>737431.48</v>
      </c>
    </row>
    <row r="272" spans="1:25" s="1" customFormat="1" hidden="1" x14ac:dyDescent="0.25">
      <c r="A272" s="285"/>
      <c r="B272" s="285" t="s">
        <v>370</v>
      </c>
      <c r="C272" s="29" t="s">
        <v>296</v>
      </c>
      <c r="D272" s="29" t="s">
        <v>604</v>
      </c>
      <c r="E272" s="17">
        <v>852</v>
      </c>
      <c r="F272" s="48" t="s">
        <v>353</v>
      </c>
      <c r="G272" s="48" t="s">
        <v>224</v>
      </c>
      <c r="H272" s="48" t="s">
        <v>369</v>
      </c>
      <c r="I272" s="48" t="s">
        <v>371</v>
      </c>
      <c r="J272" s="49">
        <f t="shared" ref="J272:X272" si="445">J273</f>
        <v>863000</v>
      </c>
      <c r="K272" s="49">
        <f t="shared" si="445"/>
        <v>-863000</v>
      </c>
      <c r="L272" s="49">
        <f t="shared" si="445"/>
        <v>0</v>
      </c>
      <c r="M272" s="49">
        <f t="shared" si="445"/>
        <v>0</v>
      </c>
      <c r="N272" s="49">
        <f t="shared" si="445"/>
        <v>0</v>
      </c>
      <c r="O272" s="49">
        <f t="shared" si="445"/>
        <v>0</v>
      </c>
      <c r="P272" s="49">
        <f t="shared" si="445"/>
        <v>0</v>
      </c>
      <c r="Q272" s="49">
        <f t="shared" si="445"/>
        <v>0</v>
      </c>
      <c r="R272" s="49">
        <f t="shared" si="445"/>
        <v>0</v>
      </c>
      <c r="S272" s="49">
        <f t="shared" si="445"/>
        <v>0</v>
      </c>
      <c r="T272" s="49">
        <f t="shared" si="445"/>
        <v>0</v>
      </c>
      <c r="U272" s="49">
        <f t="shared" si="445"/>
        <v>0</v>
      </c>
      <c r="V272" s="49">
        <f t="shared" si="445"/>
        <v>0</v>
      </c>
      <c r="W272" s="49">
        <f t="shared" si="445"/>
        <v>0</v>
      </c>
      <c r="X272" s="380">
        <f t="shared" si="445"/>
        <v>0</v>
      </c>
    </row>
    <row r="273" spans="1:25" s="1" customFormat="1" ht="12.75" hidden="1" customHeight="1" x14ac:dyDescent="0.25">
      <c r="A273" s="50"/>
      <c r="B273" s="285" t="s">
        <v>372</v>
      </c>
      <c r="C273" s="29" t="s">
        <v>296</v>
      </c>
      <c r="D273" s="29" t="s">
        <v>604</v>
      </c>
      <c r="E273" s="17">
        <v>852</v>
      </c>
      <c r="F273" s="48" t="s">
        <v>353</v>
      </c>
      <c r="G273" s="48" t="s">
        <v>224</v>
      </c>
      <c r="H273" s="48" t="s">
        <v>369</v>
      </c>
      <c r="I273" s="48" t="s">
        <v>373</v>
      </c>
      <c r="J273" s="49">
        <v>863000</v>
      </c>
      <c r="K273" s="49">
        <v>-863000</v>
      </c>
      <c r="L273" s="49">
        <f t="shared" si="424"/>
        <v>0</v>
      </c>
      <c r="M273" s="49"/>
      <c r="N273" s="49">
        <f t="shared" ref="N273" si="446">L273+M273</f>
        <v>0</v>
      </c>
      <c r="O273" s="49"/>
      <c r="P273" s="49">
        <f t="shared" ref="P273" si="447">N273+O273</f>
        <v>0</v>
      </c>
      <c r="Q273" s="49"/>
      <c r="R273" s="49">
        <f t="shared" ref="R273" si="448">P273+Q273</f>
        <v>0</v>
      </c>
      <c r="S273" s="49"/>
      <c r="T273" s="49">
        <f t="shared" ref="T273" si="449">R273+S273</f>
        <v>0</v>
      </c>
      <c r="U273" s="49"/>
      <c r="V273" s="49">
        <f t="shared" ref="V273" si="450">T273+U273</f>
        <v>0</v>
      </c>
      <c r="W273" s="49"/>
      <c r="X273" s="380">
        <f t="shared" ref="X273" si="451">V273+W273</f>
        <v>0</v>
      </c>
    </row>
    <row r="274" spans="1:25" s="1" customFormat="1" ht="26.25" customHeight="1" x14ac:dyDescent="0.25">
      <c r="A274" s="50"/>
      <c r="B274" s="285" t="s">
        <v>361</v>
      </c>
      <c r="C274" s="29" t="s">
        <v>296</v>
      </c>
      <c r="D274" s="29" t="s">
        <v>604</v>
      </c>
      <c r="E274" s="17">
        <v>852</v>
      </c>
      <c r="F274" s="48" t="s">
        <v>353</v>
      </c>
      <c r="G274" s="48" t="s">
        <v>224</v>
      </c>
      <c r="H274" s="48" t="s">
        <v>369</v>
      </c>
      <c r="I274" s="48" t="s">
        <v>362</v>
      </c>
      <c r="J274" s="49">
        <f>J275</f>
        <v>0</v>
      </c>
      <c r="K274" s="49">
        <f t="shared" ref="K274:X274" si="452">K275</f>
        <v>563000</v>
      </c>
      <c r="L274" s="49">
        <f t="shared" si="452"/>
        <v>563000</v>
      </c>
      <c r="M274" s="49">
        <f t="shared" si="452"/>
        <v>0</v>
      </c>
      <c r="N274" s="49">
        <f t="shared" si="452"/>
        <v>563000</v>
      </c>
      <c r="O274" s="49">
        <f t="shared" si="452"/>
        <v>0</v>
      </c>
      <c r="P274" s="49">
        <f t="shared" si="452"/>
        <v>563000</v>
      </c>
      <c r="Q274" s="49">
        <f t="shared" si="452"/>
        <v>0</v>
      </c>
      <c r="R274" s="49">
        <f t="shared" si="452"/>
        <v>563000</v>
      </c>
      <c r="S274" s="49">
        <f t="shared" si="452"/>
        <v>0</v>
      </c>
      <c r="T274" s="49">
        <f t="shared" si="452"/>
        <v>563000</v>
      </c>
      <c r="U274" s="49">
        <f t="shared" si="452"/>
        <v>0</v>
      </c>
      <c r="V274" s="49">
        <f t="shared" si="452"/>
        <v>563000</v>
      </c>
      <c r="W274" s="49">
        <f t="shared" si="452"/>
        <v>174431.48</v>
      </c>
      <c r="X274" s="380">
        <f t="shared" si="452"/>
        <v>737431.48</v>
      </c>
    </row>
    <row r="275" spans="1:25" s="1" customFormat="1" ht="26.25" customHeight="1" x14ac:dyDescent="0.25">
      <c r="A275" s="50"/>
      <c r="B275" s="285" t="s">
        <v>363</v>
      </c>
      <c r="C275" s="29" t="s">
        <v>296</v>
      </c>
      <c r="D275" s="29" t="s">
        <v>604</v>
      </c>
      <c r="E275" s="17">
        <v>852</v>
      </c>
      <c r="F275" s="48" t="s">
        <v>353</v>
      </c>
      <c r="G275" s="48" t="s">
        <v>224</v>
      </c>
      <c r="H275" s="48" t="s">
        <v>369</v>
      </c>
      <c r="I275" s="48" t="s">
        <v>364</v>
      </c>
      <c r="J275" s="49"/>
      <c r="K275" s="49">
        <f>863000-300000</f>
        <v>563000</v>
      </c>
      <c r="L275" s="49">
        <f t="shared" si="424"/>
        <v>563000</v>
      </c>
      <c r="M275" s="49"/>
      <c r="N275" s="49">
        <f t="shared" ref="N275" si="453">L275+M275</f>
        <v>563000</v>
      </c>
      <c r="O275" s="49"/>
      <c r="P275" s="49">
        <f t="shared" ref="P275" si="454">N275+O275</f>
        <v>563000</v>
      </c>
      <c r="Q275" s="49"/>
      <c r="R275" s="49">
        <f t="shared" ref="R275" si="455">P275+Q275</f>
        <v>563000</v>
      </c>
      <c r="S275" s="49"/>
      <c r="T275" s="49">
        <f t="shared" ref="T275" si="456">R275+S275</f>
        <v>563000</v>
      </c>
      <c r="U275" s="49"/>
      <c r="V275" s="49">
        <f t="shared" ref="V275" si="457">T275+U275</f>
        <v>563000</v>
      </c>
      <c r="W275" s="49">
        <f>[1]Вед.февр.!W255</f>
        <v>174431.48</v>
      </c>
      <c r="X275" s="380">
        <f t="shared" ref="X275" si="458">V275+W275</f>
        <v>737431.48</v>
      </c>
    </row>
    <row r="276" spans="1:25" s="1" customFormat="1" ht="12.75" hidden="1" customHeight="1" x14ac:dyDescent="0.25">
      <c r="A276" s="358" t="s">
        <v>374</v>
      </c>
      <c r="B276" s="358"/>
      <c r="C276" s="412" t="s">
        <v>296</v>
      </c>
      <c r="D276" s="29" t="s">
        <v>604</v>
      </c>
      <c r="E276" s="17">
        <v>852</v>
      </c>
      <c r="F276" s="48" t="s">
        <v>353</v>
      </c>
      <c r="G276" s="48" t="s">
        <v>224</v>
      </c>
      <c r="H276" s="48" t="s">
        <v>375</v>
      </c>
      <c r="I276" s="48"/>
      <c r="J276" s="49">
        <f>J277+J279</f>
        <v>15920</v>
      </c>
      <c r="K276" s="49">
        <f t="shared" ref="K276:X276" si="459">K277+K279</f>
        <v>0</v>
      </c>
      <c r="L276" s="49">
        <f t="shared" si="459"/>
        <v>15920</v>
      </c>
      <c r="M276" s="49">
        <f t="shared" si="459"/>
        <v>0</v>
      </c>
      <c r="N276" s="49">
        <f t="shared" si="459"/>
        <v>15920</v>
      </c>
      <c r="O276" s="49">
        <f t="shared" si="459"/>
        <v>0</v>
      </c>
      <c r="P276" s="49">
        <f t="shared" si="459"/>
        <v>15920</v>
      </c>
      <c r="Q276" s="49">
        <f t="shared" si="459"/>
        <v>0</v>
      </c>
      <c r="R276" s="49">
        <f t="shared" si="459"/>
        <v>15920</v>
      </c>
      <c r="S276" s="49">
        <f t="shared" si="459"/>
        <v>0</v>
      </c>
      <c r="T276" s="49">
        <f t="shared" si="459"/>
        <v>15920</v>
      </c>
      <c r="U276" s="49">
        <f t="shared" si="459"/>
        <v>0</v>
      </c>
      <c r="V276" s="49">
        <f t="shared" si="459"/>
        <v>15920</v>
      </c>
      <c r="W276" s="49">
        <f t="shared" si="459"/>
        <v>0</v>
      </c>
      <c r="X276" s="380">
        <f t="shared" si="459"/>
        <v>15920</v>
      </c>
    </row>
    <row r="277" spans="1:25" s="1" customFormat="1" hidden="1" x14ac:dyDescent="0.25">
      <c r="A277" s="50"/>
      <c r="B277" s="285" t="s">
        <v>370</v>
      </c>
      <c r="C277" s="29" t="s">
        <v>296</v>
      </c>
      <c r="D277" s="29" t="s">
        <v>604</v>
      </c>
      <c r="E277" s="17">
        <v>852</v>
      </c>
      <c r="F277" s="48" t="s">
        <v>353</v>
      </c>
      <c r="G277" s="48" t="s">
        <v>224</v>
      </c>
      <c r="H277" s="48" t="s">
        <v>375</v>
      </c>
      <c r="I277" s="48" t="s">
        <v>371</v>
      </c>
      <c r="J277" s="49">
        <f t="shared" ref="J277:X277" si="460">J278</f>
        <v>15920</v>
      </c>
      <c r="K277" s="49">
        <f t="shared" si="460"/>
        <v>-15920</v>
      </c>
      <c r="L277" s="49">
        <f t="shared" si="460"/>
        <v>0</v>
      </c>
      <c r="M277" s="49">
        <f t="shared" si="460"/>
        <v>0</v>
      </c>
      <c r="N277" s="49">
        <f t="shared" si="460"/>
        <v>0</v>
      </c>
      <c r="O277" s="49">
        <f t="shared" si="460"/>
        <v>0</v>
      </c>
      <c r="P277" s="49">
        <f t="shared" si="460"/>
        <v>0</v>
      </c>
      <c r="Q277" s="49">
        <f t="shared" si="460"/>
        <v>0</v>
      </c>
      <c r="R277" s="49">
        <f t="shared" si="460"/>
        <v>0</v>
      </c>
      <c r="S277" s="49">
        <f t="shared" si="460"/>
        <v>0</v>
      </c>
      <c r="T277" s="49">
        <f t="shared" si="460"/>
        <v>0</v>
      </c>
      <c r="U277" s="49">
        <f t="shared" si="460"/>
        <v>0</v>
      </c>
      <c r="V277" s="49">
        <f t="shared" si="460"/>
        <v>0</v>
      </c>
      <c r="W277" s="49">
        <f t="shared" si="460"/>
        <v>0</v>
      </c>
      <c r="X277" s="380">
        <f t="shared" si="460"/>
        <v>0</v>
      </c>
    </row>
    <row r="278" spans="1:25" s="1" customFormat="1" ht="25.5" hidden="1" x14ac:dyDescent="0.25">
      <c r="A278" s="50"/>
      <c r="B278" s="285" t="s">
        <v>376</v>
      </c>
      <c r="C278" s="29" t="s">
        <v>296</v>
      </c>
      <c r="D278" s="29" t="s">
        <v>604</v>
      </c>
      <c r="E278" s="17">
        <v>852</v>
      </c>
      <c r="F278" s="48" t="s">
        <v>353</v>
      </c>
      <c r="G278" s="48" t="s">
        <v>224</v>
      </c>
      <c r="H278" s="48" t="s">
        <v>375</v>
      </c>
      <c r="I278" s="48" t="s">
        <v>377</v>
      </c>
      <c r="J278" s="49">
        <v>15920</v>
      </c>
      <c r="K278" s="49">
        <v>-15920</v>
      </c>
      <c r="L278" s="49">
        <f t="shared" si="424"/>
        <v>0</v>
      </c>
      <c r="M278" s="49"/>
      <c r="N278" s="49">
        <f t="shared" ref="N278" si="461">L278+M278</f>
        <v>0</v>
      </c>
      <c r="O278" s="49"/>
      <c r="P278" s="49">
        <f t="shared" ref="P278" si="462">N278+O278</f>
        <v>0</v>
      </c>
      <c r="Q278" s="49"/>
      <c r="R278" s="49">
        <f t="shared" ref="R278" si="463">P278+Q278</f>
        <v>0</v>
      </c>
      <c r="S278" s="49"/>
      <c r="T278" s="49">
        <f t="shared" ref="T278" si="464">R278+S278</f>
        <v>0</v>
      </c>
      <c r="U278" s="49"/>
      <c r="V278" s="49">
        <f t="shared" ref="V278" si="465">T278+U278</f>
        <v>0</v>
      </c>
      <c r="W278" s="49"/>
      <c r="X278" s="380">
        <f t="shared" ref="X278" si="466">V278+W278</f>
        <v>0</v>
      </c>
    </row>
    <row r="279" spans="1:25" s="1" customFormat="1" ht="12.75" hidden="1" customHeight="1" x14ac:dyDescent="0.25">
      <c r="A279" s="50"/>
      <c r="B279" s="285" t="s">
        <v>361</v>
      </c>
      <c r="C279" s="29" t="s">
        <v>296</v>
      </c>
      <c r="D279" s="29" t="s">
        <v>604</v>
      </c>
      <c r="E279" s="17">
        <v>852</v>
      </c>
      <c r="F279" s="48" t="s">
        <v>353</v>
      </c>
      <c r="G279" s="48" t="s">
        <v>224</v>
      </c>
      <c r="H279" s="48" t="s">
        <v>375</v>
      </c>
      <c r="I279" s="48" t="s">
        <v>362</v>
      </c>
      <c r="J279" s="49">
        <f>J280</f>
        <v>0</v>
      </c>
      <c r="K279" s="49">
        <f t="shared" ref="K279:X279" si="467">K280</f>
        <v>15920</v>
      </c>
      <c r="L279" s="49">
        <f t="shared" si="467"/>
        <v>15920</v>
      </c>
      <c r="M279" s="49">
        <f t="shared" si="467"/>
        <v>0</v>
      </c>
      <c r="N279" s="49">
        <f t="shared" si="467"/>
        <v>15920</v>
      </c>
      <c r="O279" s="49">
        <f t="shared" si="467"/>
        <v>0</v>
      </c>
      <c r="P279" s="49">
        <f t="shared" si="467"/>
        <v>15920</v>
      </c>
      <c r="Q279" s="49">
        <f t="shared" si="467"/>
        <v>0</v>
      </c>
      <c r="R279" s="49">
        <f t="shared" si="467"/>
        <v>15920</v>
      </c>
      <c r="S279" s="49">
        <f t="shared" si="467"/>
        <v>0</v>
      </c>
      <c r="T279" s="49">
        <f t="shared" si="467"/>
        <v>15920</v>
      </c>
      <c r="U279" s="49">
        <f t="shared" si="467"/>
        <v>0</v>
      </c>
      <c r="V279" s="49">
        <f t="shared" si="467"/>
        <v>15920</v>
      </c>
      <c r="W279" s="49">
        <f t="shared" si="467"/>
        <v>0</v>
      </c>
      <c r="X279" s="380">
        <f t="shared" si="467"/>
        <v>15920</v>
      </c>
    </row>
    <row r="280" spans="1:25" s="1" customFormat="1" ht="12.75" hidden="1" customHeight="1" x14ac:dyDescent="0.25">
      <c r="A280" s="50"/>
      <c r="B280" s="285" t="s">
        <v>363</v>
      </c>
      <c r="C280" s="29" t="s">
        <v>296</v>
      </c>
      <c r="D280" s="29" t="s">
        <v>604</v>
      </c>
      <c r="E280" s="17">
        <v>852</v>
      </c>
      <c r="F280" s="48" t="s">
        <v>353</v>
      </c>
      <c r="G280" s="48" t="s">
        <v>224</v>
      </c>
      <c r="H280" s="48" t="s">
        <v>375</v>
      </c>
      <c r="I280" s="48" t="s">
        <v>364</v>
      </c>
      <c r="J280" s="49"/>
      <c r="K280" s="49">
        <f>15920</f>
        <v>15920</v>
      </c>
      <c r="L280" s="49">
        <f t="shared" si="424"/>
        <v>15920</v>
      </c>
      <c r="M280" s="49"/>
      <c r="N280" s="49">
        <f t="shared" ref="N280" si="468">L280+M280</f>
        <v>15920</v>
      </c>
      <c r="O280" s="49"/>
      <c r="P280" s="49">
        <f t="shared" ref="P280" si="469">N280+O280</f>
        <v>15920</v>
      </c>
      <c r="Q280" s="49"/>
      <c r="R280" s="49">
        <f t="shared" ref="R280" si="470">P280+Q280</f>
        <v>15920</v>
      </c>
      <c r="S280" s="49"/>
      <c r="T280" s="49">
        <f t="shared" ref="T280" si="471">R280+S280</f>
        <v>15920</v>
      </c>
      <c r="U280" s="49"/>
      <c r="V280" s="49">
        <f t="shared" ref="V280" si="472">T280+U280</f>
        <v>15920</v>
      </c>
      <c r="W280" s="49"/>
      <c r="X280" s="380">
        <f t="shared" ref="X280" si="473">V280+W280</f>
        <v>15920</v>
      </c>
    </row>
    <row r="281" spans="1:25" s="1" customFormat="1" ht="12.75" customHeight="1" x14ac:dyDescent="0.25">
      <c r="A281" s="358" t="s">
        <v>380</v>
      </c>
      <c r="B281" s="358"/>
      <c r="C281" s="29" t="s">
        <v>296</v>
      </c>
      <c r="D281" s="29" t="s">
        <v>604</v>
      </c>
      <c r="E281" s="17">
        <v>852</v>
      </c>
      <c r="F281" s="29" t="s">
        <v>353</v>
      </c>
      <c r="G281" s="48" t="s">
        <v>224</v>
      </c>
      <c r="H281" s="29" t="s">
        <v>381</v>
      </c>
      <c r="I281" s="48"/>
      <c r="J281" s="49">
        <f t="shared" ref="J281:X282" si="474">J282</f>
        <v>1685000</v>
      </c>
      <c r="K281" s="49">
        <f t="shared" si="474"/>
        <v>0</v>
      </c>
      <c r="L281" s="49">
        <f t="shared" si="474"/>
        <v>0</v>
      </c>
      <c r="M281" s="49">
        <f t="shared" si="474"/>
        <v>200000</v>
      </c>
      <c r="N281" s="49">
        <f t="shared" si="474"/>
        <v>200000</v>
      </c>
      <c r="O281" s="49">
        <f t="shared" si="474"/>
        <v>0</v>
      </c>
      <c r="P281" s="49">
        <f t="shared" si="474"/>
        <v>200000</v>
      </c>
      <c r="Q281" s="49">
        <f t="shared" si="474"/>
        <v>0</v>
      </c>
      <c r="R281" s="49">
        <f t="shared" si="474"/>
        <v>200000</v>
      </c>
      <c r="S281" s="49">
        <f t="shared" si="474"/>
        <v>0</v>
      </c>
      <c r="T281" s="49">
        <f t="shared" si="474"/>
        <v>200000</v>
      </c>
      <c r="U281" s="49">
        <f t="shared" si="474"/>
        <v>38508</v>
      </c>
      <c r="V281" s="49">
        <f t="shared" si="474"/>
        <v>238508</v>
      </c>
      <c r="W281" s="49">
        <f t="shared" si="474"/>
        <v>187548</v>
      </c>
      <c r="X281" s="380">
        <f t="shared" si="474"/>
        <v>426056</v>
      </c>
    </row>
    <row r="282" spans="1:25" s="1" customFormat="1" ht="26.25" customHeight="1" x14ac:dyDescent="0.25">
      <c r="A282" s="285"/>
      <c r="B282" s="285" t="s">
        <v>361</v>
      </c>
      <c r="C282" s="29" t="s">
        <v>296</v>
      </c>
      <c r="D282" s="29" t="s">
        <v>604</v>
      </c>
      <c r="E282" s="17">
        <v>852</v>
      </c>
      <c r="F282" s="48" t="s">
        <v>353</v>
      </c>
      <c r="G282" s="48" t="s">
        <v>224</v>
      </c>
      <c r="H282" s="29" t="s">
        <v>381</v>
      </c>
      <c r="I282" s="48" t="s">
        <v>362</v>
      </c>
      <c r="J282" s="49">
        <f t="shared" si="474"/>
        <v>1685000</v>
      </c>
      <c r="K282" s="49">
        <f t="shared" si="474"/>
        <v>0</v>
      </c>
      <c r="L282" s="49">
        <f t="shared" si="474"/>
        <v>0</v>
      </c>
      <c r="M282" s="49">
        <f t="shared" si="474"/>
        <v>200000</v>
      </c>
      <c r="N282" s="49">
        <f t="shared" si="474"/>
        <v>200000</v>
      </c>
      <c r="O282" s="49">
        <f t="shared" si="474"/>
        <v>0</v>
      </c>
      <c r="P282" s="49">
        <f t="shared" si="474"/>
        <v>200000</v>
      </c>
      <c r="Q282" s="49">
        <f t="shared" si="474"/>
        <v>0</v>
      </c>
      <c r="R282" s="49">
        <f t="shared" si="474"/>
        <v>200000</v>
      </c>
      <c r="S282" s="49">
        <f t="shared" si="474"/>
        <v>0</v>
      </c>
      <c r="T282" s="49">
        <f t="shared" si="474"/>
        <v>200000</v>
      </c>
      <c r="U282" s="49">
        <f t="shared" si="474"/>
        <v>38508</v>
      </c>
      <c r="V282" s="49">
        <f t="shared" si="474"/>
        <v>238508</v>
      </c>
      <c r="W282" s="49">
        <f t="shared" si="474"/>
        <v>187548</v>
      </c>
      <c r="X282" s="380">
        <f t="shared" si="474"/>
        <v>426056</v>
      </c>
    </row>
    <row r="283" spans="1:25" s="1" customFormat="1" ht="12.75" customHeight="1" x14ac:dyDescent="0.25">
      <c r="A283" s="286"/>
      <c r="B283" s="286" t="s">
        <v>384</v>
      </c>
      <c r="C283" s="29" t="s">
        <v>296</v>
      </c>
      <c r="D283" s="29" t="s">
        <v>604</v>
      </c>
      <c r="E283" s="17">
        <v>852</v>
      </c>
      <c r="F283" s="48" t="s">
        <v>353</v>
      </c>
      <c r="G283" s="48" t="s">
        <v>224</v>
      </c>
      <c r="H283" s="29" t="s">
        <v>381</v>
      </c>
      <c r="I283" s="48" t="s">
        <v>385</v>
      </c>
      <c r="J283" s="49">
        <v>1685000</v>
      </c>
      <c r="K283" s="49"/>
      <c r="L283" s="49">
        <v>0</v>
      </c>
      <c r="M283" s="49">
        <v>200000</v>
      </c>
      <c r="N283" s="49">
        <f t="shared" ref="N283" si="475">L283+M283</f>
        <v>200000</v>
      </c>
      <c r="O283" s="49"/>
      <c r="P283" s="49">
        <f t="shared" ref="P283" si="476">N283+O283</f>
        <v>200000</v>
      </c>
      <c r="Q283" s="49"/>
      <c r="R283" s="49">
        <f t="shared" ref="R283" si="477">P283+Q283</f>
        <v>200000</v>
      </c>
      <c r="S283" s="49"/>
      <c r="T283" s="49">
        <f t="shared" ref="T283" si="478">R283+S283</f>
        <v>200000</v>
      </c>
      <c r="U283" s="49">
        <v>38508</v>
      </c>
      <c r="V283" s="49">
        <f t="shared" ref="V283" si="479">T283+U283</f>
        <v>238508</v>
      </c>
      <c r="W283" s="49">
        <f>[1]Вед.февр.!W263</f>
        <v>187548</v>
      </c>
      <c r="X283" s="380">
        <f t="shared" ref="X283" si="480">V283+W283</f>
        <v>426056</v>
      </c>
    </row>
    <row r="284" spans="1:25" s="1" customFormat="1" ht="12.75" hidden="1" customHeight="1" x14ac:dyDescent="0.25">
      <c r="A284" s="358" t="s">
        <v>386</v>
      </c>
      <c r="B284" s="358"/>
      <c r="C284" s="29" t="s">
        <v>296</v>
      </c>
      <c r="D284" s="29" t="s">
        <v>604</v>
      </c>
      <c r="E284" s="17">
        <v>852</v>
      </c>
      <c r="F284" s="29" t="s">
        <v>353</v>
      </c>
      <c r="G284" s="29" t="s">
        <v>224</v>
      </c>
      <c r="H284" s="29" t="s">
        <v>387</v>
      </c>
      <c r="I284" s="48"/>
      <c r="J284" s="49">
        <f t="shared" ref="J284:X285" si="481">J285</f>
        <v>0</v>
      </c>
      <c r="K284" s="49">
        <f t="shared" si="481"/>
        <v>0</v>
      </c>
      <c r="L284" s="49">
        <f t="shared" si="481"/>
        <v>0</v>
      </c>
      <c r="M284" s="49">
        <f t="shared" si="481"/>
        <v>100000</v>
      </c>
      <c r="N284" s="49">
        <f t="shared" si="481"/>
        <v>100000</v>
      </c>
      <c r="O284" s="49">
        <f t="shared" si="481"/>
        <v>0</v>
      </c>
      <c r="P284" s="49">
        <f t="shared" si="481"/>
        <v>100000</v>
      </c>
      <c r="Q284" s="49">
        <f t="shared" si="481"/>
        <v>0</v>
      </c>
      <c r="R284" s="49">
        <f t="shared" si="481"/>
        <v>100000</v>
      </c>
      <c r="S284" s="49">
        <f t="shared" si="481"/>
        <v>0</v>
      </c>
      <c r="T284" s="49">
        <f t="shared" si="481"/>
        <v>100000</v>
      </c>
      <c r="U284" s="49">
        <f t="shared" si="481"/>
        <v>-40000</v>
      </c>
      <c r="V284" s="49">
        <f t="shared" si="481"/>
        <v>60000</v>
      </c>
      <c r="W284" s="49">
        <f t="shared" si="481"/>
        <v>0</v>
      </c>
      <c r="X284" s="380">
        <f t="shared" si="481"/>
        <v>60000</v>
      </c>
    </row>
    <row r="285" spans="1:25" s="1" customFormat="1" ht="12.75" hidden="1" customHeight="1" x14ac:dyDescent="0.25">
      <c r="A285" s="285"/>
      <c r="B285" s="285" t="s">
        <v>361</v>
      </c>
      <c r="C285" s="29" t="s">
        <v>296</v>
      </c>
      <c r="D285" s="29" t="s">
        <v>604</v>
      </c>
      <c r="E285" s="17">
        <v>852</v>
      </c>
      <c r="F285" s="48" t="s">
        <v>353</v>
      </c>
      <c r="G285" s="48" t="s">
        <v>224</v>
      </c>
      <c r="H285" s="29" t="s">
        <v>387</v>
      </c>
      <c r="I285" s="48" t="s">
        <v>362</v>
      </c>
      <c r="J285" s="49">
        <f t="shared" si="481"/>
        <v>0</v>
      </c>
      <c r="K285" s="49">
        <f t="shared" si="481"/>
        <v>0</v>
      </c>
      <c r="L285" s="49">
        <f t="shared" si="481"/>
        <v>0</v>
      </c>
      <c r="M285" s="49">
        <f t="shared" si="481"/>
        <v>100000</v>
      </c>
      <c r="N285" s="49">
        <f t="shared" si="481"/>
        <v>100000</v>
      </c>
      <c r="O285" s="49">
        <f t="shared" si="481"/>
        <v>0</v>
      </c>
      <c r="P285" s="49">
        <f t="shared" si="481"/>
        <v>100000</v>
      </c>
      <c r="Q285" s="49">
        <f t="shared" si="481"/>
        <v>0</v>
      </c>
      <c r="R285" s="49">
        <f t="shared" si="481"/>
        <v>100000</v>
      </c>
      <c r="S285" s="49">
        <f t="shared" si="481"/>
        <v>0</v>
      </c>
      <c r="T285" s="49">
        <f t="shared" si="481"/>
        <v>100000</v>
      </c>
      <c r="U285" s="49">
        <f t="shared" si="481"/>
        <v>-40000</v>
      </c>
      <c r="V285" s="49">
        <f t="shared" si="481"/>
        <v>60000</v>
      </c>
      <c r="W285" s="49">
        <f t="shared" si="481"/>
        <v>0</v>
      </c>
      <c r="X285" s="380">
        <f t="shared" si="481"/>
        <v>60000</v>
      </c>
    </row>
    <row r="286" spans="1:25" s="1" customFormat="1" hidden="1" x14ac:dyDescent="0.25">
      <c r="A286" s="286"/>
      <c r="B286" s="286" t="s">
        <v>384</v>
      </c>
      <c r="C286" s="29" t="s">
        <v>296</v>
      </c>
      <c r="D286" s="29" t="s">
        <v>604</v>
      </c>
      <c r="E286" s="17">
        <v>852</v>
      </c>
      <c r="F286" s="48" t="s">
        <v>353</v>
      </c>
      <c r="G286" s="48" t="s">
        <v>224</v>
      </c>
      <c r="H286" s="29" t="s">
        <v>387</v>
      </c>
      <c r="I286" s="48" t="s">
        <v>385</v>
      </c>
      <c r="J286" s="49"/>
      <c r="K286" s="49"/>
      <c r="L286" s="49"/>
      <c r="M286" s="49">
        <v>100000</v>
      </c>
      <c r="N286" s="49">
        <f t="shared" ref="N286" si="482">L286+M286</f>
        <v>100000</v>
      </c>
      <c r="O286" s="49"/>
      <c r="P286" s="49">
        <f t="shared" ref="P286" si="483">N286+O286</f>
        <v>100000</v>
      </c>
      <c r="Q286" s="49"/>
      <c r="R286" s="49">
        <f t="shared" ref="R286" si="484">P286+Q286</f>
        <v>100000</v>
      </c>
      <c r="S286" s="49"/>
      <c r="T286" s="49">
        <f t="shared" ref="T286" si="485">R286+S286</f>
        <v>100000</v>
      </c>
      <c r="U286" s="49">
        <v>-40000</v>
      </c>
      <c r="V286" s="49">
        <f t="shared" ref="V286" si="486">T286+U286</f>
        <v>60000</v>
      </c>
      <c r="W286" s="49"/>
      <c r="X286" s="380">
        <f t="shared" ref="X286" si="487">V286+W286</f>
        <v>60000</v>
      </c>
    </row>
    <row r="287" spans="1:25" s="47" customFormat="1" ht="12.75" customHeight="1" x14ac:dyDescent="0.25">
      <c r="A287" s="326" t="s">
        <v>388</v>
      </c>
      <c r="B287" s="326"/>
      <c r="C287" s="29" t="s">
        <v>296</v>
      </c>
      <c r="D287" s="29" t="s">
        <v>604</v>
      </c>
      <c r="E287" s="17">
        <v>852</v>
      </c>
      <c r="F287" s="45" t="s">
        <v>353</v>
      </c>
      <c r="G287" s="45" t="s">
        <v>296</v>
      </c>
      <c r="H287" s="45"/>
      <c r="I287" s="45"/>
      <c r="J287" s="46">
        <f t="shared" ref="J287:X287" si="488">J288+J317+J331+J351+J355+J370+J373</f>
        <v>85290529.229999989</v>
      </c>
      <c r="K287" s="46">
        <f t="shared" si="488"/>
        <v>-327400</v>
      </c>
      <c r="L287" s="46">
        <f t="shared" si="488"/>
        <v>84963129.229999989</v>
      </c>
      <c r="M287" s="46">
        <f t="shared" si="488"/>
        <v>2563536</v>
      </c>
      <c r="N287" s="46">
        <f t="shared" si="488"/>
        <v>87526665.229999989</v>
      </c>
      <c r="O287" s="46">
        <f t="shared" si="488"/>
        <v>0</v>
      </c>
      <c r="P287" s="46">
        <f t="shared" si="488"/>
        <v>87526665.229999989</v>
      </c>
      <c r="Q287" s="46">
        <f t="shared" si="488"/>
        <v>1450410</v>
      </c>
      <c r="R287" s="46">
        <f t="shared" si="488"/>
        <v>88977075.229999989</v>
      </c>
      <c r="S287" s="46">
        <f t="shared" si="488"/>
        <v>605000</v>
      </c>
      <c r="T287" s="46">
        <f t="shared" si="488"/>
        <v>89582075.229999989</v>
      </c>
      <c r="U287" s="46">
        <f t="shared" si="488"/>
        <v>8120235</v>
      </c>
      <c r="V287" s="46">
        <f t="shared" si="488"/>
        <v>97702310.229999989</v>
      </c>
      <c r="W287" s="46">
        <f t="shared" si="488"/>
        <v>602012.12</v>
      </c>
      <c r="X287" s="379">
        <f t="shared" si="488"/>
        <v>98304322.349999994</v>
      </c>
      <c r="Y287" s="222"/>
    </row>
    <row r="288" spans="1:25" s="1" customFormat="1" ht="12.75" customHeight="1" x14ac:dyDescent="0.25">
      <c r="A288" s="358" t="s">
        <v>389</v>
      </c>
      <c r="B288" s="358"/>
      <c r="C288" s="29" t="s">
        <v>296</v>
      </c>
      <c r="D288" s="29" t="s">
        <v>604</v>
      </c>
      <c r="E288" s="17">
        <v>852</v>
      </c>
      <c r="F288" s="48" t="s">
        <v>353</v>
      </c>
      <c r="G288" s="48" t="s">
        <v>296</v>
      </c>
      <c r="H288" s="48" t="s">
        <v>390</v>
      </c>
      <c r="I288" s="48"/>
      <c r="J288" s="49">
        <f>J289</f>
        <v>14409500</v>
      </c>
      <c r="K288" s="49">
        <f t="shared" ref="K288:X288" si="489">K289</f>
        <v>0</v>
      </c>
      <c r="L288" s="49">
        <f t="shared" si="489"/>
        <v>14409500</v>
      </c>
      <c r="M288" s="49">
        <f t="shared" si="489"/>
        <v>0</v>
      </c>
      <c r="N288" s="49">
        <f t="shared" si="489"/>
        <v>14409500</v>
      </c>
      <c r="O288" s="49">
        <f t="shared" si="489"/>
        <v>0</v>
      </c>
      <c r="P288" s="49">
        <f t="shared" si="489"/>
        <v>14409500</v>
      </c>
      <c r="Q288" s="49">
        <f t="shared" si="489"/>
        <v>0</v>
      </c>
      <c r="R288" s="49">
        <f t="shared" si="489"/>
        <v>14409500</v>
      </c>
      <c r="S288" s="49">
        <f t="shared" si="489"/>
        <v>0</v>
      </c>
      <c r="T288" s="49">
        <f t="shared" si="489"/>
        <v>14409500</v>
      </c>
      <c r="U288" s="49">
        <f t="shared" si="489"/>
        <v>5900000</v>
      </c>
      <c r="V288" s="49">
        <f t="shared" si="489"/>
        <v>20309500</v>
      </c>
      <c r="W288" s="49">
        <f t="shared" si="489"/>
        <v>-370900</v>
      </c>
      <c r="X288" s="380">
        <f t="shared" si="489"/>
        <v>19938600</v>
      </c>
    </row>
    <row r="289" spans="1:24" s="1" customFormat="1" x14ac:dyDescent="0.25">
      <c r="A289" s="358" t="s">
        <v>357</v>
      </c>
      <c r="B289" s="358"/>
      <c r="C289" s="29" t="s">
        <v>296</v>
      </c>
      <c r="D289" s="29" t="s">
        <v>604</v>
      </c>
      <c r="E289" s="17">
        <v>852</v>
      </c>
      <c r="F289" s="29" t="s">
        <v>353</v>
      </c>
      <c r="G289" s="29" t="s">
        <v>296</v>
      </c>
      <c r="H289" s="29" t="s">
        <v>391</v>
      </c>
      <c r="I289" s="48"/>
      <c r="J289" s="49">
        <f>J290+J293+J296+J299+J302+J305+J308+J311</f>
        <v>14409500</v>
      </c>
      <c r="K289" s="49">
        <f t="shared" ref="K289:S289" si="490">K290+K293+K296+K299+K302+K305+K308+K311</f>
        <v>0</v>
      </c>
      <c r="L289" s="49">
        <f t="shared" si="490"/>
        <v>14409500</v>
      </c>
      <c r="M289" s="49">
        <f t="shared" si="490"/>
        <v>0</v>
      </c>
      <c r="N289" s="49">
        <f t="shared" si="490"/>
        <v>14409500</v>
      </c>
      <c r="O289" s="49">
        <f t="shared" si="490"/>
        <v>0</v>
      </c>
      <c r="P289" s="49">
        <f t="shared" si="490"/>
        <v>14409500</v>
      </c>
      <c r="Q289" s="49">
        <f t="shared" si="490"/>
        <v>0</v>
      </c>
      <c r="R289" s="49">
        <f t="shared" si="490"/>
        <v>14409500</v>
      </c>
      <c r="S289" s="49">
        <f t="shared" si="490"/>
        <v>0</v>
      </c>
      <c r="T289" s="49">
        <f>T290+T293+T296+T299+T302+T305+T308+T311+T314</f>
        <v>14409500</v>
      </c>
      <c r="U289" s="49">
        <f t="shared" ref="U289:X289" si="491">U290+U293+U296+U299+U302+U305+U308+U311+U314</f>
        <v>5900000</v>
      </c>
      <c r="V289" s="49">
        <f t="shared" si="491"/>
        <v>20309500</v>
      </c>
      <c r="W289" s="49">
        <f t="shared" si="491"/>
        <v>-370900</v>
      </c>
      <c r="X289" s="380">
        <f t="shared" si="491"/>
        <v>19938600</v>
      </c>
    </row>
    <row r="290" spans="1:24" s="1" customFormat="1" ht="12.75" customHeight="1" x14ac:dyDescent="0.25">
      <c r="A290" s="358" t="s">
        <v>392</v>
      </c>
      <c r="B290" s="358"/>
      <c r="C290" s="29" t="s">
        <v>296</v>
      </c>
      <c r="D290" s="29" t="s">
        <v>604</v>
      </c>
      <c r="E290" s="17">
        <v>852</v>
      </c>
      <c r="F290" s="29" t="s">
        <v>353</v>
      </c>
      <c r="G290" s="29" t="s">
        <v>296</v>
      </c>
      <c r="H290" s="29" t="s">
        <v>393</v>
      </c>
      <c r="I290" s="48"/>
      <c r="J290" s="49">
        <f t="shared" ref="J290:X291" si="492">J291</f>
        <v>2159400</v>
      </c>
      <c r="K290" s="49">
        <f t="shared" si="492"/>
        <v>0</v>
      </c>
      <c r="L290" s="49">
        <f t="shared" si="492"/>
        <v>2159400</v>
      </c>
      <c r="M290" s="49">
        <f t="shared" si="492"/>
        <v>0</v>
      </c>
      <c r="N290" s="49">
        <f t="shared" si="492"/>
        <v>2159400</v>
      </c>
      <c r="O290" s="49">
        <f t="shared" si="492"/>
        <v>0</v>
      </c>
      <c r="P290" s="49">
        <f t="shared" si="492"/>
        <v>2159400</v>
      </c>
      <c r="Q290" s="49">
        <f t="shared" si="492"/>
        <v>0</v>
      </c>
      <c r="R290" s="49">
        <f t="shared" si="492"/>
        <v>2159400</v>
      </c>
      <c r="S290" s="49">
        <f t="shared" si="492"/>
        <v>0</v>
      </c>
      <c r="T290" s="49">
        <f t="shared" si="492"/>
        <v>2159400</v>
      </c>
      <c r="U290" s="49">
        <f t="shared" si="492"/>
        <v>0</v>
      </c>
      <c r="V290" s="49">
        <f t="shared" si="492"/>
        <v>2159400</v>
      </c>
      <c r="W290" s="49">
        <f t="shared" si="492"/>
        <v>96000</v>
      </c>
      <c r="X290" s="380">
        <f t="shared" si="492"/>
        <v>2255400</v>
      </c>
    </row>
    <row r="291" spans="1:24" s="1" customFormat="1" ht="26.25" customHeight="1" x14ac:dyDescent="0.25">
      <c r="A291" s="285"/>
      <c r="B291" s="285" t="s">
        <v>361</v>
      </c>
      <c r="C291" s="29" t="s">
        <v>296</v>
      </c>
      <c r="D291" s="29" t="s">
        <v>604</v>
      </c>
      <c r="E291" s="17">
        <v>852</v>
      </c>
      <c r="F291" s="48" t="s">
        <v>353</v>
      </c>
      <c r="G291" s="29" t="s">
        <v>296</v>
      </c>
      <c r="H291" s="29" t="s">
        <v>393</v>
      </c>
      <c r="I291" s="48" t="s">
        <v>362</v>
      </c>
      <c r="J291" s="49">
        <f t="shared" si="492"/>
        <v>2159400</v>
      </c>
      <c r="K291" s="49">
        <f t="shared" si="492"/>
        <v>0</v>
      </c>
      <c r="L291" s="49">
        <f t="shared" si="492"/>
        <v>2159400</v>
      </c>
      <c r="M291" s="49">
        <f t="shared" si="492"/>
        <v>0</v>
      </c>
      <c r="N291" s="49">
        <f t="shared" si="492"/>
        <v>2159400</v>
      </c>
      <c r="O291" s="49">
        <f t="shared" si="492"/>
        <v>0</v>
      </c>
      <c r="P291" s="49">
        <f t="shared" si="492"/>
        <v>2159400</v>
      </c>
      <c r="Q291" s="49">
        <f t="shared" si="492"/>
        <v>0</v>
      </c>
      <c r="R291" s="49">
        <f t="shared" si="492"/>
        <v>2159400</v>
      </c>
      <c r="S291" s="49">
        <f t="shared" si="492"/>
        <v>0</v>
      </c>
      <c r="T291" s="49">
        <f t="shared" si="492"/>
        <v>2159400</v>
      </c>
      <c r="U291" s="49">
        <f t="shared" si="492"/>
        <v>0</v>
      </c>
      <c r="V291" s="49">
        <f t="shared" si="492"/>
        <v>2159400</v>
      </c>
      <c r="W291" s="49">
        <f t="shared" si="492"/>
        <v>96000</v>
      </c>
      <c r="X291" s="380">
        <f t="shared" si="492"/>
        <v>2255400</v>
      </c>
    </row>
    <row r="292" spans="1:24" s="1" customFormat="1" ht="26.25" customHeight="1" x14ac:dyDescent="0.25">
      <c r="A292" s="285"/>
      <c r="B292" s="285" t="s">
        <v>363</v>
      </c>
      <c r="C292" s="29" t="s">
        <v>296</v>
      </c>
      <c r="D292" s="29" t="s">
        <v>604</v>
      </c>
      <c r="E292" s="17">
        <v>852</v>
      </c>
      <c r="F292" s="48" t="s">
        <v>353</v>
      </c>
      <c r="G292" s="29" t="s">
        <v>296</v>
      </c>
      <c r="H292" s="29" t="s">
        <v>393</v>
      </c>
      <c r="I292" s="48" t="s">
        <v>364</v>
      </c>
      <c r="J292" s="49">
        <f>2159402-2</f>
        <v>2159400</v>
      </c>
      <c r="K292" s="49"/>
      <c r="L292" s="49">
        <f t="shared" si="424"/>
        <v>2159400</v>
      </c>
      <c r="M292" s="49"/>
      <c r="N292" s="49">
        <f t="shared" ref="N292" si="493">L292+M292</f>
        <v>2159400</v>
      </c>
      <c r="O292" s="49"/>
      <c r="P292" s="49">
        <f t="shared" ref="P292" si="494">N292+O292</f>
        <v>2159400</v>
      </c>
      <c r="Q292" s="49"/>
      <c r="R292" s="49">
        <f t="shared" ref="R292" si="495">P292+Q292</f>
        <v>2159400</v>
      </c>
      <c r="S292" s="49"/>
      <c r="T292" s="49">
        <f t="shared" ref="T292" si="496">R292+S292</f>
        <v>2159400</v>
      </c>
      <c r="U292" s="49"/>
      <c r="V292" s="49">
        <f t="shared" ref="V292" si="497">T292+U292</f>
        <v>2159400</v>
      </c>
      <c r="W292" s="49">
        <f>[1]Вед.февр.!W272</f>
        <v>96000</v>
      </c>
      <c r="X292" s="380">
        <f t="shared" ref="X292" si="498">V292+W292</f>
        <v>2255400</v>
      </c>
    </row>
    <row r="293" spans="1:24" s="1" customFormat="1" ht="12.75" customHeight="1" x14ac:dyDescent="0.25">
      <c r="A293" s="358" t="s">
        <v>394</v>
      </c>
      <c r="B293" s="358"/>
      <c r="C293" s="29" t="s">
        <v>296</v>
      </c>
      <c r="D293" s="29" t="s">
        <v>604</v>
      </c>
      <c r="E293" s="17">
        <v>852</v>
      </c>
      <c r="F293" s="29" t="s">
        <v>353</v>
      </c>
      <c r="G293" s="29" t="s">
        <v>296</v>
      </c>
      <c r="H293" s="29" t="s">
        <v>395</v>
      </c>
      <c r="I293" s="48"/>
      <c r="J293" s="49">
        <f t="shared" ref="J293:X294" si="499">J294</f>
        <v>2515700</v>
      </c>
      <c r="K293" s="49">
        <f t="shared" si="499"/>
        <v>0</v>
      </c>
      <c r="L293" s="49">
        <f t="shared" si="499"/>
        <v>2515700</v>
      </c>
      <c r="M293" s="49">
        <f t="shared" si="499"/>
        <v>0</v>
      </c>
      <c r="N293" s="49">
        <f t="shared" si="499"/>
        <v>2515700</v>
      </c>
      <c r="O293" s="49">
        <f t="shared" si="499"/>
        <v>0</v>
      </c>
      <c r="P293" s="49">
        <f t="shared" si="499"/>
        <v>2515700</v>
      </c>
      <c r="Q293" s="49">
        <f t="shared" si="499"/>
        <v>0</v>
      </c>
      <c r="R293" s="49">
        <f t="shared" si="499"/>
        <v>2515700</v>
      </c>
      <c r="S293" s="49">
        <f t="shared" si="499"/>
        <v>0</v>
      </c>
      <c r="T293" s="49">
        <f t="shared" si="499"/>
        <v>2515700</v>
      </c>
      <c r="U293" s="49">
        <f t="shared" si="499"/>
        <v>1445900</v>
      </c>
      <c r="V293" s="49">
        <f t="shared" si="499"/>
        <v>3961600</v>
      </c>
      <c r="W293" s="49">
        <f t="shared" si="499"/>
        <v>-345000</v>
      </c>
      <c r="X293" s="380">
        <f t="shared" si="499"/>
        <v>3616600</v>
      </c>
    </row>
    <row r="294" spans="1:24" s="1" customFormat="1" ht="26.25" customHeight="1" x14ac:dyDescent="0.25">
      <c r="A294" s="285"/>
      <c r="B294" s="285" t="s">
        <v>361</v>
      </c>
      <c r="C294" s="412" t="s">
        <v>296</v>
      </c>
      <c r="D294" s="29" t="s">
        <v>604</v>
      </c>
      <c r="E294" s="17">
        <v>852</v>
      </c>
      <c r="F294" s="48" t="s">
        <v>353</v>
      </c>
      <c r="G294" s="29" t="s">
        <v>296</v>
      </c>
      <c r="H294" s="29" t="s">
        <v>395</v>
      </c>
      <c r="I294" s="48" t="s">
        <v>362</v>
      </c>
      <c r="J294" s="49">
        <f t="shared" si="499"/>
        <v>2515700</v>
      </c>
      <c r="K294" s="49">
        <f t="shared" si="499"/>
        <v>0</v>
      </c>
      <c r="L294" s="49">
        <f t="shared" si="499"/>
        <v>2515700</v>
      </c>
      <c r="M294" s="49">
        <f t="shared" si="499"/>
        <v>0</v>
      </c>
      <c r="N294" s="49">
        <f t="shared" si="499"/>
        <v>2515700</v>
      </c>
      <c r="O294" s="49">
        <f t="shared" si="499"/>
        <v>0</v>
      </c>
      <c r="P294" s="49">
        <f t="shared" si="499"/>
        <v>2515700</v>
      </c>
      <c r="Q294" s="49">
        <f t="shared" si="499"/>
        <v>0</v>
      </c>
      <c r="R294" s="49">
        <f t="shared" si="499"/>
        <v>2515700</v>
      </c>
      <c r="S294" s="49">
        <f t="shared" si="499"/>
        <v>0</v>
      </c>
      <c r="T294" s="49">
        <f t="shared" si="499"/>
        <v>2515700</v>
      </c>
      <c r="U294" s="49">
        <f t="shared" si="499"/>
        <v>1445900</v>
      </c>
      <c r="V294" s="49">
        <f t="shared" si="499"/>
        <v>3961600</v>
      </c>
      <c r="W294" s="49">
        <f t="shared" si="499"/>
        <v>-345000</v>
      </c>
      <c r="X294" s="380">
        <f t="shared" si="499"/>
        <v>3616600</v>
      </c>
    </row>
    <row r="295" spans="1:24" s="1" customFormat="1" ht="26.25" customHeight="1" x14ac:dyDescent="0.25">
      <c r="A295" s="285"/>
      <c r="B295" s="285" t="s">
        <v>363</v>
      </c>
      <c r="C295" s="29" t="s">
        <v>296</v>
      </c>
      <c r="D295" s="29" t="s">
        <v>604</v>
      </c>
      <c r="E295" s="17">
        <v>852</v>
      </c>
      <c r="F295" s="48" t="s">
        <v>353</v>
      </c>
      <c r="G295" s="29" t="s">
        <v>296</v>
      </c>
      <c r="H295" s="29" t="s">
        <v>395</v>
      </c>
      <c r="I295" s="48" t="s">
        <v>364</v>
      </c>
      <c r="J295" s="49">
        <f>2461078+54622</f>
        <v>2515700</v>
      </c>
      <c r="K295" s="49"/>
      <c r="L295" s="49">
        <f t="shared" si="424"/>
        <v>2515700</v>
      </c>
      <c r="M295" s="49"/>
      <c r="N295" s="49">
        <f t="shared" ref="N295" si="500">L295+M295</f>
        <v>2515700</v>
      </c>
      <c r="O295" s="49"/>
      <c r="P295" s="49">
        <f t="shared" ref="P295" si="501">N295+O295</f>
        <v>2515700</v>
      </c>
      <c r="Q295" s="49"/>
      <c r="R295" s="49">
        <f t="shared" ref="R295" si="502">P295+Q295</f>
        <v>2515700</v>
      </c>
      <c r="S295" s="49"/>
      <c r="T295" s="49">
        <f t="shared" ref="T295" si="503">R295+S295</f>
        <v>2515700</v>
      </c>
      <c r="U295" s="49">
        <v>1445900</v>
      </c>
      <c r="V295" s="49">
        <f t="shared" ref="V295" si="504">T295+U295</f>
        <v>3961600</v>
      </c>
      <c r="W295" s="49">
        <f>[1]Вед.февр.!W275</f>
        <v>-345000</v>
      </c>
      <c r="X295" s="380">
        <f t="shared" ref="X295" si="505">V295+W295</f>
        <v>3616600</v>
      </c>
    </row>
    <row r="296" spans="1:24" s="1" customFormat="1" ht="12.75" customHeight="1" x14ac:dyDescent="0.25">
      <c r="A296" s="358" t="s">
        <v>396</v>
      </c>
      <c r="B296" s="358"/>
      <c r="C296" s="29" t="s">
        <v>296</v>
      </c>
      <c r="D296" s="29" t="s">
        <v>604</v>
      </c>
      <c r="E296" s="17">
        <v>852</v>
      </c>
      <c r="F296" s="29" t="s">
        <v>353</v>
      </c>
      <c r="G296" s="29" t="s">
        <v>296</v>
      </c>
      <c r="H296" s="29" t="s">
        <v>397</v>
      </c>
      <c r="I296" s="48"/>
      <c r="J296" s="49">
        <f t="shared" ref="J296:X297" si="506">J297</f>
        <v>1509100</v>
      </c>
      <c r="K296" s="49">
        <f t="shared" si="506"/>
        <v>0</v>
      </c>
      <c r="L296" s="49">
        <f t="shared" si="506"/>
        <v>1509100</v>
      </c>
      <c r="M296" s="49">
        <f t="shared" si="506"/>
        <v>0</v>
      </c>
      <c r="N296" s="49">
        <f t="shared" si="506"/>
        <v>1509100</v>
      </c>
      <c r="O296" s="49">
        <f t="shared" si="506"/>
        <v>0</v>
      </c>
      <c r="P296" s="49">
        <f t="shared" si="506"/>
        <v>1509100</v>
      </c>
      <c r="Q296" s="49">
        <f t="shared" si="506"/>
        <v>0</v>
      </c>
      <c r="R296" s="49">
        <f t="shared" si="506"/>
        <v>1509100</v>
      </c>
      <c r="S296" s="49">
        <f t="shared" si="506"/>
        <v>0</v>
      </c>
      <c r="T296" s="49">
        <f t="shared" si="506"/>
        <v>1509100</v>
      </c>
      <c r="U296" s="49">
        <f t="shared" si="506"/>
        <v>0</v>
      </c>
      <c r="V296" s="49">
        <f t="shared" si="506"/>
        <v>1509100</v>
      </c>
      <c r="W296" s="49">
        <f t="shared" si="506"/>
        <v>97000</v>
      </c>
      <c r="X296" s="380">
        <f t="shared" si="506"/>
        <v>1606100</v>
      </c>
    </row>
    <row r="297" spans="1:24" s="1" customFormat="1" ht="26.25" customHeight="1" x14ac:dyDescent="0.25">
      <c r="A297" s="285"/>
      <c r="B297" s="285" t="s">
        <v>361</v>
      </c>
      <c r="C297" s="29" t="s">
        <v>296</v>
      </c>
      <c r="D297" s="29" t="s">
        <v>604</v>
      </c>
      <c r="E297" s="17">
        <v>852</v>
      </c>
      <c r="F297" s="48" t="s">
        <v>353</v>
      </c>
      <c r="G297" s="29" t="s">
        <v>296</v>
      </c>
      <c r="H297" s="29" t="s">
        <v>397</v>
      </c>
      <c r="I297" s="48" t="s">
        <v>362</v>
      </c>
      <c r="J297" s="49">
        <f t="shared" si="506"/>
        <v>1509100</v>
      </c>
      <c r="K297" s="49">
        <f t="shared" si="506"/>
        <v>0</v>
      </c>
      <c r="L297" s="49">
        <f t="shared" si="506"/>
        <v>1509100</v>
      </c>
      <c r="M297" s="49">
        <f t="shared" si="506"/>
        <v>0</v>
      </c>
      <c r="N297" s="49">
        <f t="shared" si="506"/>
        <v>1509100</v>
      </c>
      <c r="O297" s="49">
        <f t="shared" si="506"/>
        <v>0</v>
      </c>
      <c r="P297" s="49">
        <f t="shared" si="506"/>
        <v>1509100</v>
      </c>
      <c r="Q297" s="49">
        <f t="shared" si="506"/>
        <v>0</v>
      </c>
      <c r="R297" s="49">
        <f t="shared" si="506"/>
        <v>1509100</v>
      </c>
      <c r="S297" s="49">
        <f t="shared" si="506"/>
        <v>0</v>
      </c>
      <c r="T297" s="49">
        <f t="shared" si="506"/>
        <v>1509100</v>
      </c>
      <c r="U297" s="49">
        <f t="shared" si="506"/>
        <v>0</v>
      </c>
      <c r="V297" s="49">
        <f t="shared" si="506"/>
        <v>1509100</v>
      </c>
      <c r="W297" s="49">
        <f t="shared" si="506"/>
        <v>97000</v>
      </c>
      <c r="X297" s="380">
        <f t="shared" si="506"/>
        <v>1606100</v>
      </c>
    </row>
    <row r="298" spans="1:24" s="1" customFormat="1" ht="26.25" customHeight="1" x14ac:dyDescent="0.25">
      <c r="A298" s="285"/>
      <c r="B298" s="285" t="s">
        <v>363</v>
      </c>
      <c r="C298" s="29" t="s">
        <v>296</v>
      </c>
      <c r="D298" s="29" t="s">
        <v>604</v>
      </c>
      <c r="E298" s="17">
        <v>852</v>
      </c>
      <c r="F298" s="48" t="s">
        <v>353</v>
      </c>
      <c r="G298" s="29" t="s">
        <v>296</v>
      </c>
      <c r="H298" s="29" t="s">
        <v>397</v>
      </c>
      <c r="I298" s="48" t="s">
        <v>364</v>
      </c>
      <c r="J298" s="49">
        <f>1454139+54961</f>
        <v>1509100</v>
      </c>
      <c r="K298" s="49"/>
      <c r="L298" s="49">
        <f t="shared" si="424"/>
        <v>1509100</v>
      </c>
      <c r="M298" s="49"/>
      <c r="N298" s="49">
        <f t="shared" ref="N298" si="507">L298+M298</f>
        <v>1509100</v>
      </c>
      <c r="O298" s="49"/>
      <c r="P298" s="49">
        <f t="shared" ref="P298" si="508">N298+O298</f>
        <v>1509100</v>
      </c>
      <c r="Q298" s="49"/>
      <c r="R298" s="49">
        <f t="shared" ref="R298" si="509">P298+Q298</f>
        <v>1509100</v>
      </c>
      <c r="S298" s="49"/>
      <c r="T298" s="49">
        <f t="shared" ref="T298" si="510">R298+S298</f>
        <v>1509100</v>
      </c>
      <c r="U298" s="49"/>
      <c r="V298" s="49">
        <f t="shared" ref="V298" si="511">T298+U298</f>
        <v>1509100</v>
      </c>
      <c r="W298" s="49">
        <f>[1]Вед.февр.!W278</f>
        <v>97000</v>
      </c>
      <c r="X298" s="380">
        <f t="shared" ref="X298" si="512">V298+W298</f>
        <v>1606100</v>
      </c>
    </row>
    <row r="299" spans="1:24" s="1" customFormat="1" ht="12.75" customHeight="1" x14ac:dyDescent="0.25">
      <c r="A299" s="358" t="s">
        <v>398</v>
      </c>
      <c r="B299" s="358"/>
      <c r="C299" s="29" t="s">
        <v>296</v>
      </c>
      <c r="D299" s="29" t="s">
        <v>604</v>
      </c>
      <c r="E299" s="17">
        <v>852</v>
      </c>
      <c r="F299" s="29" t="s">
        <v>353</v>
      </c>
      <c r="G299" s="29" t="s">
        <v>296</v>
      </c>
      <c r="H299" s="29" t="s">
        <v>399</v>
      </c>
      <c r="I299" s="48"/>
      <c r="J299" s="49">
        <f t="shared" ref="J299:X300" si="513">J300</f>
        <v>3143300</v>
      </c>
      <c r="K299" s="49">
        <f t="shared" si="513"/>
        <v>0</v>
      </c>
      <c r="L299" s="49">
        <f t="shared" si="513"/>
        <v>3143300</v>
      </c>
      <c r="M299" s="49">
        <f t="shared" si="513"/>
        <v>0</v>
      </c>
      <c r="N299" s="49">
        <f t="shared" si="513"/>
        <v>3143300</v>
      </c>
      <c r="O299" s="49">
        <f t="shared" si="513"/>
        <v>0</v>
      </c>
      <c r="P299" s="49">
        <f t="shared" si="513"/>
        <v>3143300</v>
      </c>
      <c r="Q299" s="49">
        <f t="shared" si="513"/>
        <v>0</v>
      </c>
      <c r="R299" s="49">
        <f t="shared" si="513"/>
        <v>3143300</v>
      </c>
      <c r="S299" s="49">
        <f t="shared" si="513"/>
        <v>0</v>
      </c>
      <c r="T299" s="49">
        <f t="shared" si="513"/>
        <v>3143300</v>
      </c>
      <c r="U299" s="49">
        <f t="shared" si="513"/>
        <v>0</v>
      </c>
      <c r="V299" s="49">
        <f t="shared" si="513"/>
        <v>3143300</v>
      </c>
      <c r="W299" s="49">
        <f t="shared" si="513"/>
        <v>51000</v>
      </c>
      <c r="X299" s="380">
        <f t="shared" si="513"/>
        <v>3194300</v>
      </c>
    </row>
    <row r="300" spans="1:24" s="1" customFormat="1" ht="26.25" customHeight="1" x14ac:dyDescent="0.25">
      <c r="A300" s="285"/>
      <c r="B300" s="285" t="s">
        <v>361</v>
      </c>
      <c r="C300" s="29" t="s">
        <v>296</v>
      </c>
      <c r="D300" s="29" t="s">
        <v>604</v>
      </c>
      <c r="E300" s="17">
        <v>852</v>
      </c>
      <c r="F300" s="48" t="s">
        <v>353</v>
      </c>
      <c r="G300" s="29" t="s">
        <v>296</v>
      </c>
      <c r="H300" s="29" t="s">
        <v>399</v>
      </c>
      <c r="I300" s="48" t="s">
        <v>362</v>
      </c>
      <c r="J300" s="49">
        <f t="shared" si="513"/>
        <v>3143300</v>
      </c>
      <c r="K300" s="49">
        <f t="shared" si="513"/>
        <v>0</v>
      </c>
      <c r="L300" s="49">
        <f t="shared" si="513"/>
        <v>3143300</v>
      </c>
      <c r="M300" s="49">
        <f t="shared" si="513"/>
        <v>0</v>
      </c>
      <c r="N300" s="49">
        <f t="shared" si="513"/>
        <v>3143300</v>
      </c>
      <c r="O300" s="49">
        <f t="shared" si="513"/>
        <v>0</v>
      </c>
      <c r="P300" s="49">
        <f t="shared" si="513"/>
        <v>3143300</v>
      </c>
      <c r="Q300" s="49">
        <f t="shared" si="513"/>
        <v>0</v>
      </c>
      <c r="R300" s="49">
        <f t="shared" si="513"/>
        <v>3143300</v>
      </c>
      <c r="S300" s="49">
        <f t="shared" si="513"/>
        <v>0</v>
      </c>
      <c r="T300" s="49">
        <f t="shared" si="513"/>
        <v>3143300</v>
      </c>
      <c r="U300" s="49">
        <f t="shared" si="513"/>
        <v>0</v>
      </c>
      <c r="V300" s="49">
        <f t="shared" si="513"/>
        <v>3143300</v>
      </c>
      <c r="W300" s="49">
        <f t="shared" si="513"/>
        <v>51000</v>
      </c>
      <c r="X300" s="380">
        <f t="shared" si="513"/>
        <v>3194300</v>
      </c>
    </row>
    <row r="301" spans="1:24" s="1" customFormat="1" ht="26.25" customHeight="1" x14ac:dyDescent="0.25">
      <c r="A301" s="285"/>
      <c r="B301" s="285" t="s">
        <v>363</v>
      </c>
      <c r="C301" s="412" t="s">
        <v>296</v>
      </c>
      <c r="D301" s="29" t="s">
        <v>604</v>
      </c>
      <c r="E301" s="17">
        <v>852</v>
      </c>
      <c r="F301" s="48" t="s">
        <v>353</v>
      </c>
      <c r="G301" s="29" t="s">
        <v>296</v>
      </c>
      <c r="H301" s="29" t="s">
        <v>399</v>
      </c>
      <c r="I301" s="48" t="s">
        <v>364</v>
      </c>
      <c r="J301" s="49">
        <f>3272821-129521</f>
        <v>3143300</v>
      </c>
      <c r="K301" s="49"/>
      <c r="L301" s="49">
        <f t="shared" si="424"/>
        <v>3143300</v>
      </c>
      <c r="M301" s="49"/>
      <c r="N301" s="49">
        <f t="shared" ref="N301" si="514">L301+M301</f>
        <v>3143300</v>
      </c>
      <c r="O301" s="49"/>
      <c r="P301" s="49">
        <f t="shared" ref="P301" si="515">N301+O301</f>
        <v>3143300</v>
      </c>
      <c r="Q301" s="49"/>
      <c r="R301" s="49">
        <f t="shared" ref="R301" si="516">P301+Q301</f>
        <v>3143300</v>
      </c>
      <c r="S301" s="49"/>
      <c r="T301" s="49">
        <f t="shared" ref="T301" si="517">R301+S301</f>
        <v>3143300</v>
      </c>
      <c r="U301" s="49"/>
      <c r="V301" s="49">
        <f t="shared" ref="V301" si="518">T301+U301</f>
        <v>3143300</v>
      </c>
      <c r="W301" s="49">
        <f>[1]Вед.февр.!W281</f>
        <v>51000</v>
      </c>
      <c r="X301" s="380">
        <f t="shared" ref="X301" si="519">V301+W301</f>
        <v>3194300</v>
      </c>
    </row>
    <row r="302" spans="1:24" s="1" customFormat="1" ht="12.75" hidden="1" customHeight="1" x14ac:dyDescent="0.25">
      <c r="A302" s="358" t="s">
        <v>400</v>
      </c>
      <c r="B302" s="358"/>
      <c r="C302" s="29" t="s">
        <v>296</v>
      </c>
      <c r="D302" s="29" t="s">
        <v>604</v>
      </c>
      <c r="E302" s="17">
        <v>852</v>
      </c>
      <c r="F302" s="29" t="s">
        <v>353</v>
      </c>
      <c r="G302" s="29" t="s">
        <v>296</v>
      </c>
      <c r="H302" s="29" t="s">
        <v>401</v>
      </c>
      <c r="I302" s="48"/>
      <c r="J302" s="49">
        <f t="shared" ref="J302:X303" si="520">J303</f>
        <v>1445900</v>
      </c>
      <c r="K302" s="49">
        <f t="shared" si="520"/>
        <v>0</v>
      </c>
      <c r="L302" s="49">
        <f t="shared" si="520"/>
        <v>1445900</v>
      </c>
      <c r="M302" s="49">
        <f t="shared" si="520"/>
        <v>0</v>
      </c>
      <c r="N302" s="49">
        <f t="shared" si="520"/>
        <v>1445900</v>
      </c>
      <c r="O302" s="49">
        <f t="shared" si="520"/>
        <v>0</v>
      </c>
      <c r="P302" s="49">
        <f t="shared" si="520"/>
        <v>1445900</v>
      </c>
      <c r="Q302" s="49">
        <f t="shared" si="520"/>
        <v>0</v>
      </c>
      <c r="R302" s="49">
        <f t="shared" si="520"/>
        <v>1445900</v>
      </c>
      <c r="S302" s="49">
        <f t="shared" si="520"/>
        <v>0</v>
      </c>
      <c r="T302" s="49">
        <f t="shared" si="520"/>
        <v>1445900</v>
      </c>
      <c r="U302" s="49">
        <f t="shared" si="520"/>
        <v>-1445900</v>
      </c>
      <c r="V302" s="49">
        <f t="shared" si="520"/>
        <v>0</v>
      </c>
      <c r="W302" s="49">
        <f t="shared" si="520"/>
        <v>0</v>
      </c>
      <c r="X302" s="380">
        <f t="shared" si="520"/>
        <v>0</v>
      </c>
    </row>
    <row r="303" spans="1:24" s="1" customFormat="1" ht="25.5" hidden="1" x14ac:dyDescent="0.25">
      <c r="A303" s="285"/>
      <c r="B303" s="285" t="s">
        <v>361</v>
      </c>
      <c r="C303" s="29" t="s">
        <v>296</v>
      </c>
      <c r="D303" s="29" t="s">
        <v>604</v>
      </c>
      <c r="E303" s="17">
        <v>852</v>
      </c>
      <c r="F303" s="48" t="s">
        <v>353</v>
      </c>
      <c r="G303" s="29" t="s">
        <v>296</v>
      </c>
      <c r="H303" s="29" t="s">
        <v>401</v>
      </c>
      <c r="I303" s="48" t="s">
        <v>362</v>
      </c>
      <c r="J303" s="49">
        <f t="shared" si="520"/>
        <v>1445900</v>
      </c>
      <c r="K303" s="49">
        <f t="shared" si="520"/>
        <v>0</v>
      </c>
      <c r="L303" s="49">
        <f t="shared" si="520"/>
        <v>1445900</v>
      </c>
      <c r="M303" s="49">
        <f t="shared" si="520"/>
        <v>0</v>
      </c>
      <c r="N303" s="49">
        <f t="shared" si="520"/>
        <v>1445900</v>
      </c>
      <c r="O303" s="49">
        <f t="shared" si="520"/>
        <v>0</v>
      </c>
      <c r="P303" s="49">
        <f t="shared" si="520"/>
        <v>1445900</v>
      </c>
      <c r="Q303" s="49">
        <f t="shared" si="520"/>
        <v>0</v>
      </c>
      <c r="R303" s="49">
        <f t="shared" si="520"/>
        <v>1445900</v>
      </c>
      <c r="S303" s="49">
        <f t="shared" si="520"/>
        <v>0</v>
      </c>
      <c r="T303" s="49">
        <f t="shared" si="520"/>
        <v>1445900</v>
      </c>
      <c r="U303" s="49">
        <f t="shared" si="520"/>
        <v>-1445900</v>
      </c>
      <c r="V303" s="49">
        <f t="shared" si="520"/>
        <v>0</v>
      </c>
      <c r="W303" s="49">
        <f t="shared" si="520"/>
        <v>0</v>
      </c>
      <c r="X303" s="380">
        <f t="shared" si="520"/>
        <v>0</v>
      </c>
    </row>
    <row r="304" spans="1:24" s="1" customFormat="1" ht="12.75" hidden="1" customHeight="1" x14ac:dyDescent="0.25">
      <c r="A304" s="285"/>
      <c r="B304" s="285" t="s">
        <v>363</v>
      </c>
      <c r="C304" s="412" t="s">
        <v>296</v>
      </c>
      <c r="D304" s="29" t="s">
        <v>604</v>
      </c>
      <c r="E304" s="17">
        <v>852</v>
      </c>
      <c r="F304" s="48" t="s">
        <v>353</v>
      </c>
      <c r="G304" s="29" t="s">
        <v>296</v>
      </c>
      <c r="H304" s="29" t="s">
        <v>401</v>
      </c>
      <c r="I304" s="48" t="s">
        <v>364</v>
      </c>
      <c r="J304" s="49">
        <f>1445866+34</f>
        <v>1445900</v>
      </c>
      <c r="K304" s="49"/>
      <c r="L304" s="49">
        <f t="shared" si="424"/>
        <v>1445900</v>
      </c>
      <c r="M304" s="49"/>
      <c r="N304" s="49">
        <f t="shared" ref="N304" si="521">L304+M304</f>
        <v>1445900</v>
      </c>
      <c r="O304" s="49"/>
      <c r="P304" s="49">
        <f t="shared" ref="P304" si="522">N304+O304</f>
        <v>1445900</v>
      </c>
      <c r="Q304" s="49"/>
      <c r="R304" s="49">
        <f t="shared" ref="R304" si="523">P304+Q304</f>
        <v>1445900</v>
      </c>
      <c r="S304" s="49"/>
      <c r="T304" s="49">
        <f t="shared" ref="T304" si="524">R304+S304</f>
        <v>1445900</v>
      </c>
      <c r="U304" s="49">
        <v>-1445900</v>
      </c>
      <c r="V304" s="49">
        <f t="shared" ref="V304" si="525">T304+U304</f>
        <v>0</v>
      </c>
      <c r="W304" s="49">
        <f>[1]Вед.февр.!W284</f>
        <v>0</v>
      </c>
      <c r="X304" s="380">
        <f t="shared" ref="X304" si="526">V304+W304</f>
        <v>0</v>
      </c>
    </row>
    <row r="305" spans="1:24" s="1" customFormat="1" ht="12.75" customHeight="1" x14ac:dyDescent="0.25">
      <c r="A305" s="358" t="s">
        <v>402</v>
      </c>
      <c r="B305" s="358"/>
      <c r="C305" s="29" t="s">
        <v>296</v>
      </c>
      <c r="D305" s="29" t="s">
        <v>604</v>
      </c>
      <c r="E305" s="17">
        <v>852</v>
      </c>
      <c r="F305" s="29" t="s">
        <v>353</v>
      </c>
      <c r="G305" s="29" t="s">
        <v>296</v>
      </c>
      <c r="H305" s="29" t="s">
        <v>403</v>
      </c>
      <c r="I305" s="48"/>
      <c r="J305" s="49">
        <f t="shared" ref="J305:X306" si="527">J306</f>
        <v>1604400</v>
      </c>
      <c r="K305" s="49">
        <f t="shared" si="527"/>
        <v>0</v>
      </c>
      <c r="L305" s="49">
        <f t="shared" si="527"/>
        <v>1604400</v>
      </c>
      <c r="M305" s="49">
        <f t="shared" si="527"/>
        <v>0</v>
      </c>
      <c r="N305" s="49">
        <f t="shared" si="527"/>
        <v>1604400</v>
      </c>
      <c r="O305" s="49">
        <f t="shared" si="527"/>
        <v>0</v>
      </c>
      <c r="P305" s="49">
        <f t="shared" si="527"/>
        <v>1604400</v>
      </c>
      <c r="Q305" s="49">
        <f t="shared" si="527"/>
        <v>0</v>
      </c>
      <c r="R305" s="49">
        <f t="shared" si="527"/>
        <v>1604400</v>
      </c>
      <c r="S305" s="49">
        <f t="shared" si="527"/>
        <v>0</v>
      </c>
      <c r="T305" s="49">
        <f t="shared" si="527"/>
        <v>1604400</v>
      </c>
      <c r="U305" s="49">
        <f t="shared" si="527"/>
        <v>0</v>
      </c>
      <c r="V305" s="49">
        <f t="shared" si="527"/>
        <v>1604400</v>
      </c>
      <c r="W305" s="49">
        <f t="shared" si="527"/>
        <v>-158000</v>
      </c>
      <c r="X305" s="380">
        <f t="shared" si="527"/>
        <v>1446400</v>
      </c>
    </row>
    <row r="306" spans="1:24" s="1" customFormat="1" ht="26.25" customHeight="1" x14ac:dyDescent="0.25">
      <c r="A306" s="285"/>
      <c r="B306" s="285" t="s">
        <v>361</v>
      </c>
      <c r="C306" s="29" t="s">
        <v>296</v>
      </c>
      <c r="D306" s="29" t="s">
        <v>604</v>
      </c>
      <c r="E306" s="17">
        <v>852</v>
      </c>
      <c r="F306" s="48" t="s">
        <v>353</v>
      </c>
      <c r="G306" s="29" t="s">
        <v>296</v>
      </c>
      <c r="H306" s="29" t="s">
        <v>403</v>
      </c>
      <c r="I306" s="48" t="s">
        <v>362</v>
      </c>
      <c r="J306" s="49">
        <f t="shared" si="527"/>
        <v>1604400</v>
      </c>
      <c r="K306" s="49">
        <f t="shared" si="527"/>
        <v>0</v>
      </c>
      <c r="L306" s="49">
        <f t="shared" si="527"/>
        <v>1604400</v>
      </c>
      <c r="M306" s="49">
        <f t="shared" si="527"/>
        <v>0</v>
      </c>
      <c r="N306" s="49">
        <f t="shared" si="527"/>
        <v>1604400</v>
      </c>
      <c r="O306" s="49">
        <f t="shared" si="527"/>
        <v>0</v>
      </c>
      <c r="P306" s="49">
        <f t="shared" si="527"/>
        <v>1604400</v>
      </c>
      <c r="Q306" s="49">
        <f t="shared" si="527"/>
        <v>0</v>
      </c>
      <c r="R306" s="49">
        <f t="shared" si="527"/>
        <v>1604400</v>
      </c>
      <c r="S306" s="49">
        <f t="shared" si="527"/>
        <v>0</v>
      </c>
      <c r="T306" s="49">
        <f t="shared" si="527"/>
        <v>1604400</v>
      </c>
      <c r="U306" s="49">
        <f t="shared" si="527"/>
        <v>0</v>
      </c>
      <c r="V306" s="49">
        <f t="shared" si="527"/>
        <v>1604400</v>
      </c>
      <c r="W306" s="49">
        <f t="shared" si="527"/>
        <v>-158000</v>
      </c>
      <c r="X306" s="380">
        <f t="shared" si="527"/>
        <v>1446400</v>
      </c>
    </row>
    <row r="307" spans="1:24" s="1" customFormat="1" ht="26.25" customHeight="1" x14ac:dyDescent="0.25">
      <c r="A307" s="285"/>
      <c r="B307" s="285" t="s">
        <v>363</v>
      </c>
      <c r="C307" s="29" t="s">
        <v>296</v>
      </c>
      <c r="D307" s="29" t="s">
        <v>604</v>
      </c>
      <c r="E307" s="17">
        <v>852</v>
      </c>
      <c r="F307" s="48" t="s">
        <v>353</v>
      </c>
      <c r="G307" s="29" t="s">
        <v>296</v>
      </c>
      <c r="H307" s="29" t="s">
        <v>403</v>
      </c>
      <c r="I307" s="48" t="s">
        <v>364</v>
      </c>
      <c r="J307" s="49">
        <f>1604423-23</f>
        <v>1604400</v>
      </c>
      <c r="K307" s="49"/>
      <c r="L307" s="49">
        <f t="shared" si="424"/>
        <v>1604400</v>
      </c>
      <c r="M307" s="49"/>
      <c r="N307" s="49">
        <f t="shared" ref="N307" si="528">L307+M307</f>
        <v>1604400</v>
      </c>
      <c r="O307" s="49"/>
      <c r="P307" s="49">
        <f t="shared" ref="P307" si="529">N307+O307</f>
        <v>1604400</v>
      </c>
      <c r="Q307" s="49"/>
      <c r="R307" s="49">
        <f t="shared" ref="R307" si="530">P307+Q307</f>
        <v>1604400</v>
      </c>
      <c r="S307" s="49"/>
      <c r="T307" s="49">
        <f t="shared" ref="T307" si="531">R307+S307</f>
        <v>1604400</v>
      </c>
      <c r="U307" s="49"/>
      <c r="V307" s="49">
        <f t="shared" ref="V307" si="532">T307+U307</f>
        <v>1604400</v>
      </c>
      <c r="W307" s="49">
        <f>[1]Вед.февр.!W287</f>
        <v>-158000</v>
      </c>
      <c r="X307" s="380">
        <f t="shared" ref="X307" si="533">V307+W307</f>
        <v>1446400</v>
      </c>
    </row>
    <row r="308" spans="1:24" s="1" customFormat="1" ht="12.75" customHeight="1" x14ac:dyDescent="0.25">
      <c r="A308" s="358" t="s">
        <v>404</v>
      </c>
      <c r="B308" s="358"/>
      <c r="C308" s="29" t="s">
        <v>296</v>
      </c>
      <c r="D308" s="29" t="s">
        <v>604</v>
      </c>
      <c r="E308" s="17">
        <v>852</v>
      </c>
      <c r="F308" s="29" t="s">
        <v>353</v>
      </c>
      <c r="G308" s="29" t="s">
        <v>296</v>
      </c>
      <c r="H308" s="29" t="s">
        <v>405</v>
      </c>
      <c r="I308" s="48"/>
      <c r="J308" s="49">
        <f t="shared" ref="J308:X309" si="534">J309</f>
        <v>1466000</v>
      </c>
      <c r="K308" s="49">
        <f t="shared" si="534"/>
        <v>0</v>
      </c>
      <c r="L308" s="49">
        <f t="shared" si="534"/>
        <v>1466000</v>
      </c>
      <c r="M308" s="49">
        <f t="shared" si="534"/>
        <v>0</v>
      </c>
      <c r="N308" s="49">
        <f t="shared" si="534"/>
        <v>1466000</v>
      </c>
      <c r="O308" s="49">
        <f t="shared" si="534"/>
        <v>0</v>
      </c>
      <c r="P308" s="49">
        <f t="shared" si="534"/>
        <v>1466000</v>
      </c>
      <c r="Q308" s="49">
        <f t="shared" si="534"/>
        <v>0</v>
      </c>
      <c r="R308" s="49">
        <f t="shared" si="534"/>
        <v>1466000</v>
      </c>
      <c r="S308" s="49">
        <f t="shared" si="534"/>
        <v>0</v>
      </c>
      <c r="T308" s="49">
        <f t="shared" si="534"/>
        <v>1466000</v>
      </c>
      <c r="U308" s="49">
        <f t="shared" si="534"/>
        <v>0</v>
      </c>
      <c r="V308" s="49">
        <f t="shared" si="534"/>
        <v>1466000</v>
      </c>
      <c r="W308" s="49">
        <f t="shared" si="534"/>
        <v>-91000</v>
      </c>
      <c r="X308" s="380">
        <f t="shared" si="534"/>
        <v>1375000</v>
      </c>
    </row>
    <row r="309" spans="1:24" s="1" customFormat="1" ht="27" customHeight="1" x14ac:dyDescent="0.25">
      <c r="A309" s="285"/>
      <c r="B309" s="285" t="s">
        <v>361</v>
      </c>
      <c r="C309" s="29" t="s">
        <v>296</v>
      </c>
      <c r="D309" s="29" t="s">
        <v>604</v>
      </c>
      <c r="E309" s="17">
        <v>852</v>
      </c>
      <c r="F309" s="48" t="s">
        <v>353</v>
      </c>
      <c r="G309" s="29" t="s">
        <v>296</v>
      </c>
      <c r="H309" s="29" t="s">
        <v>405</v>
      </c>
      <c r="I309" s="48" t="s">
        <v>362</v>
      </c>
      <c r="J309" s="49">
        <f t="shared" si="534"/>
        <v>1466000</v>
      </c>
      <c r="K309" s="49">
        <f t="shared" si="534"/>
        <v>0</v>
      </c>
      <c r="L309" s="49">
        <f t="shared" si="534"/>
        <v>1466000</v>
      </c>
      <c r="M309" s="49">
        <f t="shared" si="534"/>
        <v>0</v>
      </c>
      <c r="N309" s="49">
        <f t="shared" si="534"/>
        <v>1466000</v>
      </c>
      <c r="O309" s="49">
        <f t="shared" si="534"/>
        <v>0</v>
      </c>
      <c r="P309" s="49">
        <f t="shared" si="534"/>
        <v>1466000</v>
      </c>
      <c r="Q309" s="49">
        <f t="shared" si="534"/>
        <v>0</v>
      </c>
      <c r="R309" s="49">
        <f t="shared" si="534"/>
        <v>1466000</v>
      </c>
      <c r="S309" s="49">
        <f t="shared" si="534"/>
        <v>0</v>
      </c>
      <c r="T309" s="49">
        <f t="shared" si="534"/>
        <v>1466000</v>
      </c>
      <c r="U309" s="49">
        <f t="shared" si="534"/>
        <v>0</v>
      </c>
      <c r="V309" s="49">
        <f t="shared" si="534"/>
        <v>1466000</v>
      </c>
      <c r="W309" s="49">
        <f t="shared" si="534"/>
        <v>-91000</v>
      </c>
      <c r="X309" s="380">
        <f t="shared" si="534"/>
        <v>1375000</v>
      </c>
    </row>
    <row r="310" spans="1:24" s="1" customFormat="1" ht="27" customHeight="1" x14ac:dyDescent="0.25">
      <c r="A310" s="285"/>
      <c r="B310" s="285" t="s">
        <v>363</v>
      </c>
      <c r="C310" s="29" t="s">
        <v>296</v>
      </c>
      <c r="D310" s="29" t="s">
        <v>604</v>
      </c>
      <c r="E310" s="17">
        <v>852</v>
      </c>
      <c r="F310" s="48" t="s">
        <v>353</v>
      </c>
      <c r="G310" s="29" t="s">
        <v>296</v>
      </c>
      <c r="H310" s="29" t="s">
        <v>405</v>
      </c>
      <c r="I310" s="48" t="s">
        <v>364</v>
      </c>
      <c r="J310" s="49">
        <f>1466064-64</f>
        <v>1466000</v>
      </c>
      <c r="K310" s="49"/>
      <c r="L310" s="49">
        <f t="shared" si="424"/>
        <v>1466000</v>
      </c>
      <c r="M310" s="49"/>
      <c r="N310" s="49">
        <f t="shared" ref="N310" si="535">L310+M310</f>
        <v>1466000</v>
      </c>
      <c r="O310" s="49"/>
      <c r="P310" s="49">
        <f t="shared" ref="P310" si="536">N310+O310</f>
        <v>1466000</v>
      </c>
      <c r="Q310" s="49"/>
      <c r="R310" s="49">
        <f t="shared" ref="R310" si="537">P310+Q310</f>
        <v>1466000</v>
      </c>
      <c r="S310" s="49"/>
      <c r="T310" s="49">
        <f t="shared" ref="T310" si="538">R310+S310</f>
        <v>1466000</v>
      </c>
      <c r="U310" s="49"/>
      <c r="V310" s="49">
        <f t="shared" ref="V310" si="539">T310+U310</f>
        <v>1466000</v>
      </c>
      <c r="W310" s="49">
        <f>[1]Вед.февр.!W290</f>
        <v>-91000</v>
      </c>
      <c r="X310" s="380">
        <f t="shared" ref="X310" si="540">V310+W310</f>
        <v>1375000</v>
      </c>
    </row>
    <row r="311" spans="1:24" s="1" customFormat="1" ht="12.75" customHeight="1" x14ac:dyDescent="0.25">
      <c r="A311" s="358" t="s">
        <v>406</v>
      </c>
      <c r="B311" s="358"/>
      <c r="C311" s="412" t="s">
        <v>296</v>
      </c>
      <c r="D311" s="29" t="s">
        <v>604</v>
      </c>
      <c r="E311" s="17">
        <v>852</v>
      </c>
      <c r="F311" s="29" t="s">
        <v>353</v>
      </c>
      <c r="G311" s="29" t="s">
        <v>296</v>
      </c>
      <c r="H311" s="29" t="s">
        <v>407</v>
      </c>
      <c r="I311" s="48"/>
      <c r="J311" s="49">
        <f t="shared" ref="J311:X312" si="541">J312</f>
        <v>565700</v>
      </c>
      <c r="K311" s="49">
        <f t="shared" si="541"/>
        <v>0</v>
      </c>
      <c r="L311" s="49">
        <f t="shared" si="541"/>
        <v>565700</v>
      </c>
      <c r="M311" s="49">
        <f t="shared" si="541"/>
        <v>0</v>
      </c>
      <c r="N311" s="49">
        <f t="shared" si="541"/>
        <v>565700</v>
      </c>
      <c r="O311" s="49">
        <f t="shared" si="541"/>
        <v>0</v>
      </c>
      <c r="P311" s="49">
        <f t="shared" si="541"/>
        <v>565700</v>
      </c>
      <c r="Q311" s="49">
        <f t="shared" si="541"/>
        <v>0</v>
      </c>
      <c r="R311" s="49">
        <f t="shared" si="541"/>
        <v>565700</v>
      </c>
      <c r="S311" s="49">
        <f t="shared" si="541"/>
        <v>0</v>
      </c>
      <c r="T311" s="49">
        <f t="shared" si="541"/>
        <v>565700</v>
      </c>
      <c r="U311" s="49">
        <f t="shared" si="541"/>
        <v>0</v>
      </c>
      <c r="V311" s="49">
        <f t="shared" si="541"/>
        <v>565700</v>
      </c>
      <c r="W311" s="49">
        <f t="shared" si="541"/>
        <v>-20900</v>
      </c>
      <c r="X311" s="380">
        <f t="shared" si="541"/>
        <v>544800</v>
      </c>
    </row>
    <row r="312" spans="1:24" s="1" customFormat="1" ht="28.5" customHeight="1" x14ac:dyDescent="0.25">
      <c r="A312" s="285"/>
      <c r="B312" s="285" t="s">
        <v>361</v>
      </c>
      <c r="C312" s="29" t="s">
        <v>296</v>
      </c>
      <c r="D312" s="29" t="s">
        <v>604</v>
      </c>
      <c r="E312" s="17">
        <v>852</v>
      </c>
      <c r="F312" s="48" t="s">
        <v>353</v>
      </c>
      <c r="G312" s="29" t="s">
        <v>296</v>
      </c>
      <c r="H312" s="29" t="s">
        <v>407</v>
      </c>
      <c r="I312" s="48" t="s">
        <v>362</v>
      </c>
      <c r="J312" s="49">
        <f t="shared" si="541"/>
        <v>565700</v>
      </c>
      <c r="K312" s="49">
        <f t="shared" si="541"/>
        <v>0</v>
      </c>
      <c r="L312" s="49">
        <f t="shared" si="541"/>
        <v>565700</v>
      </c>
      <c r="M312" s="49">
        <f t="shared" si="541"/>
        <v>0</v>
      </c>
      <c r="N312" s="49">
        <f t="shared" si="541"/>
        <v>565700</v>
      </c>
      <c r="O312" s="49">
        <f t="shared" si="541"/>
        <v>0</v>
      </c>
      <c r="P312" s="49">
        <f t="shared" si="541"/>
        <v>565700</v>
      </c>
      <c r="Q312" s="49">
        <f t="shared" si="541"/>
        <v>0</v>
      </c>
      <c r="R312" s="49">
        <f t="shared" si="541"/>
        <v>565700</v>
      </c>
      <c r="S312" s="49">
        <f t="shared" si="541"/>
        <v>0</v>
      </c>
      <c r="T312" s="49">
        <f t="shared" si="541"/>
        <v>565700</v>
      </c>
      <c r="U312" s="49">
        <f t="shared" si="541"/>
        <v>0</v>
      </c>
      <c r="V312" s="49">
        <f t="shared" si="541"/>
        <v>565700</v>
      </c>
      <c r="W312" s="49">
        <f t="shared" si="541"/>
        <v>-20900</v>
      </c>
      <c r="X312" s="380">
        <f t="shared" si="541"/>
        <v>544800</v>
      </c>
    </row>
    <row r="313" spans="1:24" s="1" customFormat="1" ht="28.5" customHeight="1" x14ac:dyDescent="0.25">
      <c r="A313" s="285"/>
      <c r="B313" s="285" t="s">
        <v>363</v>
      </c>
      <c r="C313" s="29" t="s">
        <v>296</v>
      </c>
      <c r="D313" s="29" t="s">
        <v>604</v>
      </c>
      <c r="E313" s="17">
        <v>852</v>
      </c>
      <c r="F313" s="48" t="s">
        <v>353</v>
      </c>
      <c r="G313" s="29" t="s">
        <v>296</v>
      </c>
      <c r="H313" s="29" t="s">
        <v>407</v>
      </c>
      <c r="I313" s="48" t="s">
        <v>364</v>
      </c>
      <c r="J313" s="49">
        <f>545720+19980</f>
        <v>565700</v>
      </c>
      <c r="K313" s="49"/>
      <c r="L313" s="49">
        <f t="shared" ref="L313:L414" si="542">J313+K313</f>
        <v>565700</v>
      </c>
      <c r="M313" s="49"/>
      <c r="N313" s="49">
        <f t="shared" ref="N313" si="543">L313+M313</f>
        <v>565700</v>
      </c>
      <c r="O313" s="49"/>
      <c r="P313" s="49">
        <f t="shared" ref="P313" si="544">N313+O313</f>
        <v>565700</v>
      </c>
      <c r="Q313" s="49"/>
      <c r="R313" s="49">
        <f t="shared" ref="R313" si="545">P313+Q313</f>
        <v>565700</v>
      </c>
      <c r="S313" s="49"/>
      <c r="T313" s="49">
        <f t="shared" ref="T313" si="546">R313+S313</f>
        <v>565700</v>
      </c>
      <c r="U313" s="49"/>
      <c r="V313" s="49">
        <f t="shared" ref="V313" si="547">T313+U313</f>
        <v>565700</v>
      </c>
      <c r="W313" s="49">
        <f>[1]Вед.февр.!W293</f>
        <v>-20900</v>
      </c>
      <c r="X313" s="380">
        <f t="shared" ref="X313" si="548">V313+W313</f>
        <v>544800</v>
      </c>
    </row>
    <row r="314" spans="1:24" s="1" customFormat="1" ht="27" hidden="1" customHeight="1" x14ac:dyDescent="0.25">
      <c r="A314" s="358" t="s">
        <v>676</v>
      </c>
      <c r="B314" s="358"/>
      <c r="C314" s="29" t="s">
        <v>296</v>
      </c>
      <c r="D314" s="29" t="s">
        <v>604</v>
      </c>
      <c r="E314" s="17">
        <v>852</v>
      </c>
      <c r="F314" s="29" t="s">
        <v>353</v>
      </c>
      <c r="G314" s="29" t="s">
        <v>296</v>
      </c>
      <c r="H314" s="29" t="s">
        <v>677</v>
      </c>
      <c r="I314" s="48"/>
      <c r="J314" s="49"/>
      <c r="K314" s="49"/>
      <c r="L314" s="49"/>
      <c r="M314" s="49"/>
      <c r="N314" s="49"/>
      <c r="O314" s="49"/>
      <c r="P314" s="49"/>
      <c r="Q314" s="49"/>
      <c r="R314" s="49"/>
      <c r="S314" s="49"/>
      <c r="T314" s="49">
        <f>T315</f>
        <v>0</v>
      </c>
      <c r="U314" s="49">
        <f t="shared" ref="U314:X315" si="549">U315</f>
        <v>5900000</v>
      </c>
      <c r="V314" s="49">
        <f t="shared" si="549"/>
        <v>5900000</v>
      </c>
      <c r="W314" s="49">
        <f t="shared" si="549"/>
        <v>0</v>
      </c>
      <c r="X314" s="380">
        <f t="shared" si="549"/>
        <v>5900000</v>
      </c>
    </row>
    <row r="315" spans="1:24" s="1" customFormat="1" ht="27.75" hidden="1" customHeight="1" x14ac:dyDescent="0.25">
      <c r="A315" s="285"/>
      <c r="B315" s="285" t="s">
        <v>361</v>
      </c>
      <c r="C315" s="29" t="s">
        <v>296</v>
      </c>
      <c r="D315" s="29" t="s">
        <v>604</v>
      </c>
      <c r="E315" s="17">
        <v>852</v>
      </c>
      <c r="F315" s="48" t="s">
        <v>353</v>
      </c>
      <c r="G315" s="29" t="s">
        <v>296</v>
      </c>
      <c r="H315" s="29" t="s">
        <v>677</v>
      </c>
      <c r="I315" s="48" t="s">
        <v>362</v>
      </c>
      <c r="J315" s="49"/>
      <c r="K315" s="49"/>
      <c r="L315" s="49"/>
      <c r="M315" s="49"/>
      <c r="N315" s="49"/>
      <c r="O315" s="49"/>
      <c r="P315" s="49"/>
      <c r="Q315" s="49"/>
      <c r="R315" s="49"/>
      <c r="S315" s="49"/>
      <c r="T315" s="49">
        <f>T316</f>
        <v>0</v>
      </c>
      <c r="U315" s="49">
        <f>U316</f>
        <v>5900000</v>
      </c>
      <c r="V315" s="49">
        <f>V316</f>
        <v>5900000</v>
      </c>
      <c r="W315" s="49">
        <f t="shared" si="549"/>
        <v>0</v>
      </c>
      <c r="X315" s="380">
        <f t="shared" si="549"/>
        <v>5900000</v>
      </c>
    </row>
    <row r="316" spans="1:24" s="1" customFormat="1" ht="27" hidden="1" customHeight="1" x14ac:dyDescent="0.25">
      <c r="A316" s="285"/>
      <c r="B316" s="285" t="s">
        <v>363</v>
      </c>
      <c r="C316" s="29" t="s">
        <v>296</v>
      </c>
      <c r="D316" s="29" t="s">
        <v>604</v>
      </c>
      <c r="E316" s="17">
        <v>852</v>
      </c>
      <c r="F316" s="48" t="s">
        <v>353</v>
      </c>
      <c r="G316" s="29" t="s">
        <v>296</v>
      </c>
      <c r="H316" s="29" t="s">
        <v>677</v>
      </c>
      <c r="I316" s="48" t="s">
        <v>364</v>
      </c>
      <c r="J316" s="49"/>
      <c r="K316" s="49"/>
      <c r="L316" s="49"/>
      <c r="M316" s="49"/>
      <c r="N316" s="49"/>
      <c r="O316" s="49"/>
      <c r="P316" s="49"/>
      <c r="Q316" s="49"/>
      <c r="R316" s="49"/>
      <c r="S316" s="49"/>
      <c r="T316" s="49"/>
      <c r="U316" s="49">
        <v>5900000</v>
      </c>
      <c r="V316" s="49">
        <f t="shared" ref="V316" si="550">T316+U316</f>
        <v>5900000</v>
      </c>
      <c r="W316" s="49">
        <f>[1]Вед.февр.!W296</f>
        <v>0</v>
      </c>
      <c r="X316" s="380">
        <f t="shared" ref="X316" si="551">V316+W316</f>
        <v>5900000</v>
      </c>
    </row>
    <row r="317" spans="1:24" s="1" customFormat="1" ht="12.75" customHeight="1" x14ac:dyDescent="0.25">
      <c r="A317" s="358" t="s">
        <v>408</v>
      </c>
      <c r="B317" s="358"/>
      <c r="C317" s="29" t="s">
        <v>296</v>
      </c>
      <c r="D317" s="29" t="s">
        <v>604</v>
      </c>
      <c r="E317" s="17">
        <v>852</v>
      </c>
      <c r="F317" s="48" t="s">
        <v>353</v>
      </c>
      <c r="G317" s="48" t="s">
        <v>296</v>
      </c>
      <c r="H317" s="48" t="s">
        <v>409</v>
      </c>
      <c r="I317" s="48"/>
      <c r="J317" s="49">
        <f>J318</f>
        <v>6292500</v>
      </c>
      <c r="K317" s="49">
        <f t="shared" ref="K317:X317" si="552">K318</f>
        <v>1054900</v>
      </c>
      <c r="L317" s="49">
        <f t="shared" si="552"/>
        <v>7347400</v>
      </c>
      <c r="M317" s="49">
        <f t="shared" si="552"/>
        <v>88000</v>
      </c>
      <c r="N317" s="49">
        <f t="shared" si="552"/>
        <v>7435400</v>
      </c>
      <c r="O317" s="49">
        <f t="shared" si="552"/>
        <v>0</v>
      </c>
      <c r="P317" s="49">
        <f t="shared" si="552"/>
        <v>7435400</v>
      </c>
      <c r="Q317" s="49">
        <f t="shared" si="552"/>
        <v>0</v>
      </c>
      <c r="R317" s="49">
        <f t="shared" si="552"/>
        <v>7435400</v>
      </c>
      <c r="S317" s="49">
        <f t="shared" si="552"/>
        <v>0</v>
      </c>
      <c r="T317" s="49">
        <f t="shared" si="552"/>
        <v>7435400</v>
      </c>
      <c r="U317" s="49">
        <f t="shared" si="552"/>
        <v>194100</v>
      </c>
      <c r="V317" s="49">
        <f t="shared" si="552"/>
        <v>7629500</v>
      </c>
      <c r="W317" s="49">
        <f t="shared" si="552"/>
        <v>-178000</v>
      </c>
      <c r="X317" s="380">
        <f t="shared" si="552"/>
        <v>7451500</v>
      </c>
    </row>
    <row r="318" spans="1:24" s="1" customFormat="1" x14ac:dyDescent="0.25">
      <c r="A318" s="358" t="s">
        <v>357</v>
      </c>
      <c r="B318" s="358"/>
      <c r="C318" s="29" t="s">
        <v>296</v>
      </c>
      <c r="D318" s="29" t="s">
        <v>604</v>
      </c>
      <c r="E318" s="17">
        <v>852</v>
      </c>
      <c r="F318" s="48" t="s">
        <v>353</v>
      </c>
      <c r="G318" s="48" t="s">
        <v>296</v>
      </c>
      <c r="H318" s="48" t="s">
        <v>410</v>
      </c>
      <c r="I318" s="48"/>
      <c r="J318" s="49">
        <f>J319+J322+J325</f>
        <v>6292500</v>
      </c>
      <c r="K318" s="49">
        <f t="shared" ref="K318:S318" si="553">K319+K322+K325</f>
        <v>1054900</v>
      </c>
      <c r="L318" s="49">
        <f t="shared" si="553"/>
        <v>7347400</v>
      </c>
      <c r="M318" s="49">
        <f t="shared" si="553"/>
        <v>88000</v>
      </c>
      <c r="N318" s="49">
        <f t="shared" si="553"/>
        <v>7435400</v>
      </c>
      <c r="O318" s="49">
        <f t="shared" si="553"/>
        <v>0</v>
      </c>
      <c r="P318" s="49">
        <f t="shared" si="553"/>
        <v>7435400</v>
      </c>
      <c r="Q318" s="49">
        <f t="shared" si="553"/>
        <v>0</v>
      </c>
      <c r="R318" s="49">
        <f t="shared" si="553"/>
        <v>7435400</v>
      </c>
      <c r="S318" s="49">
        <f t="shared" si="553"/>
        <v>0</v>
      </c>
      <c r="T318" s="49">
        <f>T319+T322+T325+T328</f>
        <v>7435400</v>
      </c>
      <c r="U318" s="49">
        <f t="shared" ref="U318:X318" si="554">U319+U322+U325+U328</f>
        <v>194100</v>
      </c>
      <c r="V318" s="49">
        <f t="shared" si="554"/>
        <v>7629500</v>
      </c>
      <c r="W318" s="49">
        <f t="shared" si="554"/>
        <v>-178000</v>
      </c>
      <c r="X318" s="380">
        <f t="shared" si="554"/>
        <v>7451500</v>
      </c>
    </row>
    <row r="319" spans="1:24" s="1" customFormat="1" ht="27" hidden="1" customHeight="1" x14ac:dyDescent="0.25">
      <c r="A319" s="358" t="s">
        <v>411</v>
      </c>
      <c r="B319" s="358"/>
      <c r="C319" s="29" t="s">
        <v>296</v>
      </c>
      <c r="D319" s="29" t="s">
        <v>604</v>
      </c>
      <c r="E319" s="17">
        <v>852</v>
      </c>
      <c r="F319" s="29" t="s">
        <v>353</v>
      </c>
      <c r="G319" s="29" t="s">
        <v>296</v>
      </c>
      <c r="H319" s="29" t="s">
        <v>412</v>
      </c>
      <c r="I319" s="48"/>
      <c r="J319" s="49">
        <f t="shared" ref="J319:X320" si="555">J320</f>
        <v>2839100</v>
      </c>
      <c r="K319" s="49">
        <f t="shared" si="555"/>
        <v>0</v>
      </c>
      <c r="L319" s="49">
        <f t="shared" si="555"/>
        <v>2839100</v>
      </c>
      <c r="M319" s="49">
        <f t="shared" si="555"/>
        <v>88000</v>
      </c>
      <c r="N319" s="49">
        <f t="shared" si="555"/>
        <v>2927100</v>
      </c>
      <c r="O319" s="49">
        <f t="shared" si="555"/>
        <v>0</v>
      </c>
      <c r="P319" s="49">
        <f t="shared" si="555"/>
        <v>2927100</v>
      </c>
      <c r="Q319" s="49">
        <f t="shared" si="555"/>
        <v>0</v>
      </c>
      <c r="R319" s="49">
        <f t="shared" si="555"/>
        <v>2927100</v>
      </c>
      <c r="S319" s="49">
        <f t="shared" si="555"/>
        <v>0</v>
      </c>
      <c r="T319" s="49">
        <f t="shared" si="555"/>
        <v>2927100</v>
      </c>
      <c r="U319" s="49">
        <f t="shared" si="555"/>
        <v>0</v>
      </c>
      <c r="V319" s="49">
        <f t="shared" si="555"/>
        <v>2927100</v>
      </c>
      <c r="W319" s="49">
        <f t="shared" si="555"/>
        <v>0</v>
      </c>
      <c r="X319" s="380">
        <f t="shared" si="555"/>
        <v>2927100</v>
      </c>
    </row>
    <row r="320" spans="1:24" s="1" customFormat="1" ht="25.5" hidden="1" x14ac:dyDescent="0.25">
      <c r="A320" s="285"/>
      <c r="B320" s="285" t="s">
        <v>361</v>
      </c>
      <c r="C320" s="29" t="s">
        <v>296</v>
      </c>
      <c r="D320" s="29" t="s">
        <v>604</v>
      </c>
      <c r="E320" s="17">
        <v>852</v>
      </c>
      <c r="F320" s="48" t="s">
        <v>353</v>
      </c>
      <c r="G320" s="29" t="s">
        <v>296</v>
      </c>
      <c r="H320" s="29" t="s">
        <v>412</v>
      </c>
      <c r="I320" s="48" t="s">
        <v>362</v>
      </c>
      <c r="J320" s="49">
        <f t="shared" si="555"/>
        <v>2839100</v>
      </c>
      <c r="K320" s="49">
        <f t="shared" si="555"/>
        <v>0</v>
      </c>
      <c r="L320" s="49">
        <f t="shared" si="555"/>
        <v>2839100</v>
      </c>
      <c r="M320" s="49">
        <f t="shared" si="555"/>
        <v>88000</v>
      </c>
      <c r="N320" s="49">
        <f t="shared" si="555"/>
        <v>2927100</v>
      </c>
      <c r="O320" s="49">
        <f t="shared" si="555"/>
        <v>0</v>
      </c>
      <c r="P320" s="49">
        <f t="shared" si="555"/>
        <v>2927100</v>
      </c>
      <c r="Q320" s="49">
        <f t="shared" si="555"/>
        <v>0</v>
      </c>
      <c r="R320" s="49">
        <f t="shared" si="555"/>
        <v>2927100</v>
      </c>
      <c r="S320" s="49">
        <f t="shared" si="555"/>
        <v>0</v>
      </c>
      <c r="T320" s="49">
        <f t="shared" si="555"/>
        <v>2927100</v>
      </c>
      <c r="U320" s="49">
        <f t="shared" si="555"/>
        <v>0</v>
      </c>
      <c r="V320" s="49">
        <f t="shared" si="555"/>
        <v>2927100</v>
      </c>
      <c r="W320" s="49">
        <f t="shared" si="555"/>
        <v>0</v>
      </c>
      <c r="X320" s="380">
        <f t="shared" si="555"/>
        <v>2927100</v>
      </c>
    </row>
    <row r="321" spans="1:24" s="1" customFormat="1" ht="25.5" hidden="1" x14ac:dyDescent="0.25">
      <c r="A321" s="285"/>
      <c r="B321" s="285" t="s">
        <v>363</v>
      </c>
      <c r="C321" s="29" t="s">
        <v>296</v>
      </c>
      <c r="D321" s="29" t="s">
        <v>604</v>
      </c>
      <c r="E321" s="17">
        <v>852</v>
      </c>
      <c r="F321" s="48" t="s">
        <v>353</v>
      </c>
      <c r="G321" s="29" t="s">
        <v>296</v>
      </c>
      <c r="H321" s="29" t="s">
        <v>412</v>
      </c>
      <c r="I321" s="48" t="s">
        <v>364</v>
      </c>
      <c r="J321" s="49">
        <f>2839079+21</f>
        <v>2839100</v>
      </c>
      <c r="K321" s="49"/>
      <c r="L321" s="49">
        <f t="shared" si="542"/>
        <v>2839100</v>
      </c>
      <c r="M321" s="49">
        <v>88000</v>
      </c>
      <c r="N321" s="49">
        <f t="shared" ref="N321" si="556">L321+M321</f>
        <v>2927100</v>
      </c>
      <c r="O321" s="49"/>
      <c r="P321" s="49">
        <f t="shared" ref="P321" si="557">N321+O321</f>
        <v>2927100</v>
      </c>
      <c r="Q321" s="49"/>
      <c r="R321" s="49">
        <f t="shared" ref="R321" si="558">P321+Q321</f>
        <v>2927100</v>
      </c>
      <c r="S321" s="49"/>
      <c r="T321" s="49">
        <f t="shared" ref="T321" si="559">R321+S321</f>
        <v>2927100</v>
      </c>
      <c r="U321" s="49"/>
      <c r="V321" s="49">
        <f t="shared" ref="V321" si="560">T321+U321</f>
        <v>2927100</v>
      </c>
      <c r="W321" s="49">
        <f>[1]Вед.февр.!W301</f>
        <v>0</v>
      </c>
      <c r="X321" s="380">
        <f t="shared" ref="X321" si="561">V321+W321</f>
        <v>2927100</v>
      </c>
    </row>
    <row r="322" spans="1:24" s="1" customFormat="1" ht="28.5" hidden="1" customHeight="1" x14ac:dyDescent="0.25">
      <c r="A322" s="358" t="s">
        <v>413</v>
      </c>
      <c r="B322" s="358"/>
      <c r="C322" s="29" t="s">
        <v>296</v>
      </c>
      <c r="D322" s="29" t="s">
        <v>604</v>
      </c>
      <c r="E322" s="17">
        <v>852</v>
      </c>
      <c r="F322" s="29" t="s">
        <v>353</v>
      </c>
      <c r="G322" s="29" t="s">
        <v>296</v>
      </c>
      <c r="H322" s="29" t="s">
        <v>414</v>
      </c>
      <c r="I322" s="48"/>
      <c r="J322" s="49">
        <f t="shared" ref="J322:X323" si="562">J323</f>
        <v>1562600</v>
      </c>
      <c r="K322" s="49">
        <f t="shared" si="562"/>
        <v>264100</v>
      </c>
      <c r="L322" s="49">
        <f t="shared" si="562"/>
        <v>1826700</v>
      </c>
      <c r="M322" s="49">
        <f t="shared" si="562"/>
        <v>0</v>
      </c>
      <c r="N322" s="49">
        <f t="shared" si="562"/>
        <v>1826700</v>
      </c>
      <c r="O322" s="49">
        <f t="shared" si="562"/>
        <v>0</v>
      </c>
      <c r="P322" s="49">
        <f t="shared" si="562"/>
        <v>1826700</v>
      </c>
      <c r="Q322" s="49">
        <f t="shared" si="562"/>
        <v>0</v>
      </c>
      <c r="R322" s="49">
        <f t="shared" si="562"/>
        <v>1826700</v>
      </c>
      <c r="S322" s="49">
        <f t="shared" si="562"/>
        <v>0</v>
      </c>
      <c r="T322" s="49">
        <f t="shared" si="562"/>
        <v>1826700</v>
      </c>
      <c r="U322" s="49">
        <f t="shared" si="562"/>
        <v>-1826700</v>
      </c>
      <c r="V322" s="49">
        <f t="shared" si="562"/>
        <v>0</v>
      </c>
      <c r="W322" s="49">
        <f t="shared" si="562"/>
        <v>0</v>
      </c>
      <c r="X322" s="380">
        <f t="shared" si="562"/>
        <v>0</v>
      </c>
    </row>
    <row r="323" spans="1:24" s="1" customFormat="1" ht="12.75" hidden="1" customHeight="1" x14ac:dyDescent="0.25">
      <c r="A323" s="285"/>
      <c r="B323" s="285" t="s">
        <v>361</v>
      </c>
      <c r="C323" s="412" t="s">
        <v>296</v>
      </c>
      <c r="D323" s="29" t="s">
        <v>604</v>
      </c>
      <c r="E323" s="17">
        <v>852</v>
      </c>
      <c r="F323" s="48" t="s">
        <v>353</v>
      </c>
      <c r="G323" s="29" t="s">
        <v>296</v>
      </c>
      <c r="H323" s="29" t="s">
        <v>414</v>
      </c>
      <c r="I323" s="48" t="s">
        <v>362</v>
      </c>
      <c r="J323" s="49">
        <f t="shared" si="562"/>
        <v>1562600</v>
      </c>
      <c r="K323" s="49">
        <f t="shared" si="562"/>
        <v>264100</v>
      </c>
      <c r="L323" s="49">
        <f t="shared" si="562"/>
        <v>1826700</v>
      </c>
      <c r="M323" s="49">
        <f t="shared" si="562"/>
        <v>0</v>
      </c>
      <c r="N323" s="49">
        <f t="shared" si="562"/>
        <v>1826700</v>
      </c>
      <c r="O323" s="49">
        <f t="shared" si="562"/>
        <v>0</v>
      </c>
      <c r="P323" s="49">
        <f t="shared" si="562"/>
        <v>1826700</v>
      </c>
      <c r="Q323" s="49">
        <f t="shared" si="562"/>
        <v>0</v>
      </c>
      <c r="R323" s="49">
        <f t="shared" si="562"/>
        <v>1826700</v>
      </c>
      <c r="S323" s="49">
        <f t="shared" si="562"/>
        <v>0</v>
      </c>
      <c r="T323" s="49">
        <f t="shared" si="562"/>
        <v>1826700</v>
      </c>
      <c r="U323" s="49">
        <f t="shared" si="562"/>
        <v>-1826700</v>
      </c>
      <c r="V323" s="49">
        <f t="shared" si="562"/>
        <v>0</v>
      </c>
      <c r="W323" s="49">
        <f t="shared" si="562"/>
        <v>0</v>
      </c>
      <c r="X323" s="380">
        <f t="shared" si="562"/>
        <v>0</v>
      </c>
    </row>
    <row r="324" spans="1:24" s="1" customFormat="1" ht="25.5" hidden="1" x14ac:dyDescent="0.25">
      <c r="A324" s="285"/>
      <c r="B324" s="285" t="s">
        <v>363</v>
      </c>
      <c r="C324" s="29" t="s">
        <v>296</v>
      </c>
      <c r="D324" s="29" t="s">
        <v>604</v>
      </c>
      <c r="E324" s="17">
        <v>852</v>
      </c>
      <c r="F324" s="48" t="s">
        <v>353</v>
      </c>
      <c r="G324" s="29" t="s">
        <v>296</v>
      </c>
      <c r="H324" s="29" t="s">
        <v>414</v>
      </c>
      <c r="I324" s="48" t="s">
        <v>364</v>
      </c>
      <c r="J324" s="49">
        <f>1562634-34</f>
        <v>1562600</v>
      </c>
      <c r="K324" s="49">
        <v>264100</v>
      </c>
      <c r="L324" s="49">
        <f t="shared" si="542"/>
        <v>1826700</v>
      </c>
      <c r="M324" s="49"/>
      <c r="N324" s="49">
        <f t="shared" ref="N324" si="563">L324+M324</f>
        <v>1826700</v>
      </c>
      <c r="O324" s="49"/>
      <c r="P324" s="49">
        <f t="shared" ref="P324" si="564">N324+O324</f>
        <v>1826700</v>
      </c>
      <c r="Q324" s="49"/>
      <c r="R324" s="49">
        <f t="shared" ref="R324" si="565">P324+Q324</f>
        <v>1826700</v>
      </c>
      <c r="S324" s="49"/>
      <c r="T324" s="49">
        <f t="shared" ref="T324" si="566">R324+S324</f>
        <v>1826700</v>
      </c>
      <c r="U324" s="49">
        <v>-1826700</v>
      </c>
      <c r="V324" s="49">
        <f t="shared" ref="V324" si="567">T324+U324</f>
        <v>0</v>
      </c>
      <c r="W324" s="49">
        <f>[1]Вед.февр.!W304</f>
        <v>0</v>
      </c>
      <c r="X324" s="380">
        <f t="shared" ref="X324" si="568">V324+W324</f>
        <v>0</v>
      </c>
    </row>
    <row r="325" spans="1:24" s="1" customFormat="1" ht="26.25" customHeight="1" x14ac:dyDescent="0.25">
      <c r="A325" s="359" t="s">
        <v>580</v>
      </c>
      <c r="B325" s="359"/>
      <c r="C325" s="29" t="s">
        <v>296</v>
      </c>
      <c r="D325" s="29" t="s">
        <v>604</v>
      </c>
      <c r="E325" s="17">
        <v>852</v>
      </c>
      <c r="F325" s="29" t="s">
        <v>353</v>
      </c>
      <c r="G325" s="29" t="s">
        <v>296</v>
      </c>
      <c r="H325" s="29" t="s">
        <v>416</v>
      </c>
      <c r="I325" s="48"/>
      <c r="J325" s="49">
        <f>J327</f>
        <v>1890800</v>
      </c>
      <c r="K325" s="49">
        <f t="shared" ref="K325:X325" si="569">K327</f>
        <v>790800</v>
      </c>
      <c r="L325" s="49">
        <f t="shared" si="569"/>
        <v>2681600</v>
      </c>
      <c r="M325" s="49">
        <f t="shared" si="569"/>
        <v>0</v>
      </c>
      <c r="N325" s="49">
        <f t="shared" si="569"/>
        <v>2681600</v>
      </c>
      <c r="O325" s="49">
        <f t="shared" si="569"/>
        <v>0</v>
      </c>
      <c r="P325" s="49">
        <f t="shared" si="569"/>
        <v>2681600</v>
      </c>
      <c r="Q325" s="49">
        <f t="shared" si="569"/>
        <v>0</v>
      </c>
      <c r="R325" s="49">
        <f t="shared" si="569"/>
        <v>2681600</v>
      </c>
      <c r="S325" s="49">
        <f t="shared" si="569"/>
        <v>0</v>
      </c>
      <c r="T325" s="49">
        <f t="shared" si="569"/>
        <v>2681600</v>
      </c>
      <c r="U325" s="49">
        <f t="shared" si="569"/>
        <v>1826700</v>
      </c>
      <c r="V325" s="49">
        <f t="shared" si="569"/>
        <v>4508300</v>
      </c>
      <c r="W325" s="49">
        <f t="shared" si="569"/>
        <v>-178000</v>
      </c>
      <c r="X325" s="380">
        <f t="shared" si="569"/>
        <v>4330300</v>
      </c>
    </row>
    <row r="326" spans="1:24" s="1" customFormat="1" ht="27" customHeight="1" x14ac:dyDescent="0.25">
      <c r="A326" s="285"/>
      <c r="B326" s="285" t="s">
        <v>361</v>
      </c>
      <c r="C326" s="29" t="s">
        <v>296</v>
      </c>
      <c r="D326" s="29" t="s">
        <v>604</v>
      </c>
      <c r="E326" s="17">
        <v>852</v>
      </c>
      <c r="F326" s="48" t="s">
        <v>353</v>
      </c>
      <c r="G326" s="29" t="s">
        <v>296</v>
      </c>
      <c r="H326" s="29" t="s">
        <v>416</v>
      </c>
      <c r="I326" s="48" t="s">
        <v>362</v>
      </c>
      <c r="J326" s="49">
        <f>J327</f>
        <v>1890800</v>
      </c>
      <c r="K326" s="49">
        <f t="shared" ref="K326:X326" si="570">K327</f>
        <v>790800</v>
      </c>
      <c r="L326" s="49">
        <f t="shared" si="570"/>
        <v>2681600</v>
      </c>
      <c r="M326" s="49">
        <f t="shared" si="570"/>
        <v>0</v>
      </c>
      <c r="N326" s="49">
        <f t="shared" si="570"/>
        <v>2681600</v>
      </c>
      <c r="O326" s="49">
        <f t="shared" si="570"/>
        <v>0</v>
      </c>
      <c r="P326" s="49">
        <f t="shared" si="570"/>
        <v>2681600</v>
      </c>
      <c r="Q326" s="49">
        <f t="shared" si="570"/>
        <v>0</v>
      </c>
      <c r="R326" s="49">
        <f t="shared" si="570"/>
        <v>2681600</v>
      </c>
      <c r="S326" s="49">
        <f t="shared" si="570"/>
        <v>0</v>
      </c>
      <c r="T326" s="49">
        <f t="shared" si="570"/>
        <v>2681600</v>
      </c>
      <c r="U326" s="49">
        <f t="shared" si="570"/>
        <v>1826700</v>
      </c>
      <c r="V326" s="49">
        <f t="shared" si="570"/>
        <v>4508300</v>
      </c>
      <c r="W326" s="49">
        <f t="shared" si="570"/>
        <v>-178000</v>
      </c>
      <c r="X326" s="380">
        <f t="shared" si="570"/>
        <v>4330300</v>
      </c>
    </row>
    <row r="327" spans="1:24" s="1" customFormat="1" ht="27" customHeight="1" x14ac:dyDescent="0.25">
      <c r="A327" s="285"/>
      <c r="B327" s="285" t="s">
        <v>363</v>
      </c>
      <c r="C327" s="29" t="s">
        <v>296</v>
      </c>
      <c r="D327" s="29" t="s">
        <v>604</v>
      </c>
      <c r="E327" s="17">
        <v>852</v>
      </c>
      <c r="F327" s="48" t="s">
        <v>353</v>
      </c>
      <c r="G327" s="29" t="s">
        <v>296</v>
      </c>
      <c r="H327" s="29" t="s">
        <v>416</v>
      </c>
      <c r="I327" s="48" t="s">
        <v>364</v>
      </c>
      <c r="J327" s="49">
        <f>1890782+18</f>
        <v>1890800</v>
      </c>
      <c r="K327" s="49">
        <v>790800</v>
      </c>
      <c r="L327" s="49">
        <f t="shared" si="542"/>
        <v>2681600</v>
      </c>
      <c r="M327" s="49"/>
      <c r="N327" s="49">
        <f t="shared" ref="N327" si="571">L327+M327</f>
        <v>2681600</v>
      </c>
      <c r="O327" s="49"/>
      <c r="P327" s="49">
        <f t="shared" ref="P327" si="572">N327+O327</f>
        <v>2681600</v>
      </c>
      <c r="Q327" s="49"/>
      <c r="R327" s="49">
        <f t="shared" ref="R327" si="573">P327+Q327</f>
        <v>2681600</v>
      </c>
      <c r="S327" s="49"/>
      <c r="T327" s="49">
        <f t="shared" ref="T327" si="574">R327+S327</f>
        <v>2681600</v>
      </c>
      <c r="U327" s="49">
        <v>1826700</v>
      </c>
      <c r="V327" s="49">
        <f t="shared" ref="V327" si="575">T327+U327</f>
        <v>4508300</v>
      </c>
      <c r="W327" s="49">
        <f>[1]Вед.февр.!W307</f>
        <v>-178000</v>
      </c>
      <c r="X327" s="380">
        <f t="shared" ref="X327" si="576">V327+W327</f>
        <v>4330300</v>
      </c>
    </row>
    <row r="328" spans="1:24" s="1" customFormat="1" ht="27" hidden="1" customHeight="1" x14ac:dyDescent="0.25">
      <c r="A328" s="358" t="s">
        <v>678</v>
      </c>
      <c r="B328" s="358"/>
      <c r="C328" s="29" t="s">
        <v>296</v>
      </c>
      <c r="D328" s="29" t="s">
        <v>604</v>
      </c>
      <c r="E328" s="17">
        <v>852</v>
      </c>
      <c r="F328" s="29" t="s">
        <v>353</v>
      </c>
      <c r="G328" s="29" t="s">
        <v>296</v>
      </c>
      <c r="H328" s="29" t="s">
        <v>679</v>
      </c>
      <c r="I328" s="48"/>
      <c r="J328" s="49"/>
      <c r="K328" s="49"/>
      <c r="L328" s="49"/>
      <c r="M328" s="49"/>
      <c r="N328" s="49"/>
      <c r="O328" s="49"/>
      <c r="P328" s="49"/>
      <c r="Q328" s="49"/>
      <c r="R328" s="49"/>
      <c r="S328" s="49"/>
      <c r="T328" s="49">
        <f>T329</f>
        <v>0</v>
      </c>
      <c r="U328" s="125">
        <f t="shared" ref="U328:X329" si="577">U329</f>
        <v>194100</v>
      </c>
      <c r="V328" s="49">
        <f t="shared" si="577"/>
        <v>194100</v>
      </c>
      <c r="W328" s="125">
        <f t="shared" si="577"/>
        <v>0</v>
      </c>
      <c r="X328" s="380">
        <f t="shared" si="577"/>
        <v>194100</v>
      </c>
    </row>
    <row r="329" spans="1:24" s="1" customFormat="1" ht="27.75" hidden="1" customHeight="1" x14ac:dyDescent="0.25">
      <c r="A329" s="285"/>
      <c r="B329" s="285" t="s">
        <v>361</v>
      </c>
      <c r="C329" s="412" t="s">
        <v>296</v>
      </c>
      <c r="D329" s="29" t="s">
        <v>604</v>
      </c>
      <c r="E329" s="17">
        <v>852</v>
      </c>
      <c r="F329" s="48" t="s">
        <v>353</v>
      </c>
      <c r="G329" s="29" t="s">
        <v>296</v>
      </c>
      <c r="H329" s="29" t="s">
        <v>679</v>
      </c>
      <c r="I329" s="48" t="s">
        <v>362</v>
      </c>
      <c r="J329" s="49"/>
      <c r="K329" s="49"/>
      <c r="L329" s="49"/>
      <c r="M329" s="49"/>
      <c r="N329" s="49"/>
      <c r="O329" s="49"/>
      <c r="P329" s="49"/>
      <c r="Q329" s="49"/>
      <c r="R329" s="49"/>
      <c r="S329" s="49"/>
      <c r="T329" s="49">
        <f>T330</f>
        <v>0</v>
      </c>
      <c r="U329" s="125">
        <f t="shared" si="577"/>
        <v>194100</v>
      </c>
      <c r="V329" s="49">
        <f t="shared" si="577"/>
        <v>194100</v>
      </c>
      <c r="W329" s="125">
        <f t="shared" si="577"/>
        <v>0</v>
      </c>
      <c r="X329" s="380">
        <f t="shared" si="577"/>
        <v>194100</v>
      </c>
    </row>
    <row r="330" spans="1:24" s="1" customFormat="1" ht="27" hidden="1" customHeight="1" x14ac:dyDescent="0.25">
      <c r="A330" s="285"/>
      <c r="B330" s="285" t="s">
        <v>363</v>
      </c>
      <c r="C330" s="29" t="s">
        <v>296</v>
      </c>
      <c r="D330" s="29" t="s">
        <v>604</v>
      </c>
      <c r="E330" s="17">
        <v>852</v>
      </c>
      <c r="F330" s="48" t="s">
        <v>353</v>
      </c>
      <c r="G330" s="29" t="s">
        <v>296</v>
      </c>
      <c r="H330" s="29" t="s">
        <v>679</v>
      </c>
      <c r="I330" s="48" t="s">
        <v>364</v>
      </c>
      <c r="J330" s="49"/>
      <c r="K330" s="49"/>
      <c r="L330" s="49"/>
      <c r="M330" s="49"/>
      <c r="N330" s="49"/>
      <c r="O330" s="49"/>
      <c r="P330" s="49"/>
      <c r="Q330" s="49"/>
      <c r="R330" s="49"/>
      <c r="S330" s="49"/>
      <c r="T330" s="49"/>
      <c r="U330" s="125">
        <f>[1]Вед.февр.!U310</f>
        <v>194100</v>
      </c>
      <c r="V330" s="49">
        <f t="shared" ref="V330" si="578">T330+U330</f>
        <v>194100</v>
      </c>
      <c r="W330" s="125">
        <f>[1]Вед.февр.!W310</f>
        <v>0</v>
      </c>
      <c r="X330" s="380">
        <f t="shared" ref="X330" si="579">V330+W330</f>
        <v>194100</v>
      </c>
    </row>
    <row r="331" spans="1:24" s="1" customFormat="1" ht="12.75" customHeight="1" x14ac:dyDescent="0.25">
      <c r="A331" s="358" t="s">
        <v>417</v>
      </c>
      <c r="B331" s="358"/>
      <c r="C331" s="29" t="s">
        <v>296</v>
      </c>
      <c r="D331" s="29" t="s">
        <v>604</v>
      </c>
      <c r="E331" s="17">
        <v>852</v>
      </c>
      <c r="F331" s="48" t="s">
        <v>353</v>
      </c>
      <c r="G331" s="29" t="s">
        <v>296</v>
      </c>
      <c r="H331" s="29" t="s">
        <v>418</v>
      </c>
      <c r="I331" s="48"/>
      <c r="J331" s="49">
        <f>J338+J341</f>
        <v>0</v>
      </c>
      <c r="K331" s="49">
        <f t="shared" ref="K331:Q331" si="580">K338+K341</f>
        <v>0</v>
      </c>
      <c r="L331" s="49">
        <f t="shared" si="580"/>
        <v>0</v>
      </c>
      <c r="M331" s="49">
        <f t="shared" si="580"/>
        <v>0</v>
      </c>
      <c r="N331" s="49">
        <f t="shared" si="580"/>
        <v>0</v>
      </c>
      <c r="O331" s="49">
        <f t="shared" si="580"/>
        <v>0</v>
      </c>
      <c r="P331" s="49">
        <f t="shared" si="580"/>
        <v>0</v>
      </c>
      <c r="Q331" s="49">
        <f t="shared" si="580"/>
        <v>1129910</v>
      </c>
      <c r="R331" s="49">
        <f>R332+R338+R341</f>
        <v>1129910</v>
      </c>
      <c r="S331" s="49">
        <f t="shared" ref="S331:U331" si="581">S332+S338+S341</f>
        <v>605000</v>
      </c>
      <c r="T331" s="49">
        <f t="shared" si="581"/>
        <v>1734910</v>
      </c>
      <c r="U331" s="49">
        <f t="shared" si="581"/>
        <v>605000</v>
      </c>
      <c r="V331" s="49">
        <f>V332+V335+V338+V341</f>
        <v>2339910</v>
      </c>
      <c r="W331" s="49">
        <f t="shared" ref="W331:X331" si="582">W332+W335+W338+W341</f>
        <v>149000</v>
      </c>
      <c r="X331" s="380">
        <f t="shared" si="582"/>
        <v>2488910</v>
      </c>
    </row>
    <row r="332" spans="1:24" s="1" customFormat="1" ht="16.5" hidden="1" customHeight="1" x14ac:dyDescent="0.25">
      <c r="A332" s="285"/>
      <c r="B332" s="285" t="s">
        <v>630</v>
      </c>
      <c r="C332" s="29" t="s">
        <v>296</v>
      </c>
      <c r="D332" s="29" t="s">
        <v>604</v>
      </c>
      <c r="E332" s="17">
        <v>852</v>
      </c>
      <c r="F332" s="48" t="s">
        <v>353</v>
      </c>
      <c r="G332" s="29" t="s">
        <v>296</v>
      </c>
      <c r="H332" s="29" t="s">
        <v>629</v>
      </c>
      <c r="I332" s="48"/>
      <c r="J332" s="49"/>
      <c r="K332" s="49"/>
      <c r="L332" s="49"/>
      <c r="M332" s="49"/>
      <c r="N332" s="49"/>
      <c r="O332" s="49"/>
      <c r="P332" s="49"/>
      <c r="Q332" s="49"/>
      <c r="R332" s="49">
        <f>R333</f>
        <v>0</v>
      </c>
      <c r="S332" s="49">
        <f t="shared" ref="S332:X332" si="583">S333</f>
        <v>605000</v>
      </c>
      <c r="T332" s="49">
        <f t="shared" si="583"/>
        <v>605000</v>
      </c>
      <c r="U332" s="49">
        <f t="shared" si="583"/>
        <v>605000</v>
      </c>
      <c r="V332" s="49">
        <f t="shared" si="583"/>
        <v>1210000</v>
      </c>
      <c r="W332" s="49">
        <f t="shared" si="583"/>
        <v>0</v>
      </c>
      <c r="X332" s="380">
        <f t="shared" si="583"/>
        <v>1210000</v>
      </c>
    </row>
    <row r="333" spans="1:24" s="1" customFormat="1" ht="28.5" hidden="1" customHeight="1" x14ac:dyDescent="0.25">
      <c r="A333" s="285"/>
      <c r="B333" s="285" t="s">
        <v>361</v>
      </c>
      <c r="C333" s="29" t="s">
        <v>296</v>
      </c>
      <c r="D333" s="29" t="s">
        <v>604</v>
      </c>
      <c r="E333" s="17">
        <v>852</v>
      </c>
      <c r="F333" s="48" t="s">
        <v>353</v>
      </c>
      <c r="G333" s="29" t="s">
        <v>296</v>
      </c>
      <c r="H333" s="29" t="s">
        <v>629</v>
      </c>
      <c r="I333" s="48" t="s">
        <v>362</v>
      </c>
      <c r="J333" s="49"/>
      <c r="K333" s="49"/>
      <c r="L333" s="49">
        <f t="shared" ref="L333:L334" si="584">J333+K333</f>
        <v>0</v>
      </c>
      <c r="M333" s="49"/>
      <c r="N333" s="49"/>
      <c r="O333" s="49"/>
      <c r="P333" s="49">
        <f>P334</f>
        <v>0</v>
      </c>
      <c r="Q333" s="49">
        <f t="shared" ref="Q333:X333" si="585">Q334</f>
        <v>1012900</v>
      </c>
      <c r="R333" s="49">
        <f t="shared" si="585"/>
        <v>0</v>
      </c>
      <c r="S333" s="49">
        <f t="shared" si="585"/>
        <v>605000</v>
      </c>
      <c r="T333" s="49">
        <f t="shared" si="585"/>
        <v>605000</v>
      </c>
      <c r="U333" s="49">
        <f t="shared" si="585"/>
        <v>605000</v>
      </c>
      <c r="V333" s="49">
        <f t="shared" si="585"/>
        <v>1210000</v>
      </c>
      <c r="W333" s="49">
        <f t="shared" si="585"/>
        <v>0</v>
      </c>
      <c r="X333" s="380">
        <f t="shared" si="585"/>
        <v>1210000</v>
      </c>
    </row>
    <row r="334" spans="1:24" s="1" customFormat="1" ht="12.75" hidden="1" customHeight="1" x14ac:dyDescent="0.25">
      <c r="A334" s="285"/>
      <c r="B334" s="286" t="s">
        <v>384</v>
      </c>
      <c r="C334" s="29" t="s">
        <v>296</v>
      </c>
      <c r="D334" s="29" t="s">
        <v>604</v>
      </c>
      <c r="E334" s="17">
        <v>852</v>
      </c>
      <c r="F334" s="48" t="s">
        <v>353</v>
      </c>
      <c r="G334" s="29" t="s">
        <v>296</v>
      </c>
      <c r="H334" s="29" t="s">
        <v>629</v>
      </c>
      <c r="I334" s="48" t="s">
        <v>385</v>
      </c>
      <c r="J334" s="49"/>
      <c r="K334" s="49"/>
      <c r="L334" s="49">
        <f t="shared" si="584"/>
        <v>0</v>
      </c>
      <c r="M334" s="49"/>
      <c r="N334" s="49"/>
      <c r="O334" s="49"/>
      <c r="P334" s="49"/>
      <c r="Q334" s="49">
        <v>1012900</v>
      </c>
      <c r="R334" s="49"/>
      <c r="S334" s="49">
        <v>605000</v>
      </c>
      <c r="T334" s="49">
        <f>R334+S334</f>
        <v>605000</v>
      </c>
      <c r="U334" s="49">
        <v>605000</v>
      </c>
      <c r="V334" s="49">
        <f>T334+U334</f>
        <v>1210000</v>
      </c>
      <c r="W334" s="49"/>
      <c r="X334" s="380">
        <f>V334+W334</f>
        <v>1210000</v>
      </c>
    </row>
    <row r="335" spans="1:24" s="1" customFormat="1" ht="14.25" customHeight="1" x14ac:dyDescent="0.25">
      <c r="A335" s="358" t="s">
        <v>786</v>
      </c>
      <c r="B335" s="358"/>
      <c r="C335" s="29" t="s">
        <v>296</v>
      </c>
      <c r="D335" s="29" t="s">
        <v>604</v>
      </c>
      <c r="E335" s="283">
        <v>852</v>
      </c>
      <c r="F335" s="48" t="s">
        <v>353</v>
      </c>
      <c r="G335" s="29" t="s">
        <v>296</v>
      </c>
      <c r="H335" s="29" t="s">
        <v>787</v>
      </c>
      <c r="I335" s="48"/>
      <c r="J335" s="49"/>
      <c r="K335" s="49"/>
      <c r="L335" s="49"/>
      <c r="M335" s="49"/>
      <c r="N335" s="49"/>
      <c r="O335" s="49"/>
      <c r="P335" s="49"/>
      <c r="Q335" s="49"/>
      <c r="R335" s="49"/>
      <c r="S335" s="49"/>
      <c r="T335" s="49"/>
      <c r="U335" s="49"/>
      <c r="V335" s="49">
        <f>V336</f>
        <v>0</v>
      </c>
      <c r="W335" s="49">
        <f t="shared" ref="W335:X336" si="586">W336</f>
        <v>149000</v>
      </c>
      <c r="X335" s="380">
        <f t="shared" si="586"/>
        <v>149000</v>
      </c>
    </row>
    <row r="336" spans="1:24" s="1" customFormat="1" ht="25.5" customHeight="1" x14ac:dyDescent="0.25">
      <c r="A336" s="285"/>
      <c r="B336" s="285" t="s">
        <v>361</v>
      </c>
      <c r="C336" s="29" t="s">
        <v>296</v>
      </c>
      <c r="D336" s="29" t="s">
        <v>604</v>
      </c>
      <c r="E336" s="283">
        <v>852</v>
      </c>
      <c r="F336" s="48" t="s">
        <v>353</v>
      </c>
      <c r="G336" s="29" t="s">
        <v>296</v>
      </c>
      <c r="H336" s="29" t="s">
        <v>787</v>
      </c>
      <c r="I336" s="48" t="s">
        <v>362</v>
      </c>
      <c r="J336" s="49"/>
      <c r="K336" s="49"/>
      <c r="L336" s="49"/>
      <c r="M336" s="49"/>
      <c r="N336" s="49"/>
      <c r="O336" s="49"/>
      <c r="P336" s="49"/>
      <c r="Q336" s="49"/>
      <c r="R336" s="49"/>
      <c r="S336" s="49"/>
      <c r="T336" s="49"/>
      <c r="U336" s="49"/>
      <c r="V336" s="49">
        <f>V337</f>
        <v>0</v>
      </c>
      <c r="W336" s="49">
        <f t="shared" si="586"/>
        <v>149000</v>
      </c>
      <c r="X336" s="380">
        <f t="shared" si="586"/>
        <v>149000</v>
      </c>
    </row>
    <row r="337" spans="1:24" s="1" customFormat="1" ht="12.75" customHeight="1" x14ac:dyDescent="0.25">
      <c r="A337" s="285"/>
      <c r="B337" s="286" t="s">
        <v>384</v>
      </c>
      <c r="C337" s="29" t="s">
        <v>296</v>
      </c>
      <c r="D337" s="29" t="s">
        <v>604</v>
      </c>
      <c r="E337" s="283">
        <v>852</v>
      </c>
      <c r="F337" s="48" t="s">
        <v>353</v>
      </c>
      <c r="G337" s="29" t="s">
        <v>296</v>
      </c>
      <c r="H337" s="29" t="s">
        <v>787</v>
      </c>
      <c r="I337" s="48" t="s">
        <v>385</v>
      </c>
      <c r="J337" s="49"/>
      <c r="K337" s="49"/>
      <c r="L337" s="49"/>
      <c r="M337" s="49"/>
      <c r="N337" s="49"/>
      <c r="O337" s="49"/>
      <c r="P337" s="49"/>
      <c r="Q337" s="49"/>
      <c r="R337" s="49"/>
      <c r="S337" s="49"/>
      <c r="T337" s="49"/>
      <c r="U337" s="49"/>
      <c r="V337" s="49"/>
      <c r="W337" s="49">
        <v>149000</v>
      </c>
      <c r="X337" s="380">
        <f t="shared" ref="X337" si="587">V337+W337</f>
        <v>149000</v>
      </c>
    </row>
    <row r="338" spans="1:24" s="1" customFormat="1" ht="27.75" hidden="1" customHeight="1" x14ac:dyDescent="0.25">
      <c r="A338" s="358" t="s">
        <v>419</v>
      </c>
      <c r="B338" s="358"/>
      <c r="C338" s="29" t="s">
        <v>296</v>
      </c>
      <c r="D338" s="29" t="s">
        <v>604</v>
      </c>
      <c r="E338" s="17">
        <v>852</v>
      </c>
      <c r="F338" s="48" t="s">
        <v>353</v>
      </c>
      <c r="G338" s="29" t="s">
        <v>296</v>
      </c>
      <c r="H338" s="29" t="s">
        <v>420</v>
      </c>
      <c r="I338" s="48"/>
      <c r="J338" s="49"/>
      <c r="K338" s="49"/>
      <c r="L338" s="49">
        <f t="shared" si="542"/>
        <v>0</v>
      </c>
      <c r="M338" s="49"/>
      <c r="N338" s="49"/>
      <c r="O338" s="49"/>
      <c r="P338" s="49">
        <f>P339</f>
        <v>0</v>
      </c>
      <c r="Q338" s="49">
        <f t="shared" ref="Q338:X339" si="588">Q339</f>
        <v>1012900</v>
      </c>
      <c r="R338" s="49">
        <f t="shared" si="588"/>
        <v>1012900</v>
      </c>
      <c r="S338" s="49">
        <f t="shared" si="588"/>
        <v>0</v>
      </c>
      <c r="T338" s="49">
        <f t="shared" si="588"/>
        <v>1012900</v>
      </c>
      <c r="U338" s="49">
        <f t="shared" si="588"/>
        <v>0</v>
      </c>
      <c r="V338" s="49">
        <f t="shared" si="588"/>
        <v>1012900</v>
      </c>
      <c r="W338" s="49">
        <f t="shared" si="588"/>
        <v>0</v>
      </c>
      <c r="X338" s="380">
        <f t="shared" si="588"/>
        <v>1012900</v>
      </c>
    </row>
    <row r="339" spans="1:24" s="1" customFormat="1" ht="12.75" hidden="1" customHeight="1" x14ac:dyDescent="0.25">
      <c r="A339" s="285"/>
      <c r="B339" s="285" t="s">
        <v>361</v>
      </c>
      <c r="C339" s="412" t="s">
        <v>296</v>
      </c>
      <c r="D339" s="29" t="s">
        <v>604</v>
      </c>
      <c r="E339" s="17">
        <v>852</v>
      </c>
      <c r="F339" s="48" t="s">
        <v>353</v>
      </c>
      <c r="G339" s="29" t="s">
        <v>296</v>
      </c>
      <c r="H339" s="29" t="s">
        <v>420</v>
      </c>
      <c r="I339" s="48" t="s">
        <v>362</v>
      </c>
      <c r="J339" s="49"/>
      <c r="K339" s="49"/>
      <c r="L339" s="49">
        <f t="shared" si="542"/>
        <v>0</v>
      </c>
      <c r="M339" s="49"/>
      <c r="N339" s="49"/>
      <c r="O339" s="49"/>
      <c r="P339" s="49">
        <f>P340</f>
        <v>0</v>
      </c>
      <c r="Q339" s="49">
        <f t="shared" si="588"/>
        <v>1012900</v>
      </c>
      <c r="R339" s="49">
        <f t="shared" si="588"/>
        <v>1012900</v>
      </c>
      <c r="S339" s="49">
        <f t="shared" si="588"/>
        <v>0</v>
      </c>
      <c r="T339" s="49">
        <f t="shared" si="588"/>
        <v>1012900</v>
      </c>
      <c r="U339" s="49">
        <f t="shared" si="588"/>
        <v>0</v>
      </c>
      <c r="V339" s="49">
        <f t="shared" si="588"/>
        <v>1012900</v>
      </c>
      <c r="W339" s="49">
        <f t="shared" si="588"/>
        <v>0</v>
      </c>
      <c r="X339" s="380">
        <f t="shared" si="588"/>
        <v>1012900</v>
      </c>
    </row>
    <row r="340" spans="1:24" s="1" customFormat="1" ht="12.75" hidden="1" customHeight="1" x14ac:dyDescent="0.25">
      <c r="A340" s="285"/>
      <c r="B340" s="286" t="s">
        <v>384</v>
      </c>
      <c r="C340" s="29" t="s">
        <v>296</v>
      </c>
      <c r="D340" s="29" t="s">
        <v>604</v>
      </c>
      <c r="E340" s="17">
        <v>852</v>
      </c>
      <c r="F340" s="48" t="s">
        <v>353</v>
      </c>
      <c r="G340" s="29" t="s">
        <v>296</v>
      </c>
      <c r="H340" s="29" t="s">
        <v>420</v>
      </c>
      <c r="I340" s="48" t="s">
        <v>385</v>
      </c>
      <c r="J340" s="49"/>
      <c r="K340" s="49"/>
      <c r="L340" s="49">
        <f t="shared" si="542"/>
        <v>0</v>
      </c>
      <c r="M340" s="49"/>
      <c r="N340" s="49"/>
      <c r="O340" s="49"/>
      <c r="P340" s="49"/>
      <c r="Q340" s="49">
        <v>1012900</v>
      </c>
      <c r="R340" s="49">
        <f>P340+Q340</f>
        <v>1012900</v>
      </c>
      <c r="S340" s="49"/>
      <c r="T340" s="49">
        <f>R340+S340</f>
        <v>1012900</v>
      </c>
      <c r="U340" s="49"/>
      <c r="V340" s="49">
        <f>T340+U340</f>
        <v>1012900</v>
      </c>
      <c r="W340" s="49"/>
      <c r="X340" s="380">
        <f>V340+W340</f>
        <v>1012900</v>
      </c>
    </row>
    <row r="341" spans="1:24" s="1" customFormat="1" ht="15" hidden="1" customHeight="1" x14ac:dyDescent="0.25">
      <c r="A341" s="358" t="s">
        <v>421</v>
      </c>
      <c r="B341" s="358"/>
      <c r="C341" s="29" t="s">
        <v>296</v>
      </c>
      <c r="D341" s="29" t="s">
        <v>604</v>
      </c>
      <c r="E341" s="17">
        <v>852</v>
      </c>
      <c r="F341" s="48" t="s">
        <v>353</v>
      </c>
      <c r="G341" s="29" t="s">
        <v>296</v>
      </c>
      <c r="H341" s="29" t="s">
        <v>424</v>
      </c>
      <c r="I341" s="65"/>
      <c r="J341" s="49"/>
      <c r="K341" s="49"/>
      <c r="L341" s="49">
        <f t="shared" si="542"/>
        <v>0</v>
      </c>
      <c r="M341" s="49"/>
      <c r="N341" s="49"/>
      <c r="O341" s="49"/>
      <c r="P341" s="49">
        <f>P342+P345+P348</f>
        <v>0</v>
      </c>
      <c r="Q341" s="49">
        <f t="shared" ref="Q341:X341" si="589">Q342+Q345+Q348</f>
        <v>117010</v>
      </c>
      <c r="R341" s="49">
        <f t="shared" si="589"/>
        <v>117010</v>
      </c>
      <c r="S341" s="49">
        <f t="shared" si="589"/>
        <v>0</v>
      </c>
      <c r="T341" s="49">
        <f t="shared" si="589"/>
        <v>117010</v>
      </c>
      <c r="U341" s="49">
        <f t="shared" si="589"/>
        <v>0</v>
      </c>
      <c r="V341" s="49">
        <f t="shared" si="589"/>
        <v>117010</v>
      </c>
      <c r="W341" s="49">
        <f t="shared" si="589"/>
        <v>0</v>
      </c>
      <c r="X341" s="380">
        <f t="shared" si="589"/>
        <v>117010</v>
      </c>
    </row>
    <row r="342" spans="1:24" s="1" customFormat="1" hidden="1" x14ac:dyDescent="0.25">
      <c r="A342" s="285"/>
      <c r="B342" s="285" t="s">
        <v>346</v>
      </c>
      <c r="C342" s="412" t="s">
        <v>296</v>
      </c>
      <c r="D342" s="29" t="s">
        <v>604</v>
      </c>
      <c r="E342" s="17">
        <v>852</v>
      </c>
      <c r="F342" s="48" t="s">
        <v>353</v>
      </c>
      <c r="G342" s="29" t="s">
        <v>296</v>
      </c>
      <c r="H342" s="29" t="s">
        <v>426</v>
      </c>
      <c r="I342" s="48"/>
      <c r="J342" s="49"/>
      <c r="K342" s="49"/>
      <c r="L342" s="49">
        <f t="shared" si="542"/>
        <v>0</v>
      </c>
      <c r="M342" s="49"/>
      <c r="N342" s="49"/>
      <c r="O342" s="49"/>
      <c r="P342" s="49">
        <f>P343</f>
        <v>0</v>
      </c>
      <c r="Q342" s="49">
        <f t="shared" ref="Q342:X343" si="590">Q343</f>
        <v>50680</v>
      </c>
      <c r="R342" s="49">
        <f t="shared" si="590"/>
        <v>50680</v>
      </c>
      <c r="S342" s="49">
        <f t="shared" si="590"/>
        <v>0</v>
      </c>
      <c r="T342" s="49">
        <f t="shared" si="590"/>
        <v>50680</v>
      </c>
      <c r="U342" s="49">
        <f t="shared" si="590"/>
        <v>0</v>
      </c>
      <c r="V342" s="49">
        <f t="shared" si="590"/>
        <v>50680</v>
      </c>
      <c r="W342" s="49">
        <f t="shared" si="590"/>
        <v>0</v>
      </c>
      <c r="X342" s="380">
        <f t="shared" si="590"/>
        <v>50680</v>
      </c>
    </row>
    <row r="343" spans="1:24" s="1" customFormat="1" ht="12.75" hidden="1" customHeight="1" x14ac:dyDescent="0.25">
      <c r="A343" s="285"/>
      <c r="B343" s="285" t="s">
        <v>348</v>
      </c>
      <c r="C343" s="29" t="s">
        <v>296</v>
      </c>
      <c r="D343" s="29" t="s">
        <v>604</v>
      </c>
      <c r="E343" s="17">
        <v>852</v>
      </c>
      <c r="F343" s="48" t="s">
        <v>353</v>
      </c>
      <c r="G343" s="29" t="s">
        <v>296</v>
      </c>
      <c r="H343" s="29" t="s">
        <v>426</v>
      </c>
      <c r="I343" s="48" t="s">
        <v>362</v>
      </c>
      <c r="J343" s="49"/>
      <c r="K343" s="49"/>
      <c r="L343" s="49">
        <f t="shared" si="542"/>
        <v>0</v>
      </c>
      <c r="M343" s="49"/>
      <c r="N343" s="49"/>
      <c r="O343" s="49"/>
      <c r="P343" s="49">
        <f>P344</f>
        <v>0</v>
      </c>
      <c r="Q343" s="49">
        <f t="shared" si="590"/>
        <v>50680</v>
      </c>
      <c r="R343" s="49">
        <f t="shared" si="590"/>
        <v>50680</v>
      </c>
      <c r="S343" s="49">
        <f t="shared" si="590"/>
        <v>0</v>
      </c>
      <c r="T343" s="49">
        <f t="shared" si="590"/>
        <v>50680</v>
      </c>
      <c r="U343" s="49">
        <f t="shared" si="590"/>
        <v>0</v>
      </c>
      <c r="V343" s="49">
        <f t="shared" si="590"/>
        <v>50680</v>
      </c>
      <c r="W343" s="49">
        <f t="shared" si="590"/>
        <v>0</v>
      </c>
      <c r="X343" s="380">
        <f t="shared" si="590"/>
        <v>50680</v>
      </c>
    </row>
    <row r="344" spans="1:24" s="1" customFormat="1" ht="12.75" hidden="1" customHeight="1" x14ac:dyDescent="0.25">
      <c r="A344" s="358" t="s">
        <v>423</v>
      </c>
      <c r="B344" s="358"/>
      <c r="C344" s="29" t="s">
        <v>296</v>
      </c>
      <c r="D344" s="29" t="s">
        <v>604</v>
      </c>
      <c r="E344" s="17">
        <v>852</v>
      </c>
      <c r="F344" s="48" t="s">
        <v>353</v>
      </c>
      <c r="G344" s="29" t="s">
        <v>296</v>
      </c>
      <c r="H344" s="29" t="s">
        <v>426</v>
      </c>
      <c r="I344" s="48" t="s">
        <v>385</v>
      </c>
      <c r="J344" s="49"/>
      <c r="K344" s="49"/>
      <c r="L344" s="49">
        <f t="shared" si="542"/>
        <v>0</v>
      </c>
      <c r="M344" s="49"/>
      <c r="N344" s="49"/>
      <c r="O344" s="49"/>
      <c r="P344" s="49"/>
      <c r="Q344" s="49">
        <v>50680</v>
      </c>
      <c r="R344" s="49">
        <f t="shared" ref="R344:R347" si="591">P344+Q344</f>
        <v>50680</v>
      </c>
      <c r="S344" s="49"/>
      <c r="T344" s="49">
        <f t="shared" ref="T344" si="592">R344+S344</f>
        <v>50680</v>
      </c>
      <c r="U344" s="49"/>
      <c r="V344" s="49">
        <f t="shared" ref="V344" si="593">T344+U344</f>
        <v>50680</v>
      </c>
      <c r="W344" s="49"/>
      <c r="X344" s="380">
        <f t="shared" ref="X344" si="594">V344+W344</f>
        <v>50680</v>
      </c>
    </row>
    <row r="345" spans="1:24" s="1" customFormat="1" ht="27" hidden="1" customHeight="1" x14ac:dyDescent="0.25">
      <c r="A345" s="358" t="s">
        <v>425</v>
      </c>
      <c r="B345" s="358"/>
      <c r="C345" s="29" t="s">
        <v>296</v>
      </c>
      <c r="D345" s="29" t="s">
        <v>604</v>
      </c>
      <c r="E345" s="17">
        <v>852</v>
      </c>
      <c r="F345" s="48" t="s">
        <v>353</v>
      </c>
      <c r="G345" s="29" t="s">
        <v>296</v>
      </c>
      <c r="H345" s="29" t="s">
        <v>428</v>
      </c>
      <c r="I345" s="48"/>
      <c r="J345" s="49"/>
      <c r="K345" s="49"/>
      <c r="L345" s="49">
        <f t="shared" si="542"/>
        <v>0</v>
      </c>
      <c r="M345" s="49"/>
      <c r="N345" s="49"/>
      <c r="O345" s="49"/>
      <c r="P345" s="49">
        <f>P346</f>
        <v>0</v>
      </c>
      <c r="Q345" s="49">
        <f t="shared" ref="Q345:X346" si="595">Q346</f>
        <v>2630</v>
      </c>
      <c r="R345" s="49">
        <f t="shared" si="595"/>
        <v>2630</v>
      </c>
      <c r="S345" s="49">
        <f t="shared" si="595"/>
        <v>0</v>
      </c>
      <c r="T345" s="49">
        <f t="shared" si="595"/>
        <v>2630</v>
      </c>
      <c r="U345" s="49">
        <f t="shared" si="595"/>
        <v>0</v>
      </c>
      <c r="V345" s="49">
        <f t="shared" si="595"/>
        <v>2630</v>
      </c>
      <c r="W345" s="49">
        <f t="shared" si="595"/>
        <v>0</v>
      </c>
      <c r="X345" s="380">
        <f t="shared" si="595"/>
        <v>2630</v>
      </c>
    </row>
    <row r="346" spans="1:24" s="1" customFormat="1" ht="25.5" hidden="1" customHeight="1" x14ac:dyDescent="0.25">
      <c r="A346" s="285"/>
      <c r="B346" s="285" t="s">
        <v>361</v>
      </c>
      <c r="C346" s="29" t="s">
        <v>296</v>
      </c>
      <c r="D346" s="29" t="s">
        <v>604</v>
      </c>
      <c r="E346" s="17">
        <v>852</v>
      </c>
      <c r="F346" s="48" t="s">
        <v>353</v>
      </c>
      <c r="G346" s="29" t="s">
        <v>296</v>
      </c>
      <c r="H346" s="29" t="s">
        <v>428</v>
      </c>
      <c r="I346" s="48" t="s">
        <v>362</v>
      </c>
      <c r="J346" s="49"/>
      <c r="K346" s="49"/>
      <c r="L346" s="49">
        <f t="shared" si="542"/>
        <v>0</v>
      </c>
      <c r="M346" s="49"/>
      <c r="N346" s="49"/>
      <c r="O346" s="49"/>
      <c r="P346" s="49">
        <f>P347</f>
        <v>0</v>
      </c>
      <c r="Q346" s="49">
        <f t="shared" si="595"/>
        <v>2630</v>
      </c>
      <c r="R346" s="49">
        <f t="shared" si="595"/>
        <v>2630</v>
      </c>
      <c r="S346" s="49">
        <f t="shared" si="595"/>
        <v>0</v>
      </c>
      <c r="T346" s="49">
        <f t="shared" si="595"/>
        <v>2630</v>
      </c>
      <c r="U346" s="49">
        <f t="shared" si="595"/>
        <v>0</v>
      </c>
      <c r="V346" s="49">
        <f t="shared" si="595"/>
        <v>2630</v>
      </c>
      <c r="W346" s="49">
        <f t="shared" si="595"/>
        <v>0</v>
      </c>
      <c r="X346" s="380">
        <f t="shared" si="595"/>
        <v>2630</v>
      </c>
    </row>
    <row r="347" spans="1:24" s="1" customFormat="1" ht="12.75" hidden="1" customHeight="1" x14ac:dyDescent="0.25">
      <c r="A347" s="285"/>
      <c r="B347" s="286" t="s">
        <v>384</v>
      </c>
      <c r="C347" s="29" t="s">
        <v>296</v>
      </c>
      <c r="D347" s="29" t="s">
        <v>604</v>
      </c>
      <c r="E347" s="17">
        <v>852</v>
      </c>
      <c r="F347" s="48" t="s">
        <v>353</v>
      </c>
      <c r="G347" s="29" t="s">
        <v>296</v>
      </c>
      <c r="H347" s="29" t="s">
        <v>428</v>
      </c>
      <c r="I347" s="48" t="s">
        <v>385</v>
      </c>
      <c r="J347" s="49"/>
      <c r="K347" s="49"/>
      <c r="L347" s="49">
        <f t="shared" si="542"/>
        <v>0</v>
      </c>
      <c r="M347" s="49"/>
      <c r="N347" s="49"/>
      <c r="O347" s="49"/>
      <c r="P347" s="49"/>
      <c r="Q347" s="49">
        <v>2630</v>
      </c>
      <c r="R347" s="49">
        <f t="shared" si="591"/>
        <v>2630</v>
      </c>
      <c r="S347" s="49"/>
      <c r="T347" s="49">
        <f t="shared" ref="T347" si="596">R347+S347</f>
        <v>2630</v>
      </c>
      <c r="U347" s="49"/>
      <c r="V347" s="49">
        <f t="shared" ref="V347" si="597">T347+U347</f>
        <v>2630</v>
      </c>
      <c r="W347" s="49"/>
      <c r="X347" s="380">
        <f t="shared" ref="X347" si="598">V347+W347</f>
        <v>2630</v>
      </c>
    </row>
    <row r="348" spans="1:24" s="1" customFormat="1" ht="44.25" hidden="1" customHeight="1" x14ac:dyDescent="0.25">
      <c r="A348" s="358" t="s">
        <v>427</v>
      </c>
      <c r="B348" s="358"/>
      <c r="C348" s="29" t="s">
        <v>296</v>
      </c>
      <c r="D348" s="29" t="s">
        <v>604</v>
      </c>
      <c r="E348" s="17">
        <v>852</v>
      </c>
      <c r="F348" s="48" t="s">
        <v>353</v>
      </c>
      <c r="G348" s="29" t="s">
        <v>296</v>
      </c>
      <c r="H348" s="29" t="s">
        <v>430</v>
      </c>
      <c r="I348" s="48"/>
      <c r="J348" s="49"/>
      <c r="K348" s="49"/>
      <c r="L348" s="49">
        <f t="shared" si="542"/>
        <v>0</v>
      </c>
      <c r="M348" s="49"/>
      <c r="N348" s="49"/>
      <c r="O348" s="49"/>
      <c r="P348" s="49">
        <f>P349</f>
        <v>0</v>
      </c>
      <c r="Q348" s="49">
        <f t="shared" ref="Q348:X349" si="599">Q349</f>
        <v>63700</v>
      </c>
      <c r="R348" s="49">
        <f t="shared" si="599"/>
        <v>63700</v>
      </c>
      <c r="S348" s="49">
        <f t="shared" si="599"/>
        <v>0</v>
      </c>
      <c r="T348" s="49">
        <f t="shared" si="599"/>
        <v>63700</v>
      </c>
      <c r="U348" s="49">
        <f t="shared" si="599"/>
        <v>0</v>
      </c>
      <c r="V348" s="49">
        <f t="shared" si="599"/>
        <v>63700</v>
      </c>
      <c r="W348" s="49">
        <f t="shared" si="599"/>
        <v>0</v>
      </c>
      <c r="X348" s="380">
        <f t="shared" si="599"/>
        <v>63700</v>
      </c>
    </row>
    <row r="349" spans="1:24" s="1" customFormat="1" ht="12.75" hidden="1" customHeight="1" x14ac:dyDescent="0.25">
      <c r="A349" s="285"/>
      <c r="B349" s="285" t="s">
        <v>361</v>
      </c>
      <c r="C349" s="29" t="s">
        <v>296</v>
      </c>
      <c r="D349" s="29" t="s">
        <v>604</v>
      </c>
      <c r="E349" s="17">
        <v>852</v>
      </c>
      <c r="F349" s="48" t="s">
        <v>353</v>
      </c>
      <c r="G349" s="29" t="s">
        <v>296</v>
      </c>
      <c r="H349" s="29" t="s">
        <v>430</v>
      </c>
      <c r="I349" s="48" t="s">
        <v>362</v>
      </c>
      <c r="J349" s="49"/>
      <c r="K349" s="49"/>
      <c r="L349" s="49">
        <f t="shared" si="542"/>
        <v>0</v>
      </c>
      <c r="M349" s="49"/>
      <c r="N349" s="49"/>
      <c r="O349" s="49"/>
      <c r="P349" s="49">
        <f>P350</f>
        <v>0</v>
      </c>
      <c r="Q349" s="49">
        <f t="shared" si="599"/>
        <v>63700</v>
      </c>
      <c r="R349" s="49">
        <f t="shared" si="599"/>
        <v>63700</v>
      </c>
      <c r="S349" s="49">
        <f t="shared" si="599"/>
        <v>0</v>
      </c>
      <c r="T349" s="49">
        <f t="shared" si="599"/>
        <v>63700</v>
      </c>
      <c r="U349" s="49">
        <f t="shared" si="599"/>
        <v>0</v>
      </c>
      <c r="V349" s="49">
        <f t="shared" si="599"/>
        <v>63700</v>
      </c>
      <c r="W349" s="49">
        <f t="shared" si="599"/>
        <v>0</v>
      </c>
      <c r="X349" s="380">
        <f t="shared" si="599"/>
        <v>63700</v>
      </c>
    </row>
    <row r="350" spans="1:24" s="1" customFormat="1" ht="12.75" hidden="1" customHeight="1" x14ac:dyDescent="0.25">
      <c r="A350" s="285"/>
      <c r="B350" s="286" t="s">
        <v>384</v>
      </c>
      <c r="C350" s="29" t="s">
        <v>296</v>
      </c>
      <c r="D350" s="29" t="s">
        <v>604</v>
      </c>
      <c r="E350" s="17">
        <v>852</v>
      </c>
      <c r="F350" s="48" t="s">
        <v>353</v>
      </c>
      <c r="G350" s="29" t="s">
        <v>296</v>
      </c>
      <c r="H350" s="29" t="s">
        <v>430</v>
      </c>
      <c r="I350" s="48" t="s">
        <v>385</v>
      </c>
      <c r="J350" s="49"/>
      <c r="K350" s="49"/>
      <c r="L350" s="49">
        <f t="shared" si="542"/>
        <v>0</v>
      </c>
      <c r="M350" s="49"/>
      <c r="N350" s="49"/>
      <c r="O350" s="49"/>
      <c r="P350" s="49"/>
      <c r="Q350" s="49">
        <v>63700</v>
      </c>
      <c r="R350" s="49">
        <f t="shared" ref="R350" si="600">P350+Q350</f>
        <v>63700</v>
      </c>
      <c r="S350" s="49"/>
      <c r="T350" s="49">
        <f t="shared" ref="T350" si="601">R350+S350</f>
        <v>63700</v>
      </c>
      <c r="U350" s="49"/>
      <c r="V350" s="49">
        <f t="shared" ref="V350" si="602">T350+U350</f>
        <v>63700</v>
      </c>
      <c r="W350" s="49"/>
      <c r="X350" s="380">
        <f t="shared" ref="X350" si="603">V350+W350</f>
        <v>63700</v>
      </c>
    </row>
    <row r="351" spans="1:24" s="1" customFormat="1" ht="27" customHeight="1" x14ac:dyDescent="0.25">
      <c r="A351" s="358" t="s">
        <v>429</v>
      </c>
      <c r="B351" s="358"/>
      <c r="C351" s="412" t="s">
        <v>296</v>
      </c>
      <c r="D351" s="29" t="s">
        <v>604</v>
      </c>
      <c r="E351" s="17">
        <v>852</v>
      </c>
      <c r="F351" s="48" t="s">
        <v>353</v>
      </c>
      <c r="G351" s="48" t="s">
        <v>296</v>
      </c>
      <c r="H351" s="48" t="s">
        <v>432</v>
      </c>
      <c r="I351" s="48"/>
      <c r="J351" s="49">
        <f>J352</f>
        <v>1172900</v>
      </c>
      <c r="K351" s="49">
        <f t="shared" ref="K351:X351" si="604">K352</f>
        <v>0</v>
      </c>
      <c r="L351" s="49">
        <f t="shared" si="604"/>
        <v>1172900</v>
      </c>
      <c r="M351" s="49">
        <f t="shared" si="604"/>
        <v>0</v>
      </c>
      <c r="N351" s="49">
        <f t="shared" si="604"/>
        <v>1172900</v>
      </c>
      <c r="O351" s="49">
        <f t="shared" si="604"/>
        <v>0</v>
      </c>
      <c r="P351" s="49">
        <f t="shared" si="604"/>
        <v>1172900</v>
      </c>
      <c r="Q351" s="49">
        <f t="shared" si="604"/>
        <v>0</v>
      </c>
      <c r="R351" s="49">
        <f t="shared" si="604"/>
        <v>1172900</v>
      </c>
      <c r="S351" s="49">
        <f t="shared" si="604"/>
        <v>0</v>
      </c>
      <c r="T351" s="49">
        <f t="shared" si="604"/>
        <v>1172900</v>
      </c>
      <c r="U351" s="49">
        <f t="shared" si="604"/>
        <v>-37544</v>
      </c>
      <c r="V351" s="49">
        <f t="shared" si="604"/>
        <v>1135356</v>
      </c>
      <c r="W351" s="49">
        <f t="shared" si="604"/>
        <v>-32028.15</v>
      </c>
      <c r="X351" s="380">
        <f t="shared" si="604"/>
        <v>1103327.8500000001</v>
      </c>
    </row>
    <row r="352" spans="1:24" s="1" customFormat="1" ht="26.25" customHeight="1" x14ac:dyDescent="0.25">
      <c r="A352" s="285"/>
      <c r="B352" s="285" t="s">
        <v>361</v>
      </c>
      <c r="C352" s="29" t="s">
        <v>296</v>
      </c>
      <c r="D352" s="29" t="s">
        <v>604</v>
      </c>
      <c r="E352" s="17">
        <v>852</v>
      </c>
      <c r="F352" s="48" t="s">
        <v>353</v>
      </c>
      <c r="G352" s="48" t="s">
        <v>296</v>
      </c>
      <c r="H352" s="48" t="s">
        <v>434</v>
      </c>
      <c r="I352" s="48"/>
      <c r="J352" s="49">
        <f t="shared" ref="J352:X353" si="605">J353</f>
        <v>1172900</v>
      </c>
      <c r="K352" s="49">
        <f t="shared" si="605"/>
        <v>0</v>
      </c>
      <c r="L352" s="49">
        <f t="shared" si="605"/>
        <v>1172900</v>
      </c>
      <c r="M352" s="49">
        <f t="shared" si="605"/>
        <v>0</v>
      </c>
      <c r="N352" s="49">
        <f t="shared" si="605"/>
        <v>1172900</v>
      </c>
      <c r="O352" s="49">
        <f t="shared" si="605"/>
        <v>0</v>
      </c>
      <c r="P352" s="49">
        <f t="shared" si="605"/>
        <v>1172900</v>
      </c>
      <c r="Q352" s="49">
        <f t="shared" si="605"/>
        <v>0</v>
      </c>
      <c r="R352" s="49">
        <f t="shared" si="605"/>
        <v>1172900</v>
      </c>
      <c r="S352" s="49">
        <f t="shared" si="605"/>
        <v>0</v>
      </c>
      <c r="T352" s="49">
        <f t="shared" si="605"/>
        <v>1172900</v>
      </c>
      <c r="U352" s="49">
        <f t="shared" si="605"/>
        <v>-37544</v>
      </c>
      <c r="V352" s="49">
        <f t="shared" si="605"/>
        <v>1135356</v>
      </c>
      <c r="W352" s="49">
        <f t="shared" si="605"/>
        <v>-32028.15</v>
      </c>
      <c r="X352" s="380">
        <f t="shared" si="605"/>
        <v>1103327.8500000001</v>
      </c>
    </row>
    <row r="353" spans="1:24" s="1" customFormat="1" ht="12.75" customHeight="1" x14ac:dyDescent="0.25">
      <c r="A353" s="285"/>
      <c r="B353" s="286" t="s">
        <v>384</v>
      </c>
      <c r="C353" s="29" t="s">
        <v>296</v>
      </c>
      <c r="D353" s="29" t="s">
        <v>604</v>
      </c>
      <c r="E353" s="17">
        <v>852</v>
      </c>
      <c r="F353" s="48" t="s">
        <v>353</v>
      </c>
      <c r="G353" s="48" t="s">
        <v>296</v>
      </c>
      <c r="H353" s="48" t="s">
        <v>434</v>
      </c>
      <c r="I353" s="48" t="s">
        <v>362</v>
      </c>
      <c r="J353" s="49">
        <f t="shared" si="605"/>
        <v>1172900</v>
      </c>
      <c r="K353" s="49">
        <f t="shared" si="605"/>
        <v>0</v>
      </c>
      <c r="L353" s="49">
        <f t="shared" si="605"/>
        <v>1172900</v>
      </c>
      <c r="M353" s="49">
        <f t="shared" si="605"/>
        <v>0</v>
      </c>
      <c r="N353" s="49">
        <f t="shared" si="605"/>
        <v>1172900</v>
      </c>
      <c r="O353" s="49">
        <f t="shared" si="605"/>
        <v>0</v>
      </c>
      <c r="P353" s="49">
        <f t="shared" si="605"/>
        <v>1172900</v>
      </c>
      <c r="Q353" s="49">
        <f t="shared" si="605"/>
        <v>0</v>
      </c>
      <c r="R353" s="49">
        <f t="shared" si="605"/>
        <v>1172900</v>
      </c>
      <c r="S353" s="49">
        <f t="shared" si="605"/>
        <v>0</v>
      </c>
      <c r="T353" s="49">
        <f t="shared" si="605"/>
        <v>1172900</v>
      </c>
      <c r="U353" s="49">
        <f t="shared" si="605"/>
        <v>-37544</v>
      </c>
      <c r="V353" s="49">
        <f t="shared" si="605"/>
        <v>1135356</v>
      </c>
      <c r="W353" s="49">
        <f t="shared" si="605"/>
        <v>-32028.15</v>
      </c>
      <c r="X353" s="380">
        <f t="shared" si="605"/>
        <v>1103327.8500000001</v>
      </c>
    </row>
    <row r="354" spans="1:24" s="1" customFormat="1" ht="12.75" customHeight="1" x14ac:dyDescent="0.25">
      <c r="A354" s="358" t="s">
        <v>431</v>
      </c>
      <c r="B354" s="358"/>
      <c r="C354" s="29" t="s">
        <v>296</v>
      </c>
      <c r="D354" s="29" t="s">
        <v>604</v>
      </c>
      <c r="E354" s="17">
        <v>852</v>
      </c>
      <c r="F354" s="48" t="s">
        <v>353</v>
      </c>
      <c r="G354" s="48" t="s">
        <v>296</v>
      </c>
      <c r="H354" s="48" t="s">
        <v>434</v>
      </c>
      <c r="I354" s="48" t="s">
        <v>385</v>
      </c>
      <c r="J354" s="49">
        <v>1172900</v>
      </c>
      <c r="K354" s="49"/>
      <c r="L354" s="49">
        <f t="shared" si="542"/>
        <v>1172900</v>
      </c>
      <c r="M354" s="49"/>
      <c r="N354" s="49">
        <f t="shared" ref="N354" si="606">L354+M354</f>
        <v>1172900</v>
      </c>
      <c r="O354" s="49"/>
      <c r="P354" s="49">
        <f t="shared" ref="P354" si="607">N354+O354</f>
        <v>1172900</v>
      </c>
      <c r="Q354" s="49"/>
      <c r="R354" s="49">
        <f t="shared" ref="R354" si="608">P354+Q354</f>
        <v>1172900</v>
      </c>
      <c r="S354" s="49"/>
      <c r="T354" s="49">
        <f t="shared" ref="T354" si="609">R354+S354</f>
        <v>1172900</v>
      </c>
      <c r="U354" s="49">
        <v>-37544</v>
      </c>
      <c r="V354" s="49">
        <f t="shared" ref="V354" si="610">T354+U354</f>
        <v>1135356</v>
      </c>
      <c r="W354" s="49">
        <f>[1]Вед.февр.!W334</f>
        <v>-32028.15</v>
      </c>
      <c r="X354" s="380">
        <f t="shared" ref="X354" si="611">V354+W354</f>
        <v>1103327.8500000001</v>
      </c>
    </row>
    <row r="355" spans="1:24" s="1" customFormat="1" x14ac:dyDescent="0.25">
      <c r="A355" s="358" t="s">
        <v>433</v>
      </c>
      <c r="B355" s="358"/>
      <c r="C355" s="29" t="s">
        <v>296</v>
      </c>
      <c r="D355" s="29" t="s">
        <v>604</v>
      </c>
      <c r="E355" s="17">
        <v>852</v>
      </c>
      <c r="F355" s="29" t="s">
        <v>353</v>
      </c>
      <c r="G355" s="48" t="s">
        <v>296</v>
      </c>
      <c r="H355" s="29" t="s">
        <v>281</v>
      </c>
      <c r="I355" s="29"/>
      <c r="J355" s="25">
        <f>J356</f>
        <v>63415629.229999997</v>
      </c>
      <c r="K355" s="25">
        <f t="shared" ref="K355:X355" si="612">K356</f>
        <v>-1382300</v>
      </c>
      <c r="L355" s="25">
        <f t="shared" si="612"/>
        <v>62033329.229999997</v>
      </c>
      <c r="M355" s="25">
        <f t="shared" si="612"/>
        <v>0</v>
      </c>
      <c r="N355" s="25">
        <f t="shared" si="612"/>
        <v>62033329.229999997</v>
      </c>
      <c r="O355" s="25">
        <f t="shared" si="612"/>
        <v>0</v>
      </c>
      <c r="P355" s="25">
        <f t="shared" si="612"/>
        <v>62033329.229999997</v>
      </c>
      <c r="Q355" s="25">
        <f t="shared" si="612"/>
        <v>0</v>
      </c>
      <c r="R355" s="25">
        <f t="shared" si="612"/>
        <v>62033329.229999997</v>
      </c>
      <c r="S355" s="25">
        <f t="shared" si="612"/>
        <v>0</v>
      </c>
      <c r="T355" s="25">
        <f t="shared" si="612"/>
        <v>62033329.229999997</v>
      </c>
      <c r="U355" s="25">
        <f t="shared" si="612"/>
        <v>1405380</v>
      </c>
      <c r="V355" s="25">
        <f t="shared" si="612"/>
        <v>63438709.229999997</v>
      </c>
      <c r="W355" s="25">
        <f t="shared" si="612"/>
        <v>778562.27</v>
      </c>
      <c r="X355" s="384">
        <f t="shared" si="612"/>
        <v>64217271.5</v>
      </c>
    </row>
    <row r="356" spans="1:24" s="1" customFormat="1" ht="27.75" customHeight="1" x14ac:dyDescent="0.25">
      <c r="A356" s="286"/>
      <c r="B356" s="285" t="s">
        <v>361</v>
      </c>
      <c r="C356" s="412" t="s">
        <v>296</v>
      </c>
      <c r="D356" s="29" t="s">
        <v>604</v>
      </c>
      <c r="E356" s="17">
        <v>852</v>
      </c>
      <c r="F356" s="48" t="s">
        <v>353</v>
      </c>
      <c r="G356" s="48" t="s">
        <v>296</v>
      </c>
      <c r="H356" s="48" t="s">
        <v>283</v>
      </c>
      <c r="I356" s="48"/>
      <c r="J356" s="49">
        <f>J357+J365+J360</f>
        <v>63415629.229999997</v>
      </c>
      <c r="K356" s="49">
        <f t="shared" ref="K356:X356" si="613">K357+K365+K360</f>
        <v>-1382300</v>
      </c>
      <c r="L356" s="49">
        <f t="shared" si="613"/>
        <v>62033329.229999997</v>
      </c>
      <c r="M356" s="49">
        <f t="shared" si="613"/>
        <v>0</v>
      </c>
      <c r="N356" s="49">
        <f t="shared" si="613"/>
        <v>62033329.229999997</v>
      </c>
      <c r="O356" s="49">
        <f t="shared" si="613"/>
        <v>0</v>
      </c>
      <c r="P356" s="49">
        <f t="shared" si="613"/>
        <v>62033329.229999997</v>
      </c>
      <c r="Q356" s="49">
        <f t="shared" si="613"/>
        <v>0</v>
      </c>
      <c r="R356" s="49">
        <f t="shared" si="613"/>
        <v>62033329.229999997</v>
      </c>
      <c r="S356" s="49">
        <f t="shared" si="613"/>
        <v>0</v>
      </c>
      <c r="T356" s="49">
        <f t="shared" si="613"/>
        <v>62033329.229999997</v>
      </c>
      <c r="U356" s="49">
        <f t="shared" si="613"/>
        <v>1405380</v>
      </c>
      <c r="V356" s="49">
        <f t="shared" si="613"/>
        <v>63438709.229999997</v>
      </c>
      <c r="W356" s="49">
        <f t="shared" si="613"/>
        <v>778562.27</v>
      </c>
      <c r="X356" s="380">
        <f t="shared" si="613"/>
        <v>64217271.5</v>
      </c>
    </row>
    <row r="357" spans="1:24" s="1" customFormat="1" ht="12.75" hidden="1" customHeight="1" x14ac:dyDescent="0.25">
      <c r="A357" s="286"/>
      <c r="B357" s="286" t="s">
        <v>384</v>
      </c>
      <c r="C357" s="29" t="s">
        <v>296</v>
      </c>
      <c r="D357" s="29" t="s">
        <v>604</v>
      </c>
      <c r="E357" s="17">
        <v>852</v>
      </c>
      <c r="F357" s="48" t="s">
        <v>353</v>
      </c>
      <c r="G357" s="48" t="s">
        <v>296</v>
      </c>
      <c r="H357" s="48" t="s">
        <v>436</v>
      </c>
      <c r="I357" s="48"/>
      <c r="J357" s="49">
        <f t="shared" ref="J357:X358" si="614">J358</f>
        <v>59263749.229999997</v>
      </c>
      <c r="K357" s="49">
        <f t="shared" si="614"/>
        <v>0</v>
      </c>
      <c r="L357" s="49">
        <f t="shared" si="614"/>
        <v>59263749.229999997</v>
      </c>
      <c r="M357" s="49">
        <f t="shared" si="614"/>
        <v>0</v>
      </c>
      <c r="N357" s="49">
        <f t="shared" si="614"/>
        <v>59263749.229999997</v>
      </c>
      <c r="O357" s="49">
        <f t="shared" si="614"/>
        <v>0</v>
      </c>
      <c r="P357" s="49">
        <f t="shared" si="614"/>
        <v>59263749.229999997</v>
      </c>
      <c r="Q357" s="49">
        <f t="shared" si="614"/>
        <v>0</v>
      </c>
      <c r="R357" s="49">
        <f t="shared" si="614"/>
        <v>59263749.229999997</v>
      </c>
      <c r="S357" s="49">
        <f t="shared" si="614"/>
        <v>0</v>
      </c>
      <c r="T357" s="49">
        <f t="shared" si="614"/>
        <v>59263749.229999997</v>
      </c>
      <c r="U357" s="49">
        <f t="shared" si="614"/>
        <v>0</v>
      </c>
      <c r="V357" s="49">
        <f t="shared" si="614"/>
        <v>59263749.229999997</v>
      </c>
      <c r="W357" s="49">
        <f t="shared" si="614"/>
        <v>0</v>
      </c>
      <c r="X357" s="380">
        <f t="shared" si="614"/>
        <v>59263749.229999997</v>
      </c>
    </row>
    <row r="358" spans="1:24" s="1" customFormat="1" hidden="1" x14ac:dyDescent="0.25">
      <c r="A358" s="358" t="s">
        <v>280</v>
      </c>
      <c r="B358" s="358"/>
      <c r="C358" s="29" t="s">
        <v>296</v>
      </c>
      <c r="D358" s="29" t="s">
        <v>604</v>
      </c>
      <c r="E358" s="17">
        <v>852</v>
      </c>
      <c r="F358" s="48" t="s">
        <v>353</v>
      </c>
      <c r="G358" s="48" t="s">
        <v>296</v>
      </c>
      <c r="H358" s="48" t="s">
        <v>436</v>
      </c>
      <c r="I358" s="48" t="s">
        <v>362</v>
      </c>
      <c r="J358" s="49">
        <f t="shared" si="614"/>
        <v>59263749.229999997</v>
      </c>
      <c r="K358" s="49">
        <f t="shared" si="614"/>
        <v>0</v>
      </c>
      <c r="L358" s="49">
        <f t="shared" si="614"/>
        <v>59263749.229999997</v>
      </c>
      <c r="M358" s="49">
        <f t="shared" si="614"/>
        <v>0</v>
      </c>
      <c r="N358" s="49">
        <f t="shared" si="614"/>
        <v>59263749.229999997</v>
      </c>
      <c r="O358" s="49">
        <f t="shared" si="614"/>
        <v>0</v>
      </c>
      <c r="P358" s="49">
        <f t="shared" si="614"/>
        <v>59263749.229999997</v>
      </c>
      <c r="Q358" s="49">
        <f t="shared" si="614"/>
        <v>0</v>
      </c>
      <c r="R358" s="49">
        <f t="shared" si="614"/>
        <v>59263749.229999997</v>
      </c>
      <c r="S358" s="49">
        <f t="shared" si="614"/>
        <v>0</v>
      </c>
      <c r="T358" s="49">
        <f t="shared" si="614"/>
        <v>59263749.229999997</v>
      </c>
      <c r="U358" s="49">
        <f t="shared" si="614"/>
        <v>0</v>
      </c>
      <c r="V358" s="49">
        <f t="shared" si="614"/>
        <v>59263749.229999997</v>
      </c>
      <c r="W358" s="49">
        <f t="shared" si="614"/>
        <v>0</v>
      </c>
      <c r="X358" s="380">
        <f t="shared" si="614"/>
        <v>59263749.229999997</v>
      </c>
    </row>
    <row r="359" spans="1:24" s="1" customFormat="1" ht="12.75" hidden="1" customHeight="1" x14ac:dyDescent="0.25">
      <c r="A359" s="358" t="s">
        <v>282</v>
      </c>
      <c r="B359" s="358"/>
      <c r="C359" s="412" t="s">
        <v>296</v>
      </c>
      <c r="D359" s="29" t="s">
        <v>604</v>
      </c>
      <c r="E359" s="17">
        <v>852</v>
      </c>
      <c r="F359" s="48" t="s">
        <v>353</v>
      </c>
      <c r="G359" s="29" t="s">
        <v>296</v>
      </c>
      <c r="H359" s="29" t="s">
        <v>436</v>
      </c>
      <c r="I359" s="48" t="s">
        <v>364</v>
      </c>
      <c r="J359" s="49">
        <v>59263749.229999997</v>
      </c>
      <c r="K359" s="49"/>
      <c r="L359" s="49">
        <f t="shared" si="542"/>
        <v>59263749.229999997</v>
      </c>
      <c r="M359" s="49"/>
      <c r="N359" s="49">
        <f t="shared" ref="N359" si="615">L359+M359</f>
        <v>59263749.229999997</v>
      </c>
      <c r="O359" s="49"/>
      <c r="P359" s="49">
        <f t="shared" ref="P359" si="616">N359+O359</f>
        <v>59263749.229999997</v>
      </c>
      <c r="Q359" s="49"/>
      <c r="R359" s="49">
        <f t="shared" ref="R359" si="617">P359+Q359</f>
        <v>59263749.229999997</v>
      </c>
      <c r="S359" s="49"/>
      <c r="T359" s="49">
        <f t="shared" ref="T359" si="618">R359+S359</f>
        <v>59263749.229999997</v>
      </c>
      <c r="U359" s="49"/>
      <c r="V359" s="49">
        <f t="shared" ref="V359" si="619">T359+U359</f>
        <v>59263749.229999997</v>
      </c>
      <c r="W359" s="49"/>
      <c r="X359" s="380">
        <f t="shared" ref="X359" si="620">V359+W359</f>
        <v>59263749.229999997</v>
      </c>
    </row>
    <row r="360" spans="1:24" s="1" customFormat="1" ht="26.25" customHeight="1" x14ac:dyDescent="0.25">
      <c r="A360" s="358" t="s">
        <v>435</v>
      </c>
      <c r="B360" s="358"/>
      <c r="C360" s="29" t="s">
        <v>296</v>
      </c>
      <c r="D360" s="29" t="s">
        <v>604</v>
      </c>
      <c r="E360" s="17">
        <v>852</v>
      </c>
      <c r="F360" s="48" t="s">
        <v>353</v>
      </c>
      <c r="G360" s="48" t="s">
        <v>296</v>
      </c>
      <c r="H360" s="48" t="s">
        <v>369</v>
      </c>
      <c r="I360" s="48"/>
      <c r="J360" s="49">
        <f>J361+J363</f>
        <v>4132800</v>
      </c>
      <c r="K360" s="49">
        <f t="shared" ref="K360:X360" si="621">K361+K363</f>
        <v>-1382300</v>
      </c>
      <c r="L360" s="49">
        <f t="shared" si="621"/>
        <v>2750500</v>
      </c>
      <c r="M360" s="49">
        <f t="shared" si="621"/>
        <v>0</v>
      </c>
      <c r="N360" s="49">
        <f t="shared" si="621"/>
        <v>2750500</v>
      </c>
      <c r="O360" s="49">
        <f t="shared" si="621"/>
        <v>0</v>
      </c>
      <c r="P360" s="49">
        <f t="shared" si="621"/>
        <v>2750500</v>
      </c>
      <c r="Q360" s="49">
        <f t="shared" si="621"/>
        <v>0</v>
      </c>
      <c r="R360" s="49">
        <f t="shared" si="621"/>
        <v>2750500</v>
      </c>
      <c r="S360" s="49">
        <f t="shared" si="621"/>
        <v>0</v>
      </c>
      <c r="T360" s="49">
        <f t="shared" si="621"/>
        <v>2750500</v>
      </c>
      <c r="U360" s="49">
        <f t="shared" si="621"/>
        <v>1405380</v>
      </c>
      <c r="V360" s="49">
        <f t="shared" si="621"/>
        <v>4155880</v>
      </c>
      <c r="W360" s="49">
        <f t="shared" si="621"/>
        <v>778562.27</v>
      </c>
      <c r="X360" s="380">
        <f t="shared" si="621"/>
        <v>4934442.2699999996</v>
      </c>
    </row>
    <row r="361" spans="1:24" s="1" customFormat="1" ht="25.5" hidden="1" x14ac:dyDescent="0.25">
      <c r="A361" s="286"/>
      <c r="B361" s="285" t="s">
        <v>361</v>
      </c>
      <c r="C361" s="29" t="s">
        <v>296</v>
      </c>
      <c r="D361" s="29" t="s">
        <v>604</v>
      </c>
      <c r="E361" s="17">
        <v>852</v>
      </c>
      <c r="F361" s="48" t="s">
        <v>353</v>
      </c>
      <c r="G361" s="48" t="s">
        <v>296</v>
      </c>
      <c r="H361" s="48" t="s">
        <v>369</v>
      </c>
      <c r="I361" s="48" t="s">
        <v>371</v>
      </c>
      <c r="J361" s="49">
        <f t="shared" ref="J361:X361" si="622">J362</f>
        <v>4132800</v>
      </c>
      <c r="K361" s="49">
        <f t="shared" si="622"/>
        <v>-4132800</v>
      </c>
      <c r="L361" s="49">
        <f t="shared" si="622"/>
        <v>0</v>
      </c>
      <c r="M361" s="49">
        <f t="shared" si="622"/>
        <v>0</v>
      </c>
      <c r="N361" s="49">
        <f t="shared" si="622"/>
        <v>0</v>
      </c>
      <c r="O361" s="49">
        <f t="shared" si="622"/>
        <v>0</v>
      </c>
      <c r="P361" s="49">
        <f t="shared" si="622"/>
        <v>0</v>
      </c>
      <c r="Q361" s="49">
        <f t="shared" si="622"/>
        <v>0</v>
      </c>
      <c r="R361" s="49">
        <f t="shared" si="622"/>
        <v>0</v>
      </c>
      <c r="S361" s="49">
        <f t="shared" si="622"/>
        <v>0</v>
      </c>
      <c r="T361" s="49">
        <f t="shared" si="622"/>
        <v>0</v>
      </c>
      <c r="U361" s="49">
        <f t="shared" si="622"/>
        <v>0</v>
      </c>
      <c r="V361" s="49">
        <f t="shared" si="622"/>
        <v>0</v>
      </c>
      <c r="W361" s="49">
        <f t="shared" si="622"/>
        <v>0</v>
      </c>
      <c r="X361" s="380">
        <f t="shared" si="622"/>
        <v>0</v>
      </c>
    </row>
    <row r="362" spans="1:24" s="1" customFormat="1" ht="12.75" hidden="1" customHeight="1" x14ac:dyDescent="0.25">
      <c r="A362" s="285"/>
      <c r="B362" s="285" t="s">
        <v>363</v>
      </c>
      <c r="C362" s="29" t="s">
        <v>296</v>
      </c>
      <c r="D362" s="29" t="s">
        <v>604</v>
      </c>
      <c r="E362" s="17">
        <v>852</v>
      </c>
      <c r="F362" s="48" t="s">
        <v>353</v>
      </c>
      <c r="G362" s="48" t="s">
        <v>296</v>
      </c>
      <c r="H362" s="48" t="s">
        <v>369</v>
      </c>
      <c r="I362" s="48" t="s">
        <v>373</v>
      </c>
      <c r="J362" s="49">
        <v>4132800</v>
      </c>
      <c r="K362" s="49">
        <v>-4132800</v>
      </c>
      <c r="L362" s="49">
        <f t="shared" si="542"/>
        <v>0</v>
      </c>
      <c r="M362" s="49"/>
      <c r="N362" s="49">
        <f t="shared" ref="N362" si="623">L362+M362</f>
        <v>0</v>
      </c>
      <c r="O362" s="49"/>
      <c r="P362" s="49">
        <f t="shared" ref="P362" si="624">N362+O362</f>
        <v>0</v>
      </c>
      <c r="Q362" s="49"/>
      <c r="R362" s="49">
        <f t="shared" ref="R362" si="625">P362+Q362</f>
        <v>0</v>
      </c>
      <c r="S362" s="49"/>
      <c r="T362" s="49">
        <f t="shared" ref="T362" si="626">R362+S362</f>
        <v>0</v>
      </c>
      <c r="U362" s="49"/>
      <c r="V362" s="49">
        <f t="shared" ref="V362" si="627">T362+U362</f>
        <v>0</v>
      </c>
      <c r="W362" s="49"/>
      <c r="X362" s="380">
        <f t="shared" ref="X362" si="628">V362+W362</f>
        <v>0</v>
      </c>
    </row>
    <row r="363" spans="1:24" s="1" customFormat="1" ht="65.25" customHeight="1" x14ac:dyDescent="0.25">
      <c r="A363" s="358" t="s">
        <v>368</v>
      </c>
      <c r="B363" s="358"/>
      <c r="C363" s="29" t="s">
        <v>296</v>
      </c>
      <c r="D363" s="29" t="s">
        <v>604</v>
      </c>
      <c r="E363" s="17">
        <v>852</v>
      </c>
      <c r="F363" s="48" t="s">
        <v>353</v>
      </c>
      <c r="G363" s="48" t="s">
        <v>296</v>
      </c>
      <c r="H363" s="48" t="s">
        <v>369</v>
      </c>
      <c r="I363" s="48" t="s">
        <v>362</v>
      </c>
      <c r="J363" s="49">
        <f>J364</f>
        <v>0</v>
      </c>
      <c r="K363" s="49">
        <f t="shared" ref="K363:X363" si="629">K364</f>
        <v>2750500</v>
      </c>
      <c r="L363" s="49">
        <f t="shared" si="629"/>
        <v>2750500</v>
      </c>
      <c r="M363" s="49">
        <f t="shared" si="629"/>
        <v>0</v>
      </c>
      <c r="N363" s="49">
        <f t="shared" si="629"/>
        <v>2750500</v>
      </c>
      <c r="O363" s="49">
        <f t="shared" si="629"/>
        <v>0</v>
      </c>
      <c r="P363" s="49">
        <f t="shared" si="629"/>
        <v>2750500</v>
      </c>
      <c r="Q363" s="49">
        <f t="shared" si="629"/>
        <v>0</v>
      </c>
      <c r="R363" s="49">
        <f t="shared" si="629"/>
        <v>2750500</v>
      </c>
      <c r="S363" s="49">
        <f t="shared" si="629"/>
        <v>0</v>
      </c>
      <c r="T363" s="49">
        <f t="shared" si="629"/>
        <v>2750500</v>
      </c>
      <c r="U363" s="49">
        <f t="shared" si="629"/>
        <v>1405380</v>
      </c>
      <c r="V363" s="49">
        <f t="shared" si="629"/>
        <v>4155880</v>
      </c>
      <c r="W363" s="49">
        <f t="shared" si="629"/>
        <v>778562.27</v>
      </c>
      <c r="X363" s="380">
        <f t="shared" si="629"/>
        <v>4934442.2699999996</v>
      </c>
    </row>
    <row r="364" spans="1:24" s="1" customFormat="1" ht="12.75" customHeight="1" x14ac:dyDescent="0.25">
      <c r="A364" s="50"/>
      <c r="B364" s="286" t="s">
        <v>370</v>
      </c>
      <c r="C364" s="29" t="s">
        <v>296</v>
      </c>
      <c r="D364" s="29" t="s">
        <v>604</v>
      </c>
      <c r="E364" s="17">
        <v>852</v>
      </c>
      <c r="F364" s="48" t="s">
        <v>353</v>
      </c>
      <c r="G364" s="48" t="s">
        <v>296</v>
      </c>
      <c r="H364" s="48" t="s">
        <v>369</v>
      </c>
      <c r="I364" s="48" t="s">
        <v>364</v>
      </c>
      <c r="J364" s="49"/>
      <c r="K364" s="49">
        <f>4132800-1382300</f>
        <v>2750500</v>
      </c>
      <c r="L364" s="49">
        <f t="shared" si="542"/>
        <v>2750500</v>
      </c>
      <c r="M364" s="49"/>
      <c r="N364" s="49">
        <f t="shared" ref="N364" si="630">L364+M364</f>
        <v>2750500</v>
      </c>
      <c r="O364" s="49"/>
      <c r="P364" s="49">
        <f t="shared" ref="P364" si="631">N364+O364</f>
        <v>2750500</v>
      </c>
      <c r="Q364" s="49"/>
      <c r="R364" s="49">
        <f t="shared" ref="R364" si="632">P364+Q364</f>
        <v>2750500</v>
      </c>
      <c r="S364" s="49"/>
      <c r="T364" s="49">
        <f t="shared" ref="T364" si="633">R364+S364</f>
        <v>2750500</v>
      </c>
      <c r="U364" s="49">
        <v>1405380</v>
      </c>
      <c r="V364" s="49">
        <f t="shared" ref="V364" si="634">T364+U364</f>
        <v>4155880</v>
      </c>
      <c r="W364" s="49">
        <f>[1]Вед.февр.!W344</f>
        <v>778562.27</v>
      </c>
      <c r="X364" s="380">
        <f t="shared" ref="X364" si="635">V364+W364</f>
        <v>4934442.2699999996</v>
      </c>
    </row>
    <row r="365" spans="1:24" s="1" customFormat="1" ht="12.75" hidden="1" customHeight="1" x14ac:dyDescent="0.25">
      <c r="A365" s="50"/>
      <c r="B365" s="285" t="s">
        <v>372</v>
      </c>
      <c r="C365" s="29" t="s">
        <v>296</v>
      </c>
      <c r="D365" s="29" t="s">
        <v>604</v>
      </c>
      <c r="E365" s="17">
        <v>852</v>
      </c>
      <c r="F365" s="48" t="s">
        <v>353</v>
      </c>
      <c r="G365" s="48" t="s">
        <v>296</v>
      </c>
      <c r="H365" s="48" t="s">
        <v>375</v>
      </c>
      <c r="I365" s="48"/>
      <c r="J365" s="49">
        <f>J366+J368</f>
        <v>19080</v>
      </c>
      <c r="K365" s="49">
        <f t="shared" ref="K365:X365" si="636">K366+K368</f>
        <v>0</v>
      </c>
      <c r="L365" s="49">
        <f t="shared" si="636"/>
        <v>19080</v>
      </c>
      <c r="M365" s="49">
        <f t="shared" si="636"/>
        <v>0</v>
      </c>
      <c r="N365" s="49">
        <f t="shared" si="636"/>
        <v>19080</v>
      </c>
      <c r="O365" s="49">
        <f t="shared" si="636"/>
        <v>0</v>
      </c>
      <c r="P365" s="49">
        <f t="shared" si="636"/>
        <v>19080</v>
      </c>
      <c r="Q365" s="49">
        <f t="shared" si="636"/>
        <v>0</v>
      </c>
      <c r="R365" s="49">
        <f t="shared" si="636"/>
        <v>19080</v>
      </c>
      <c r="S365" s="49">
        <f t="shared" si="636"/>
        <v>0</v>
      </c>
      <c r="T365" s="49">
        <f t="shared" si="636"/>
        <v>19080</v>
      </c>
      <c r="U365" s="49">
        <f t="shared" si="636"/>
        <v>0</v>
      </c>
      <c r="V365" s="49">
        <f t="shared" si="636"/>
        <v>19080</v>
      </c>
      <c r="W365" s="49">
        <f t="shared" si="636"/>
        <v>0</v>
      </c>
      <c r="X365" s="380">
        <f t="shared" si="636"/>
        <v>19080</v>
      </c>
    </row>
    <row r="366" spans="1:24" s="1" customFormat="1" ht="25.5" hidden="1" x14ac:dyDescent="0.25">
      <c r="A366" s="50"/>
      <c r="B366" s="285" t="s">
        <v>361</v>
      </c>
      <c r="C366" s="29" t="s">
        <v>296</v>
      </c>
      <c r="D366" s="29" t="s">
        <v>604</v>
      </c>
      <c r="E366" s="17">
        <v>852</v>
      </c>
      <c r="F366" s="48" t="s">
        <v>353</v>
      </c>
      <c r="G366" s="48" t="s">
        <v>296</v>
      </c>
      <c r="H366" s="48" t="s">
        <v>375</v>
      </c>
      <c r="I366" s="48" t="s">
        <v>371</v>
      </c>
      <c r="J366" s="49">
        <f t="shared" ref="J366:X366" si="637">J367</f>
        <v>19080</v>
      </c>
      <c r="K366" s="49">
        <f t="shared" si="637"/>
        <v>-19080</v>
      </c>
      <c r="L366" s="49">
        <f t="shared" si="637"/>
        <v>0</v>
      </c>
      <c r="M366" s="49">
        <f t="shared" si="637"/>
        <v>0</v>
      </c>
      <c r="N366" s="49">
        <f t="shared" si="637"/>
        <v>0</v>
      </c>
      <c r="O366" s="49">
        <f t="shared" si="637"/>
        <v>0</v>
      </c>
      <c r="P366" s="49">
        <f t="shared" si="637"/>
        <v>0</v>
      </c>
      <c r="Q366" s="49">
        <f t="shared" si="637"/>
        <v>0</v>
      </c>
      <c r="R366" s="49">
        <f t="shared" si="637"/>
        <v>0</v>
      </c>
      <c r="S366" s="49">
        <f t="shared" si="637"/>
        <v>0</v>
      </c>
      <c r="T366" s="49">
        <f t="shared" si="637"/>
        <v>0</v>
      </c>
      <c r="U366" s="49">
        <f t="shared" si="637"/>
        <v>0</v>
      </c>
      <c r="V366" s="49">
        <f t="shared" si="637"/>
        <v>0</v>
      </c>
      <c r="W366" s="49">
        <f t="shared" si="637"/>
        <v>0</v>
      </c>
      <c r="X366" s="380">
        <f t="shared" si="637"/>
        <v>0</v>
      </c>
    </row>
    <row r="367" spans="1:24" s="1" customFormat="1" ht="12.75" hidden="1" customHeight="1" x14ac:dyDescent="0.25">
      <c r="A367" s="50"/>
      <c r="B367" s="285" t="s">
        <v>363</v>
      </c>
      <c r="C367" s="29" t="s">
        <v>296</v>
      </c>
      <c r="D367" s="29" t="s">
        <v>604</v>
      </c>
      <c r="E367" s="17">
        <v>852</v>
      </c>
      <c r="F367" s="48" t="s">
        <v>353</v>
      </c>
      <c r="G367" s="48" t="s">
        <v>296</v>
      </c>
      <c r="H367" s="48" t="s">
        <v>375</v>
      </c>
      <c r="I367" s="48" t="s">
        <v>377</v>
      </c>
      <c r="J367" s="49">
        <v>19080</v>
      </c>
      <c r="K367" s="49">
        <v>-19080</v>
      </c>
      <c r="L367" s="49">
        <f t="shared" si="542"/>
        <v>0</v>
      </c>
      <c r="M367" s="49"/>
      <c r="N367" s="49">
        <f t="shared" ref="N367" si="638">L367+M367</f>
        <v>0</v>
      </c>
      <c r="O367" s="49"/>
      <c r="P367" s="49">
        <f t="shared" ref="P367" si="639">N367+O367</f>
        <v>0</v>
      </c>
      <c r="Q367" s="49"/>
      <c r="R367" s="49">
        <f t="shared" ref="R367" si="640">P367+Q367</f>
        <v>0</v>
      </c>
      <c r="S367" s="49"/>
      <c r="T367" s="49">
        <f t="shared" ref="T367" si="641">R367+S367</f>
        <v>0</v>
      </c>
      <c r="U367" s="49"/>
      <c r="V367" s="49">
        <f t="shared" ref="V367" si="642">T367+U367</f>
        <v>0</v>
      </c>
      <c r="W367" s="49"/>
      <c r="X367" s="380">
        <f t="shared" ref="X367" si="643">V367+W367</f>
        <v>0</v>
      </c>
    </row>
    <row r="368" spans="1:24" s="1" customFormat="1" ht="12.75" hidden="1" customHeight="1" x14ac:dyDescent="0.25">
      <c r="A368" s="358" t="s">
        <v>374</v>
      </c>
      <c r="B368" s="358"/>
      <c r="C368" s="412" t="s">
        <v>296</v>
      </c>
      <c r="D368" s="29" t="s">
        <v>604</v>
      </c>
      <c r="E368" s="17">
        <v>852</v>
      </c>
      <c r="F368" s="48" t="s">
        <v>353</v>
      </c>
      <c r="G368" s="48" t="s">
        <v>296</v>
      </c>
      <c r="H368" s="48" t="s">
        <v>375</v>
      </c>
      <c r="I368" s="48" t="s">
        <v>362</v>
      </c>
      <c r="J368" s="49">
        <f>J369</f>
        <v>0</v>
      </c>
      <c r="K368" s="49">
        <f t="shared" ref="K368:X368" si="644">K369</f>
        <v>19080</v>
      </c>
      <c r="L368" s="49">
        <f t="shared" si="644"/>
        <v>19080</v>
      </c>
      <c r="M368" s="49">
        <f t="shared" si="644"/>
        <v>0</v>
      </c>
      <c r="N368" s="49">
        <f t="shared" si="644"/>
        <v>19080</v>
      </c>
      <c r="O368" s="49">
        <f t="shared" si="644"/>
        <v>0</v>
      </c>
      <c r="P368" s="49">
        <f t="shared" si="644"/>
        <v>19080</v>
      </c>
      <c r="Q368" s="49">
        <f t="shared" si="644"/>
        <v>0</v>
      </c>
      <c r="R368" s="49">
        <f t="shared" si="644"/>
        <v>19080</v>
      </c>
      <c r="S368" s="49">
        <f t="shared" si="644"/>
        <v>0</v>
      </c>
      <c r="T368" s="49">
        <f t="shared" si="644"/>
        <v>19080</v>
      </c>
      <c r="U368" s="49">
        <f t="shared" si="644"/>
        <v>0</v>
      </c>
      <c r="V368" s="49">
        <f t="shared" si="644"/>
        <v>19080</v>
      </c>
      <c r="W368" s="49">
        <f t="shared" si="644"/>
        <v>0</v>
      </c>
      <c r="X368" s="380">
        <f t="shared" si="644"/>
        <v>19080</v>
      </c>
    </row>
    <row r="369" spans="1:25" s="1" customFormat="1" hidden="1" x14ac:dyDescent="0.25">
      <c r="A369" s="50"/>
      <c r="B369" s="286" t="s">
        <v>370</v>
      </c>
      <c r="C369" s="29" t="s">
        <v>296</v>
      </c>
      <c r="D369" s="29" t="s">
        <v>604</v>
      </c>
      <c r="E369" s="17">
        <v>852</v>
      </c>
      <c r="F369" s="48" t="s">
        <v>353</v>
      </c>
      <c r="G369" s="48" t="s">
        <v>296</v>
      </c>
      <c r="H369" s="48" t="s">
        <v>375</v>
      </c>
      <c r="I369" s="48" t="s">
        <v>364</v>
      </c>
      <c r="J369" s="49"/>
      <c r="K369" s="49">
        <f>19080</f>
        <v>19080</v>
      </c>
      <c r="L369" s="49">
        <f t="shared" si="542"/>
        <v>19080</v>
      </c>
      <c r="M369" s="49"/>
      <c r="N369" s="49">
        <f t="shared" ref="N369" si="645">L369+M369</f>
        <v>19080</v>
      </c>
      <c r="O369" s="49"/>
      <c r="P369" s="49">
        <f t="shared" ref="P369" si="646">N369+O369</f>
        <v>19080</v>
      </c>
      <c r="Q369" s="49"/>
      <c r="R369" s="49">
        <f t="shared" ref="R369" si="647">P369+Q369</f>
        <v>19080</v>
      </c>
      <c r="S369" s="49"/>
      <c r="T369" s="49">
        <f t="shared" ref="T369" si="648">R369+S369</f>
        <v>19080</v>
      </c>
      <c r="U369" s="49"/>
      <c r="V369" s="49">
        <f t="shared" ref="V369" si="649">T369+U369</f>
        <v>19080</v>
      </c>
      <c r="W369" s="49"/>
      <c r="X369" s="380">
        <f t="shared" ref="X369" si="650">V369+W369</f>
        <v>19080</v>
      </c>
    </row>
    <row r="370" spans="1:25" s="1" customFormat="1" ht="25.5" x14ac:dyDescent="0.25">
      <c r="A370" s="50"/>
      <c r="B370" s="285" t="s">
        <v>376</v>
      </c>
      <c r="C370" s="29" t="s">
        <v>296</v>
      </c>
      <c r="D370" s="29" t="s">
        <v>604</v>
      </c>
      <c r="E370" s="17">
        <v>852</v>
      </c>
      <c r="F370" s="29" t="s">
        <v>353</v>
      </c>
      <c r="G370" s="48" t="s">
        <v>296</v>
      </c>
      <c r="H370" s="29" t="s">
        <v>381</v>
      </c>
      <c r="I370" s="48"/>
      <c r="J370" s="49">
        <f t="shared" ref="J370:X371" si="651">J371</f>
        <v>0</v>
      </c>
      <c r="K370" s="49">
        <f t="shared" si="651"/>
        <v>0</v>
      </c>
      <c r="L370" s="49">
        <f t="shared" si="651"/>
        <v>0</v>
      </c>
      <c r="M370" s="49">
        <f t="shared" si="651"/>
        <v>1584536</v>
      </c>
      <c r="N370" s="49">
        <f t="shared" si="651"/>
        <v>1584536</v>
      </c>
      <c r="O370" s="49">
        <f t="shared" si="651"/>
        <v>0</v>
      </c>
      <c r="P370" s="49">
        <f t="shared" si="651"/>
        <v>1584536</v>
      </c>
      <c r="Q370" s="49">
        <f t="shared" si="651"/>
        <v>320500</v>
      </c>
      <c r="R370" s="49">
        <f t="shared" si="651"/>
        <v>1905036</v>
      </c>
      <c r="S370" s="49">
        <f t="shared" si="651"/>
        <v>0</v>
      </c>
      <c r="T370" s="49">
        <f t="shared" si="651"/>
        <v>1905036</v>
      </c>
      <c r="U370" s="49">
        <f t="shared" si="651"/>
        <v>277694</v>
      </c>
      <c r="V370" s="49">
        <f t="shared" si="651"/>
        <v>2182730</v>
      </c>
      <c r="W370" s="49">
        <f t="shared" si="651"/>
        <v>293543</v>
      </c>
      <c r="X370" s="380">
        <f t="shared" si="651"/>
        <v>2476273</v>
      </c>
    </row>
    <row r="371" spans="1:25" s="1" customFormat="1" ht="25.5" customHeight="1" x14ac:dyDescent="0.25">
      <c r="A371" s="50"/>
      <c r="B371" s="285" t="s">
        <v>361</v>
      </c>
      <c r="C371" s="29" t="s">
        <v>296</v>
      </c>
      <c r="D371" s="29" t="s">
        <v>604</v>
      </c>
      <c r="E371" s="17">
        <v>852</v>
      </c>
      <c r="F371" s="48" t="s">
        <v>353</v>
      </c>
      <c r="G371" s="48" t="s">
        <v>296</v>
      </c>
      <c r="H371" s="29" t="s">
        <v>381</v>
      </c>
      <c r="I371" s="48" t="s">
        <v>362</v>
      </c>
      <c r="J371" s="49">
        <f t="shared" si="651"/>
        <v>0</v>
      </c>
      <c r="K371" s="49">
        <f t="shared" si="651"/>
        <v>0</v>
      </c>
      <c r="L371" s="49">
        <f t="shared" si="651"/>
        <v>0</v>
      </c>
      <c r="M371" s="49">
        <f t="shared" si="651"/>
        <v>1584536</v>
      </c>
      <c r="N371" s="49">
        <f t="shared" si="651"/>
        <v>1584536</v>
      </c>
      <c r="O371" s="49">
        <f t="shared" si="651"/>
        <v>0</v>
      </c>
      <c r="P371" s="49">
        <f t="shared" si="651"/>
        <v>1584536</v>
      </c>
      <c r="Q371" s="49">
        <f t="shared" si="651"/>
        <v>320500</v>
      </c>
      <c r="R371" s="49">
        <f t="shared" si="651"/>
        <v>1905036</v>
      </c>
      <c r="S371" s="49">
        <f t="shared" si="651"/>
        <v>0</v>
      </c>
      <c r="T371" s="49">
        <f t="shared" si="651"/>
        <v>1905036</v>
      </c>
      <c r="U371" s="49">
        <f t="shared" si="651"/>
        <v>277694</v>
      </c>
      <c r="V371" s="49">
        <f t="shared" si="651"/>
        <v>2182730</v>
      </c>
      <c r="W371" s="49">
        <f t="shared" si="651"/>
        <v>293543</v>
      </c>
      <c r="X371" s="380">
        <f t="shared" si="651"/>
        <v>2476273</v>
      </c>
    </row>
    <row r="372" spans="1:25" s="1" customFormat="1" ht="25.5" customHeight="1" x14ac:dyDescent="0.25">
      <c r="A372" s="50"/>
      <c r="B372" s="285" t="s">
        <v>363</v>
      </c>
      <c r="C372" s="29" t="s">
        <v>296</v>
      </c>
      <c r="D372" s="29" t="s">
        <v>604</v>
      </c>
      <c r="E372" s="17">
        <v>852</v>
      </c>
      <c r="F372" s="48" t="s">
        <v>353</v>
      </c>
      <c r="G372" s="48" t="s">
        <v>296</v>
      </c>
      <c r="H372" s="29" t="s">
        <v>381</v>
      </c>
      <c r="I372" s="48" t="s">
        <v>385</v>
      </c>
      <c r="J372" s="49"/>
      <c r="K372" s="49"/>
      <c r="L372" s="49">
        <v>0</v>
      </c>
      <c r="M372" s="49">
        <f>1485000+99536</f>
        <v>1584536</v>
      </c>
      <c r="N372" s="49">
        <f t="shared" ref="N372" si="652">L372+M372</f>
        <v>1584536</v>
      </c>
      <c r="O372" s="49"/>
      <c r="P372" s="49">
        <f t="shared" ref="P372" si="653">N372+O372</f>
        <v>1584536</v>
      </c>
      <c r="Q372" s="49">
        <v>320500</v>
      </c>
      <c r="R372" s="49">
        <f t="shared" ref="R372" si="654">P372+Q372</f>
        <v>1905036</v>
      </c>
      <c r="S372" s="49"/>
      <c r="T372" s="49">
        <f t="shared" ref="T372" si="655">R372+S372</f>
        <v>1905036</v>
      </c>
      <c r="U372" s="49">
        <v>277694</v>
      </c>
      <c r="V372" s="49">
        <f t="shared" ref="V372" si="656">T372+U372</f>
        <v>2182730</v>
      </c>
      <c r="W372" s="49">
        <f>[1]Вед.февр.!W352</f>
        <v>293543</v>
      </c>
      <c r="X372" s="380">
        <f t="shared" ref="X372" si="657">V372+W372</f>
        <v>2476273</v>
      </c>
    </row>
    <row r="373" spans="1:25" s="1" customFormat="1" ht="12.75" customHeight="1" x14ac:dyDescent="0.25">
      <c r="A373" s="358" t="s">
        <v>380</v>
      </c>
      <c r="B373" s="358"/>
      <c r="C373" s="29" t="s">
        <v>296</v>
      </c>
      <c r="D373" s="29" t="s">
        <v>604</v>
      </c>
      <c r="E373" s="17">
        <v>852</v>
      </c>
      <c r="F373" s="29" t="s">
        <v>353</v>
      </c>
      <c r="G373" s="29" t="s">
        <v>296</v>
      </c>
      <c r="H373" s="29" t="s">
        <v>387</v>
      </c>
      <c r="I373" s="48"/>
      <c r="J373" s="49">
        <f t="shared" ref="J373:X374" si="658">J374</f>
        <v>0</v>
      </c>
      <c r="K373" s="49">
        <f t="shared" si="658"/>
        <v>0</v>
      </c>
      <c r="L373" s="49">
        <f t="shared" si="658"/>
        <v>0</v>
      </c>
      <c r="M373" s="49">
        <f t="shared" si="658"/>
        <v>891000</v>
      </c>
      <c r="N373" s="49">
        <f t="shared" si="658"/>
        <v>891000</v>
      </c>
      <c r="O373" s="49">
        <f t="shared" si="658"/>
        <v>0</v>
      </c>
      <c r="P373" s="49">
        <f t="shared" si="658"/>
        <v>891000</v>
      </c>
      <c r="Q373" s="49">
        <f t="shared" si="658"/>
        <v>0</v>
      </c>
      <c r="R373" s="49">
        <f t="shared" si="658"/>
        <v>891000</v>
      </c>
      <c r="S373" s="49">
        <f t="shared" si="658"/>
        <v>0</v>
      </c>
      <c r="T373" s="49">
        <f t="shared" si="658"/>
        <v>891000</v>
      </c>
      <c r="U373" s="49">
        <f t="shared" si="658"/>
        <v>-224395</v>
      </c>
      <c r="V373" s="49">
        <f t="shared" si="658"/>
        <v>666605</v>
      </c>
      <c r="W373" s="49">
        <f t="shared" si="658"/>
        <v>-38165</v>
      </c>
      <c r="X373" s="380">
        <f t="shared" si="658"/>
        <v>628440</v>
      </c>
    </row>
    <row r="374" spans="1:25" s="1" customFormat="1" ht="27" customHeight="1" x14ac:dyDescent="0.25">
      <c r="A374" s="285"/>
      <c r="B374" s="285" t="s">
        <v>361</v>
      </c>
      <c r="C374" s="29" t="s">
        <v>296</v>
      </c>
      <c r="D374" s="29" t="s">
        <v>604</v>
      </c>
      <c r="E374" s="17">
        <v>852</v>
      </c>
      <c r="F374" s="48" t="s">
        <v>353</v>
      </c>
      <c r="G374" s="48" t="s">
        <v>296</v>
      </c>
      <c r="H374" s="29" t="s">
        <v>387</v>
      </c>
      <c r="I374" s="48" t="s">
        <v>362</v>
      </c>
      <c r="J374" s="49">
        <f t="shared" si="658"/>
        <v>0</v>
      </c>
      <c r="K374" s="49">
        <f t="shared" si="658"/>
        <v>0</v>
      </c>
      <c r="L374" s="49">
        <f t="shared" si="658"/>
        <v>0</v>
      </c>
      <c r="M374" s="49">
        <f t="shared" si="658"/>
        <v>891000</v>
      </c>
      <c r="N374" s="49">
        <f t="shared" si="658"/>
        <v>891000</v>
      </c>
      <c r="O374" s="49">
        <f t="shared" si="658"/>
        <v>0</v>
      </c>
      <c r="P374" s="49">
        <f t="shared" si="658"/>
        <v>891000</v>
      </c>
      <c r="Q374" s="49">
        <f t="shared" si="658"/>
        <v>0</v>
      </c>
      <c r="R374" s="49">
        <f t="shared" si="658"/>
        <v>891000</v>
      </c>
      <c r="S374" s="49">
        <f t="shared" si="658"/>
        <v>0</v>
      </c>
      <c r="T374" s="49">
        <f t="shared" si="658"/>
        <v>891000</v>
      </c>
      <c r="U374" s="49">
        <f t="shared" si="658"/>
        <v>-224395</v>
      </c>
      <c r="V374" s="49">
        <f t="shared" si="658"/>
        <v>666605</v>
      </c>
      <c r="W374" s="49">
        <f t="shared" si="658"/>
        <v>-38165</v>
      </c>
      <c r="X374" s="380">
        <f t="shared" si="658"/>
        <v>628440</v>
      </c>
    </row>
    <row r="375" spans="1:25" s="1" customFormat="1" x14ac:dyDescent="0.25">
      <c r="A375" s="286"/>
      <c r="B375" s="286" t="s">
        <v>384</v>
      </c>
      <c r="C375" s="29" t="s">
        <v>296</v>
      </c>
      <c r="D375" s="29" t="s">
        <v>604</v>
      </c>
      <c r="E375" s="17">
        <v>852</v>
      </c>
      <c r="F375" s="48" t="s">
        <v>353</v>
      </c>
      <c r="G375" s="48" t="s">
        <v>296</v>
      </c>
      <c r="H375" s="29" t="s">
        <v>387</v>
      </c>
      <c r="I375" s="48" t="s">
        <v>385</v>
      </c>
      <c r="J375" s="49"/>
      <c r="K375" s="49"/>
      <c r="L375" s="49"/>
      <c r="M375" s="49">
        <v>891000</v>
      </c>
      <c r="N375" s="49">
        <f t="shared" ref="N375" si="659">L375+M375</f>
        <v>891000</v>
      </c>
      <c r="O375" s="49"/>
      <c r="P375" s="49">
        <f t="shared" ref="P375" si="660">N375+O375</f>
        <v>891000</v>
      </c>
      <c r="Q375" s="49"/>
      <c r="R375" s="49">
        <f t="shared" ref="R375" si="661">P375+Q375</f>
        <v>891000</v>
      </c>
      <c r="S375" s="49"/>
      <c r="T375" s="49">
        <f t="shared" ref="T375" si="662">R375+S375</f>
        <v>891000</v>
      </c>
      <c r="U375" s="49">
        <v>-224395</v>
      </c>
      <c r="V375" s="49">
        <f t="shared" ref="V375" si="663">T375+U375</f>
        <v>666605</v>
      </c>
      <c r="W375" s="49">
        <f>[1]Вед.февр.!W355</f>
        <v>-38165</v>
      </c>
      <c r="X375" s="380">
        <f t="shared" ref="X375" si="664">V375+W375</f>
        <v>628440</v>
      </c>
    </row>
    <row r="376" spans="1:25" s="1" customFormat="1" ht="12.75" hidden="1" customHeight="1" x14ac:dyDescent="0.25">
      <c r="A376" s="358" t="s">
        <v>386</v>
      </c>
      <c r="B376" s="358"/>
      <c r="C376" s="29" t="s">
        <v>296</v>
      </c>
      <c r="D376" s="29" t="s">
        <v>604</v>
      </c>
      <c r="E376" s="17">
        <v>852</v>
      </c>
      <c r="F376" s="45" t="s">
        <v>353</v>
      </c>
      <c r="G376" s="45" t="s">
        <v>353</v>
      </c>
      <c r="H376" s="45"/>
      <c r="I376" s="45"/>
      <c r="J376" s="46">
        <f t="shared" ref="J376:X378" si="665">J377</f>
        <v>125300</v>
      </c>
      <c r="K376" s="46">
        <f t="shared" si="665"/>
        <v>0</v>
      </c>
      <c r="L376" s="46">
        <f t="shared" si="665"/>
        <v>125300</v>
      </c>
      <c r="M376" s="46">
        <f t="shared" si="665"/>
        <v>0</v>
      </c>
      <c r="N376" s="46">
        <f t="shared" si="665"/>
        <v>125300</v>
      </c>
      <c r="O376" s="46">
        <f t="shared" si="665"/>
        <v>0</v>
      </c>
      <c r="P376" s="46">
        <f t="shared" si="665"/>
        <v>125300</v>
      </c>
      <c r="Q376" s="46">
        <f t="shared" si="665"/>
        <v>0</v>
      </c>
      <c r="R376" s="46">
        <f t="shared" si="665"/>
        <v>125300</v>
      </c>
      <c r="S376" s="46">
        <f t="shared" si="665"/>
        <v>0</v>
      </c>
      <c r="T376" s="46">
        <f t="shared" si="665"/>
        <v>125300</v>
      </c>
      <c r="U376" s="46">
        <f t="shared" si="665"/>
        <v>0</v>
      </c>
      <c r="V376" s="46">
        <f t="shared" si="665"/>
        <v>125300</v>
      </c>
      <c r="W376" s="46">
        <f t="shared" si="665"/>
        <v>0</v>
      </c>
      <c r="X376" s="379">
        <f t="shared" si="665"/>
        <v>125300</v>
      </c>
    </row>
    <row r="377" spans="1:25" s="1" customFormat="1" ht="25.5" hidden="1" x14ac:dyDescent="0.25">
      <c r="A377" s="285"/>
      <c r="B377" s="285" t="s">
        <v>361</v>
      </c>
      <c r="C377" s="29" t="s">
        <v>296</v>
      </c>
      <c r="D377" s="29" t="s">
        <v>604</v>
      </c>
      <c r="E377" s="17">
        <v>852</v>
      </c>
      <c r="F377" s="48" t="s">
        <v>353</v>
      </c>
      <c r="G377" s="48" t="s">
        <v>353</v>
      </c>
      <c r="H377" s="48" t="s">
        <v>439</v>
      </c>
      <c r="I377" s="48"/>
      <c r="J377" s="49">
        <f>J378</f>
        <v>125300</v>
      </c>
      <c r="K377" s="49">
        <f t="shared" si="665"/>
        <v>0</v>
      </c>
      <c r="L377" s="49">
        <f t="shared" si="665"/>
        <v>125300</v>
      </c>
      <c r="M377" s="49">
        <f t="shared" si="665"/>
        <v>0</v>
      </c>
      <c r="N377" s="49">
        <f t="shared" si="665"/>
        <v>125300</v>
      </c>
      <c r="O377" s="49">
        <f t="shared" si="665"/>
        <v>0</v>
      </c>
      <c r="P377" s="49">
        <f t="shared" si="665"/>
        <v>125300</v>
      </c>
      <c r="Q377" s="49">
        <f t="shared" si="665"/>
        <v>0</v>
      </c>
      <c r="R377" s="49">
        <f t="shared" si="665"/>
        <v>125300</v>
      </c>
      <c r="S377" s="49">
        <f t="shared" si="665"/>
        <v>0</v>
      </c>
      <c r="T377" s="49">
        <f t="shared" si="665"/>
        <v>125300</v>
      </c>
      <c r="U377" s="49">
        <f t="shared" si="665"/>
        <v>0</v>
      </c>
      <c r="V377" s="49">
        <f t="shared" si="665"/>
        <v>125300</v>
      </c>
      <c r="W377" s="49">
        <f t="shared" si="665"/>
        <v>0</v>
      </c>
      <c r="X377" s="380">
        <f t="shared" si="665"/>
        <v>125300</v>
      </c>
    </row>
    <row r="378" spans="1:25" s="1" customFormat="1" ht="12.75" hidden="1" customHeight="1" x14ac:dyDescent="0.25">
      <c r="A378" s="286"/>
      <c r="B378" s="286" t="s">
        <v>384</v>
      </c>
      <c r="C378" s="412" t="s">
        <v>296</v>
      </c>
      <c r="D378" s="29" t="s">
        <v>604</v>
      </c>
      <c r="E378" s="17">
        <v>852</v>
      </c>
      <c r="F378" s="48" t="s">
        <v>353</v>
      </c>
      <c r="G378" s="48" t="s">
        <v>353</v>
      </c>
      <c r="H378" s="48" t="s">
        <v>439</v>
      </c>
      <c r="I378" s="48" t="s">
        <v>237</v>
      </c>
      <c r="J378" s="49">
        <f t="shared" si="665"/>
        <v>125300</v>
      </c>
      <c r="K378" s="49">
        <f t="shared" si="665"/>
        <v>0</v>
      </c>
      <c r="L378" s="49">
        <f t="shared" si="665"/>
        <v>125300</v>
      </c>
      <c r="M378" s="49">
        <f t="shared" si="665"/>
        <v>0</v>
      </c>
      <c r="N378" s="49">
        <f t="shared" si="665"/>
        <v>125300</v>
      </c>
      <c r="O378" s="49">
        <f t="shared" si="665"/>
        <v>0</v>
      </c>
      <c r="P378" s="49">
        <f t="shared" si="665"/>
        <v>125300</v>
      </c>
      <c r="Q378" s="49">
        <f t="shared" si="665"/>
        <v>0</v>
      </c>
      <c r="R378" s="49">
        <f t="shared" si="665"/>
        <v>125300</v>
      </c>
      <c r="S378" s="49">
        <f t="shared" si="665"/>
        <v>0</v>
      </c>
      <c r="T378" s="49">
        <f t="shared" si="665"/>
        <v>125300</v>
      </c>
      <c r="U378" s="49">
        <f t="shared" si="665"/>
        <v>0</v>
      </c>
      <c r="V378" s="49">
        <f t="shared" si="665"/>
        <v>125300</v>
      </c>
      <c r="W378" s="49">
        <f t="shared" si="665"/>
        <v>0</v>
      </c>
      <c r="X378" s="380">
        <f t="shared" si="665"/>
        <v>125300</v>
      </c>
    </row>
    <row r="379" spans="1:25" s="1" customFormat="1" hidden="1" x14ac:dyDescent="0.25">
      <c r="A379" s="326" t="s">
        <v>437</v>
      </c>
      <c r="B379" s="326"/>
      <c r="C379" s="29" t="s">
        <v>296</v>
      </c>
      <c r="D379" s="29" t="s">
        <v>604</v>
      </c>
      <c r="E379" s="17">
        <v>852</v>
      </c>
      <c r="F379" s="48" t="s">
        <v>353</v>
      </c>
      <c r="G379" s="48" t="s">
        <v>353</v>
      </c>
      <c r="H379" s="48" t="s">
        <v>439</v>
      </c>
      <c r="I379" s="48" t="s">
        <v>239</v>
      </c>
      <c r="J379" s="49">
        <v>125300</v>
      </c>
      <c r="K379" s="49"/>
      <c r="L379" s="49">
        <f t="shared" si="542"/>
        <v>125300</v>
      </c>
      <c r="M379" s="49"/>
      <c r="N379" s="49">
        <f t="shared" ref="N379" si="666">L379+M379</f>
        <v>125300</v>
      </c>
      <c r="O379" s="49"/>
      <c r="P379" s="49">
        <f t="shared" ref="P379" si="667">N379+O379</f>
        <v>125300</v>
      </c>
      <c r="Q379" s="49"/>
      <c r="R379" s="49">
        <f t="shared" ref="R379" si="668">P379+Q379</f>
        <v>125300</v>
      </c>
      <c r="S379" s="49"/>
      <c r="T379" s="49">
        <f t="shared" ref="T379" si="669">R379+S379</f>
        <v>125300</v>
      </c>
      <c r="U379" s="49"/>
      <c r="V379" s="49">
        <f t="shared" ref="V379" si="670">T379+U379</f>
        <v>125300</v>
      </c>
      <c r="W379" s="49">
        <f>[1]Вед.февр.!W359</f>
        <v>0</v>
      </c>
      <c r="X379" s="380">
        <f t="shared" ref="X379" si="671">V379+W379</f>
        <v>125300</v>
      </c>
    </row>
    <row r="380" spans="1:25" s="1" customFormat="1" ht="27.75" customHeight="1" x14ac:dyDescent="0.25">
      <c r="A380" s="358" t="s">
        <v>438</v>
      </c>
      <c r="B380" s="358"/>
      <c r="C380" s="29" t="s">
        <v>296</v>
      </c>
      <c r="D380" s="29" t="s">
        <v>604</v>
      </c>
      <c r="E380" s="17">
        <v>852</v>
      </c>
      <c r="F380" s="45" t="s">
        <v>353</v>
      </c>
      <c r="G380" s="45" t="s">
        <v>307</v>
      </c>
      <c r="H380" s="45"/>
      <c r="I380" s="45"/>
      <c r="J380" s="46">
        <f>J381+J388+J392+J397+J410+J420+J423</f>
        <v>13304900</v>
      </c>
      <c r="K380" s="46">
        <f t="shared" ref="K380:U380" si="672">K381+K388+K392+K397+K410+K420+K423</f>
        <v>2866900</v>
      </c>
      <c r="L380" s="46">
        <f t="shared" si="672"/>
        <v>16171800</v>
      </c>
      <c r="M380" s="46">
        <f t="shared" si="672"/>
        <v>-2676000</v>
      </c>
      <c r="N380" s="46">
        <f t="shared" si="672"/>
        <v>13495800</v>
      </c>
      <c r="O380" s="46">
        <f t="shared" si="672"/>
        <v>0</v>
      </c>
      <c r="P380" s="46">
        <f t="shared" si="672"/>
        <v>13495800</v>
      </c>
      <c r="Q380" s="46">
        <f t="shared" si="672"/>
        <v>0</v>
      </c>
      <c r="R380" s="46">
        <f t="shared" si="672"/>
        <v>13495800</v>
      </c>
      <c r="S380" s="46">
        <f t="shared" si="672"/>
        <v>0</v>
      </c>
      <c r="T380" s="46">
        <f t="shared" si="672"/>
        <v>13495800</v>
      </c>
      <c r="U380" s="46">
        <f t="shared" si="672"/>
        <v>823410</v>
      </c>
      <c r="V380" s="46">
        <f>V381+V388+V392+V397+V410+V420+V423</f>
        <v>14319210</v>
      </c>
      <c r="W380" s="46">
        <f t="shared" ref="W380:X380" si="673">W381+W388+W392+W397+W410+W420+W423</f>
        <v>-87757.75</v>
      </c>
      <c r="X380" s="379">
        <f t="shared" si="673"/>
        <v>14231452.25</v>
      </c>
      <c r="Y380" s="223"/>
    </row>
    <row r="381" spans="1:25" s="1" customFormat="1" ht="12.75" customHeight="1" x14ac:dyDescent="0.25">
      <c r="A381" s="50"/>
      <c r="B381" s="286" t="s">
        <v>236</v>
      </c>
      <c r="C381" s="29" t="s">
        <v>296</v>
      </c>
      <c r="D381" s="29" t="s">
        <v>604</v>
      </c>
      <c r="E381" s="17">
        <v>852</v>
      </c>
      <c r="F381" s="48" t="s">
        <v>353</v>
      </c>
      <c r="G381" s="48" t="s">
        <v>307</v>
      </c>
      <c r="H381" s="48" t="s">
        <v>248</v>
      </c>
      <c r="I381" s="48"/>
      <c r="J381" s="49">
        <f t="shared" ref="J381:X386" si="674">J382</f>
        <v>963900</v>
      </c>
      <c r="K381" s="49">
        <f t="shared" si="674"/>
        <v>0</v>
      </c>
      <c r="L381" s="49">
        <f t="shared" si="674"/>
        <v>963900</v>
      </c>
      <c r="M381" s="49">
        <f t="shared" si="674"/>
        <v>0</v>
      </c>
      <c r="N381" s="49">
        <f t="shared" si="674"/>
        <v>963900</v>
      </c>
      <c r="O381" s="49">
        <f t="shared" si="674"/>
        <v>0</v>
      </c>
      <c r="P381" s="49">
        <f t="shared" si="674"/>
        <v>963900</v>
      </c>
      <c r="Q381" s="49">
        <f t="shared" si="674"/>
        <v>0</v>
      </c>
      <c r="R381" s="49">
        <f t="shared" si="674"/>
        <v>963900</v>
      </c>
      <c r="S381" s="49">
        <f t="shared" si="674"/>
        <v>0</v>
      </c>
      <c r="T381" s="49">
        <f t="shared" si="674"/>
        <v>963900</v>
      </c>
      <c r="U381" s="49">
        <f t="shared" si="674"/>
        <v>0</v>
      </c>
      <c r="V381" s="49">
        <f t="shared" si="674"/>
        <v>963900</v>
      </c>
      <c r="W381" s="49">
        <f t="shared" si="674"/>
        <v>88176</v>
      </c>
      <c r="X381" s="380">
        <f t="shared" si="674"/>
        <v>1052076</v>
      </c>
    </row>
    <row r="382" spans="1:25" s="1" customFormat="1" ht="12" customHeight="1" x14ac:dyDescent="0.25">
      <c r="A382" s="50"/>
      <c r="B382" s="285" t="s">
        <v>238</v>
      </c>
      <c r="C382" s="29" t="s">
        <v>296</v>
      </c>
      <c r="D382" s="29" t="s">
        <v>604</v>
      </c>
      <c r="E382" s="17">
        <v>852</v>
      </c>
      <c r="F382" s="48" t="s">
        <v>353</v>
      </c>
      <c r="G382" s="48" t="s">
        <v>307</v>
      </c>
      <c r="H382" s="48" t="s">
        <v>230</v>
      </c>
      <c r="I382" s="48"/>
      <c r="J382" s="49">
        <f>J385+J383</f>
        <v>963900</v>
      </c>
      <c r="K382" s="49">
        <f t="shared" ref="K382:X382" si="675">K385+K383</f>
        <v>0</v>
      </c>
      <c r="L382" s="49">
        <f t="shared" si="675"/>
        <v>963900</v>
      </c>
      <c r="M382" s="49">
        <f t="shared" si="675"/>
        <v>0</v>
      </c>
      <c r="N382" s="49">
        <f t="shared" si="675"/>
        <v>963900</v>
      </c>
      <c r="O382" s="49">
        <f t="shared" si="675"/>
        <v>0</v>
      </c>
      <c r="P382" s="49">
        <f t="shared" si="675"/>
        <v>963900</v>
      </c>
      <c r="Q382" s="49">
        <f t="shared" si="675"/>
        <v>0</v>
      </c>
      <c r="R382" s="49">
        <f t="shared" si="675"/>
        <v>963900</v>
      </c>
      <c r="S382" s="49">
        <f t="shared" si="675"/>
        <v>0</v>
      </c>
      <c r="T382" s="49">
        <f t="shared" si="675"/>
        <v>963900</v>
      </c>
      <c r="U382" s="49">
        <f t="shared" si="675"/>
        <v>0</v>
      </c>
      <c r="V382" s="49">
        <f t="shared" si="675"/>
        <v>963900</v>
      </c>
      <c r="W382" s="49">
        <f t="shared" si="675"/>
        <v>88176</v>
      </c>
      <c r="X382" s="380">
        <f t="shared" si="675"/>
        <v>1052076</v>
      </c>
    </row>
    <row r="383" spans="1:25" s="1" customFormat="1" ht="12.75" customHeight="1" x14ac:dyDescent="0.25">
      <c r="A383" s="326" t="s">
        <v>440</v>
      </c>
      <c r="B383" s="326"/>
      <c r="C383" s="29" t="s">
        <v>296</v>
      </c>
      <c r="D383" s="29" t="s">
        <v>604</v>
      </c>
      <c r="E383" s="17">
        <v>852</v>
      </c>
      <c r="F383" s="48" t="s">
        <v>353</v>
      </c>
      <c r="G383" s="48" t="s">
        <v>307</v>
      </c>
      <c r="H383" s="48" t="s">
        <v>230</v>
      </c>
      <c r="I383" s="48" t="s">
        <v>233</v>
      </c>
      <c r="J383" s="49">
        <f>J384</f>
        <v>0</v>
      </c>
      <c r="K383" s="49">
        <f t="shared" ref="K383:X383" si="676">K384</f>
        <v>963900</v>
      </c>
      <c r="L383" s="49">
        <f t="shared" si="676"/>
        <v>963900</v>
      </c>
      <c r="M383" s="49">
        <f t="shared" si="676"/>
        <v>0</v>
      </c>
      <c r="N383" s="49">
        <f t="shared" si="676"/>
        <v>963900</v>
      </c>
      <c r="O383" s="49">
        <f t="shared" si="676"/>
        <v>0</v>
      </c>
      <c r="P383" s="49">
        <f t="shared" si="676"/>
        <v>963900</v>
      </c>
      <c r="Q383" s="49">
        <f t="shared" si="676"/>
        <v>0</v>
      </c>
      <c r="R383" s="49">
        <f t="shared" si="676"/>
        <v>963900</v>
      </c>
      <c r="S383" s="49">
        <f t="shared" si="676"/>
        <v>0</v>
      </c>
      <c r="T383" s="49">
        <f t="shared" si="676"/>
        <v>963900</v>
      </c>
      <c r="U383" s="49">
        <f t="shared" si="676"/>
        <v>0</v>
      </c>
      <c r="V383" s="49">
        <f t="shared" si="676"/>
        <v>963900</v>
      </c>
      <c r="W383" s="49">
        <f t="shared" si="676"/>
        <v>88176</v>
      </c>
      <c r="X383" s="380">
        <f t="shared" si="676"/>
        <v>1052076</v>
      </c>
    </row>
    <row r="384" spans="1:25" s="1" customFormat="1" ht="24.75" customHeight="1" x14ac:dyDescent="0.25">
      <c r="A384" s="358" t="s">
        <v>227</v>
      </c>
      <c r="B384" s="358"/>
      <c r="C384" s="412" t="s">
        <v>296</v>
      </c>
      <c r="D384" s="29" t="s">
        <v>604</v>
      </c>
      <c r="E384" s="17">
        <v>852</v>
      </c>
      <c r="F384" s="48" t="s">
        <v>353</v>
      </c>
      <c r="G384" s="48" t="s">
        <v>307</v>
      </c>
      <c r="H384" s="48" t="s">
        <v>230</v>
      </c>
      <c r="I384" s="48" t="s">
        <v>235</v>
      </c>
      <c r="J384" s="49"/>
      <c r="K384" s="49">
        <v>963900</v>
      </c>
      <c r="L384" s="49">
        <f>J384+K384</f>
        <v>963900</v>
      </c>
      <c r="M384" s="49"/>
      <c r="N384" s="49">
        <f>L384+M384</f>
        <v>963900</v>
      </c>
      <c r="O384" s="49"/>
      <c r="P384" s="49">
        <f>N384+O384</f>
        <v>963900</v>
      </c>
      <c r="Q384" s="49"/>
      <c r="R384" s="49">
        <f>P384+Q384</f>
        <v>963900</v>
      </c>
      <c r="S384" s="49"/>
      <c r="T384" s="49">
        <f>R384+S384</f>
        <v>963900</v>
      </c>
      <c r="U384" s="49"/>
      <c r="V384" s="49">
        <f>T384+U384</f>
        <v>963900</v>
      </c>
      <c r="W384" s="49">
        <f>[1]Вед.февр.!W364</f>
        <v>88176</v>
      </c>
      <c r="X384" s="380">
        <f>V384+W384</f>
        <v>1052076</v>
      </c>
    </row>
    <row r="385" spans="1:24" s="1" customFormat="1" ht="12.75" hidden="1" customHeight="1" x14ac:dyDescent="0.25">
      <c r="A385" s="358" t="s">
        <v>229</v>
      </c>
      <c r="B385" s="358"/>
      <c r="C385" s="29" t="s">
        <v>296</v>
      </c>
      <c r="D385" s="29" t="s">
        <v>604</v>
      </c>
      <c r="E385" s="17">
        <v>852</v>
      </c>
      <c r="F385" s="48" t="s">
        <v>353</v>
      </c>
      <c r="G385" s="48" t="s">
        <v>307</v>
      </c>
      <c r="H385" s="48" t="s">
        <v>442</v>
      </c>
      <c r="I385" s="48"/>
      <c r="J385" s="49">
        <f t="shared" si="674"/>
        <v>963900</v>
      </c>
      <c r="K385" s="49">
        <f t="shared" si="674"/>
        <v>-963900</v>
      </c>
      <c r="L385" s="49">
        <f t="shared" si="674"/>
        <v>0</v>
      </c>
      <c r="M385" s="49">
        <f t="shared" si="674"/>
        <v>0</v>
      </c>
      <c r="N385" s="49">
        <f t="shared" si="674"/>
        <v>0</v>
      </c>
      <c r="O385" s="49">
        <f t="shared" si="674"/>
        <v>0</v>
      </c>
      <c r="P385" s="49">
        <f t="shared" si="674"/>
        <v>0</v>
      </c>
      <c r="Q385" s="49">
        <f t="shared" si="674"/>
        <v>0</v>
      </c>
      <c r="R385" s="49">
        <f t="shared" si="674"/>
        <v>0</v>
      </c>
      <c r="S385" s="49">
        <f t="shared" si="674"/>
        <v>0</v>
      </c>
      <c r="T385" s="49">
        <f t="shared" si="674"/>
        <v>0</v>
      </c>
      <c r="U385" s="49">
        <f t="shared" si="674"/>
        <v>0</v>
      </c>
      <c r="V385" s="49">
        <f t="shared" si="674"/>
        <v>0</v>
      </c>
      <c r="W385" s="49">
        <f t="shared" si="674"/>
        <v>0</v>
      </c>
      <c r="X385" s="380">
        <f t="shared" si="674"/>
        <v>0</v>
      </c>
    </row>
    <row r="386" spans="1:24" s="1" customFormat="1" ht="12.75" hidden="1" customHeight="1" x14ac:dyDescent="0.25">
      <c r="A386" s="285"/>
      <c r="B386" s="285" t="s">
        <v>231</v>
      </c>
      <c r="C386" s="29" t="s">
        <v>296</v>
      </c>
      <c r="D386" s="29" t="s">
        <v>604</v>
      </c>
      <c r="E386" s="17">
        <v>852</v>
      </c>
      <c r="F386" s="48" t="s">
        <v>353</v>
      </c>
      <c r="G386" s="48" t="s">
        <v>307</v>
      </c>
      <c r="H386" s="48" t="s">
        <v>442</v>
      </c>
      <c r="I386" s="48" t="s">
        <v>233</v>
      </c>
      <c r="J386" s="49">
        <f t="shared" si="674"/>
        <v>963900</v>
      </c>
      <c r="K386" s="49">
        <f t="shared" si="674"/>
        <v>-963900</v>
      </c>
      <c r="L386" s="49">
        <f t="shared" si="674"/>
        <v>0</v>
      </c>
      <c r="M386" s="49">
        <f t="shared" si="674"/>
        <v>0</v>
      </c>
      <c r="N386" s="49">
        <f t="shared" si="674"/>
        <v>0</v>
      </c>
      <c r="O386" s="49">
        <f t="shared" si="674"/>
        <v>0</v>
      </c>
      <c r="P386" s="49">
        <f t="shared" si="674"/>
        <v>0</v>
      </c>
      <c r="Q386" s="49">
        <f t="shared" si="674"/>
        <v>0</v>
      </c>
      <c r="R386" s="49">
        <f t="shared" si="674"/>
        <v>0</v>
      </c>
      <c r="S386" s="49">
        <f t="shared" si="674"/>
        <v>0</v>
      </c>
      <c r="T386" s="49">
        <f t="shared" si="674"/>
        <v>0</v>
      </c>
      <c r="U386" s="49">
        <f t="shared" si="674"/>
        <v>0</v>
      </c>
      <c r="V386" s="49">
        <f t="shared" si="674"/>
        <v>0</v>
      </c>
      <c r="W386" s="49">
        <f t="shared" si="674"/>
        <v>0</v>
      </c>
      <c r="X386" s="380">
        <f t="shared" si="674"/>
        <v>0</v>
      </c>
    </row>
    <row r="387" spans="1:24" s="1" customFormat="1" ht="12.75" hidden="1" customHeight="1" x14ac:dyDescent="0.25">
      <c r="A387" s="285"/>
      <c r="B387" s="286" t="s">
        <v>234</v>
      </c>
      <c r="C387" s="29" t="s">
        <v>296</v>
      </c>
      <c r="D387" s="29" t="s">
        <v>604</v>
      </c>
      <c r="E387" s="17">
        <v>852</v>
      </c>
      <c r="F387" s="48" t="s">
        <v>353</v>
      </c>
      <c r="G387" s="48" t="s">
        <v>307</v>
      </c>
      <c r="H387" s="48" t="s">
        <v>442</v>
      </c>
      <c r="I387" s="48" t="s">
        <v>235</v>
      </c>
      <c r="J387" s="49">
        <v>963900</v>
      </c>
      <c r="K387" s="49">
        <v>-963900</v>
      </c>
      <c r="L387" s="49">
        <f t="shared" si="542"/>
        <v>0</v>
      </c>
      <c r="M387" s="49"/>
      <c r="N387" s="49">
        <f t="shared" ref="N387" si="677">L387+M387</f>
        <v>0</v>
      </c>
      <c r="O387" s="49"/>
      <c r="P387" s="49">
        <f t="shared" ref="P387" si="678">N387+O387</f>
        <v>0</v>
      </c>
      <c r="Q387" s="49"/>
      <c r="R387" s="49">
        <f t="shared" ref="R387" si="679">P387+Q387</f>
        <v>0</v>
      </c>
      <c r="S387" s="49"/>
      <c r="T387" s="49">
        <f t="shared" ref="T387" si="680">R387+S387</f>
        <v>0</v>
      </c>
      <c r="U387" s="49"/>
      <c r="V387" s="49">
        <f t="shared" ref="V387" si="681">T387+U387</f>
        <v>0</v>
      </c>
      <c r="W387" s="49"/>
      <c r="X387" s="380">
        <f t="shared" ref="X387" si="682">V387+W387</f>
        <v>0</v>
      </c>
    </row>
    <row r="388" spans="1:24" s="1" customFormat="1" ht="12.75" hidden="1" customHeight="1" x14ac:dyDescent="0.25">
      <c r="A388" s="358" t="s">
        <v>441</v>
      </c>
      <c r="B388" s="358"/>
      <c r="C388" s="29" t="s">
        <v>296</v>
      </c>
      <c r="D388" s="29" t="s">
        <v>604</v>
      </c>
      <c r="E388" s="17">
        <v>852</v>
      </c>
      <c r="F388" s="48" t="s">
        <v>353</v>
      </c>
      <c r="G388" s="48" t="s">
        <v>307</v>
      </c>
      <c r="H388" s="48" t="s">
        <v>444</v>
      </c>
      <c r="I388" s="48"/>
      <c r="J388" s="61">
        <f t="shared" ref="J388:X390" si="683">J389</f>
        <v>0</v>
      </c>
      <c r="K388" s="61">
        <f t="shared" si="683"/>
        <v>561600</v>
      </c>
      <c r="L388" s="61">
        <f t="shared" si="683"/>
        <v>561600</v>
      </c>
      <c r="M388" s="61">
        <f t="shared" si="683"/>
        <v>0</v>
      </c>
      <c r="N388" s="61">
        <f t="shared" si="683"/>
        <v>561600</v>
      </c>
      <c r="O388" s="61">
        <f t="shared" si="683"/>
        <v>0</v>
      </c>
      <c r="P388" s="61">
        <f t="shared" si="683"/>
        <v>561600</v>
      </c>
      <c r="Q388" s="61">
        <f t="shared" si="683"/>
        <v>0</v>
      </c>
      <c r="R388" s="61">
        <f t="shared" si="683"/>
        <v>561600</v>
      </c>
      <c r="S388" s="61">
        <f t="shared" si="683"/>
        <v>0</v>
      </c>
      <c r="T388" s="61">
        <f t="shared" si="683"/>
        <v>561600</v>
      </c>
      <c r="U388" s="61">
        <f t="shared" si="683"/>
        <v>0</v>
      </c>
      <c r="V388" s="61">
        <f t="shared" si="683"/>
        <v>561600</v>
      </c>
      <c r="W388" s="61">
        <f t="shared" si="683"/>
        <v>0</v>
      </c>
      <c r="X388" s="383">
        <f t="shared" si="683"/>
        <v>561600</v>
      </c>
    </row>
    <row r="389" spans="1:24" s="1" customFormat="1" ht="12.75" hidden="1" customHeight="1" x14ac:dyDescent="0.25">
      <c r="A389" s="285"/>
      <c r="B389" s="285" t="s">
        <v>231</v>
      </c>
      <c r="C389" s="29" t="s">
        <v>296</v>
      </c>
      <c r="D389" s="29" t="s">
        <v>604</v>
      </c>
      <c r="E389" s="17">
        <v>852</v>
      </c>
      <c r="F389" s="48" t="s">
        <v>353</v>
      </c>
      <c r="G389" s="48" t="s">
        <v>307</v>
      </c>
      <c r="H389" s="48" t="s">
        <v>446</v>
      </c>
      <c r="I389" s="48"/>
      <c r="J389" s="61">
        <f t="shared" si="683"/>
        <v>0</v>
      </c>
      <c r="K389" s="61">
        <f t="shared" si="683"/>
        <v>561600</v>
      </c>
      <c r="L389" s="61">
        <f t="shared" si="683"/>
        <v>561600</v>
      </c>
      <c r="M389" s="61">
        <f t="shared" si="683"/>
        <v>0</v>
      </c>
      <c r="N389" s="61">
        <f t="shared" si="683"/>
        <v>561600</v>
      </c>
      <c r="O389" s="61">
        <f t="shared" si="683"/>
        <v>0</v>
      </c>
      <c r="P389" s="61">
        <f t="shared" si="683"/>
        <v>561600</v>
      </c>
      <c r="Q389" s="61">
        <f t="shared" si="683"/>
        <v>0</v>
      </c>
      <c r="R389" s="61">
        <f t="shared" si="683"/>
        <v>561600</v>
      </c>
      <c r="S389" s="61">
        <f t="shared" si="683"/>
        <v>0</v>
      </c>
      <c r="T389" s="61">
        <f t="shared" si="683"/>
        <v>561600</v>
      </c>
      <c r="U389" s="61">
        <f t="shared" si="683"/>
        <v>0</v>
      </c>
      <c r="V389" s="61">
        <f t="shared" si="683"/>
        <v>561600</v>
      </c>
      <c r="W389" s="61">
        <f t="shared" si="683"/>
        <v>0</v>
      </c>
      <c r="X389" s="383">
        <f t="shared" si="683"/>
        <v>561600</v>
      </c>
    </row>
    <row r="390" spans="1:24" s="1" customFormat="1" ht="12.75" hidden="1" customHeight="1" x14ac:dyDescent="0.25">
      <c r="A390" s="50"/>
      <c r="B390" s="286" t="s">
        <v>234</v>
      </c>
      <c r="C390" s="29" t="s">
        <v>296</v>
      </c>
      <c r="D390" s="29" t="s">
        <v>604</v>
      </c>
      <c r="E390" s="17">
        <v>852</v>
      </c>
      <c r="F390" s="48" t="s">
        <v>353</v>
      </c>
      <c r="G390" s="48" t="s">
        <v>307</v>
      </c>
      <c r="H390" s="48" t="s">
        <v>446</v>
      </c>
      <c r="I390" s="48" t="s">
        <v>362</v>
      </c>
      <c r="J390" s="61">
        <f t="shared" si="683"/>
        <v>0</v>
      </c>
      <c r="K390" s="61">
        <f t="shared" si="683"/>
        <v>561600</v>
      </c>
      <c r="L390" s="61">
        <f t="shared" si="683"/>
        <v>561600</v>
      </c>
      <c r="M390" s="61">
        <f t="shared" si="683"/>
        <v>0</v>
      </c>
      <c r="N390" s="61">
        <f t="shared" si="683"/>
        <v>561600</v>
      </c>
      <c r="O390" s="61">
        <f t="shared" si="683"/>
        <v>0</v>
      </c>
      <c r="P390" s="61">
        <f t="shared" si="683"/>
        <v>561600</v>
      </c>
      <c r="Q390" s="61">
        <f t="shared" si="683"/>
        <v>0</v>
      </c>
      <c r="R390" s="61">
        <f t="shared" si="683"/>
        <v>561600</v>
      </c>
      <c r="S390" s="61">
        <f t="shared" si="683"/>
        <v>0</v>
      </c>
      <c r="T390" s="61">
        <f t="shared" si="683"/>
        <v>561600</v>
      </c>
      <c r="U390" s="61">
        <f t="shared" si="683"/>
        <v>0</v>
      </c>
      <c r="V390" s="61">
        <f t="shared" si="683"/>
        <v>561600</v>
      </c>
      <c r="W390" s="61">
        <f t="shared" si="683"/>
        <v>0</v>
      </c>
      <c r="X390" s="383">
        <f t="shared" si="683"/>
        <v>561600</v>
      </c>
    </row>
    <row r="391" spans="1:24" s="1" customFormat="1" hidden="1" x14ac:dyDescent="0.25">
      <c r="A391" s="325" t="s">
        <v>443</v>
      </c>
      <c r="B391" s="325"/>
      <c r="C391" s="29" t="s">
        <v>296</v>
      </c>
      <c r="D391" s="29" t="s">
        <v>604</v>
      </c>
      <c r="E391" s="17">
        <v>852</v>
      </c>
      <c r="F391" s="48" t="s">
        <v>353</v>
      </c>
      <c r="G391" s="48" t="s">
        <v>307</v>
      </c>
      <c r="H391" s="48" t="s">
        <v>446</v>
      </c>
      <c r="I391" s="48" t="s">
        <v>385</v>
      </c>
      <c r="J391" s="61"/>
      <c r="K391" s="61">
        <v>561600</v>
      </c>
      <c r="L391" s="61">
        <f>J391+K391</f>
        <v>561600</v>
      </c>
      <c r="M391" s="61"/>
      <c r="N391" s="61">
        <f>L391+M391</f>
        <v>561600</v>
      </c>
      <c r="O391" s="61"/>
      <c r="P391" s="61">
        <f>N391+O391</f>
        <v>561600</v>
      </c>
      <c r="Q391" s="61"/>
      <c r="R391" s="61">
        <f>P391+Q391</f>
        <v>561600</v>
      </c>
      <c r="S391" s="61"/>
      <c r="T391" s="61">
        <f>R391+S391</f>
        <v>561600</v>
      </c>
      <c r="U391" s="61"/>
      <c r="V391" s="61">
        <f>T391+U391</f>
        <v>561600</v>
      </c>
      <c r="W391" s="61"/>
      <c r="X391" s="383">
        <f>V391+W391</f>
        <v>561600</v>
      </c>
    </row>
    <row r="392" spans="1:24" s="1" customFormat="1" x14ac:dyDescent="0.25">
      <c r="A392" s="325" t="s">
        <v>445</v>
      </c>
      <c r="B392" s="325"/>
      <c r="C392" s="29" t="s">
        <v>296</v>
      </c>
      <c r="D392" s="29" t="s">
        <v>604</v>
      </c>
      <c r="E392" s="17">
        <v>852</v>
      </c>
      <c r="F392" s="48" t="s">
        <v>353</v>
      </c>
      <c r="G392" s="48" t="s">
        <v>307</v>
      </c>
      <c r="H392" s="48" t="s">
        <v>448</v>
      </c>
      <c r="I392" s="48"/>
      <c r="J392" s="49">
        <f t="shared" ref="J392:X395" si="684">J393</f>
        <v>584000</v>
      </c>
      <c r="K392" s="49">
        <f t="shared" si="684"/>
        <v>340100</v>
      </c>
      <c r="L392" s="49">
        <f t="shared" si="684"/>
        <v>924100</v>
      </c>
      <c r="M392" s="49">
        <f t="shared" si="684"/>
        <v>0</v>
      </c>
      <c r="N392" s="49">
        <f t="shared" si="684"/>
        <v>924100</v>
      </c>
      <c r="O392" s="49">
        <f t="shared" si="684"/>
        <v>0</v>
      </c>
      <c r="P392" s="49">
        <f t="shared" si="684"/>
        <v>924100</v>
      </c>
      <c r="Q392" s="49">
        <f t="shared" si="684"/>
        <v>0</v>
      </c>
      <c r="R392" s="49">
        <f t="shared" si="684"/>
        <v>924100</v>
      </c>
      <c r="S392" s="49">
        <f t="shared" si="684"/>
        <v>0</v>
      </c>
      <c r="T392" s="49">
        <f t="shared" si="684"/>
        <v>924100</v>
      </c>
      <c r="U392" s="49">
        <f t="shared" si="684"/>
        <v>0</v>
      </c>
      <c r="V392" s="49">
        <f t="shared" si="684"/>
        <v>924100</v>
      </c>
      <c r="W392" s="49">
        <f t="shared" si="684"/>
        <v>-18600</v>
      </c>
      <c r="X392" s="380">
        <f t="shared" si="684"/>
        <v>905500</v>
      </c>
    </row>
    <row r="393" spans="1:24" s="1" customFormat="1" ht="26.25" customHeight="1" x14ac:dyDescent="0.25">
      <c r="A393" s="285"/>
      <c r="B393" s="285" t="s">
        <v>361</v>
      </c>
      <c r="C393" s="29" t="s">
        <v>296</v>
      </c>
      <c r="D393" s="29" t="s">
        <v>604</v>
      </c>
      <c r="E393" s="17">
        <v>852</v>
      </c>
      <c r="F393" s="48" t="s">
        <v>353</v>
      </c>
      <c r="G393" s="48" t="s">
        <v>307</v>
      </c>
      <c r="H393" s="48" t="s">
        <v>449</v>
      </c>
      <c r="I393" s="48"/>
      <c r="J393" s="49">
        <f t="shared" si="684"/>
        <v>584000</v>
      </c>
      <c r="K393" s="49">
        <f t="shared" si="684"/>
        <v>340100</v>
      </c>
      <c r="L393" s="49">
        <f t="shared" si="684"/>
        <v>924100</v>
      </c>
      <c r="M393" s="49">
        <f t="shared" si="684"/>
        <v>0</v>
      </c>
      <c r="N393" s="49">
        <f t="shared" si="684"/>
        <v>924100</v>
      </c>
      <c r="O393" s="49">
        <f t="shared" si="684"/>
        <v>0</v>
      </c>
      <c r="P393" s="49">
        <f t="shared" si="684"/>
        <v>924100</v>
      </c>
      <c r="Q393" s="49">
        <f t="shared" si="684"/>
        <v>0</v>
      </c>
      <c r="R393" s="49">
        <f t="shared" si="684"/>
        <v>924100</v>
      </c>
      <c r="S393" s="49">
        <f t="shared" si="684"/>
        <v>0</v>
      </c>
      <c r="T393" s="49">
        <f t="shared" si="684"/>
        <v>924100</v>
      </c>
      <c r="U393" s="49">
        <f t="shared" si="684"/>
        <v>0</v>
      </c>
      <c r="V393" s="49">
        <f t="shared" si="684"/>
        <v>924100</v>
      </c>
      <c r="W393" s="49">
        <f t="shared" si="684"/>
        <v>-18600</v>
      </c>
      <c r="X393" s="380">
        <f t="shared" si="684"/>
        <v>905500</v>
      </c>
    </row>
    <row r="394" spans="1:24" s="1" customFormat="1" x14ac:dyDescent="0.25">
      <c r="A394" s="286"/>
      <c r="B394" s="286" t="s">
        <v>384</v>
      </c>
      <c r="C394" s="29" t="s">
        <v>296</v>
      </c>
      <c r="D394" s="29" t="s">
        <v>604</v>
      </c>
      <c r="E394" s="17">
        <v>852</v>
      </c>
      <c r="F394" s="48" t="s">
        <v>353</v>
      </c>
      <c r="G394" s="48" t="s">
        <v>307</v>
      </c>
      <c r="H394" s="48" t="s">
        <v>451</v>
      </c>
      <c r="I394" s="48"/>
      <c r="J394" s="49">
        <f t="shared" si="684"/>
        <v>584000</v>
      </c>
      <c r="K394" s="49">
        <f t="shared" si="684"/>
        <v>340100</v>
      </c>
      <c r="L394" s="49">
        <f t="shared" si="684"/>
        <v>924100</v>
      </c>
      <c r="M394" s="49">
        <f t="shared" si="684"/>
        <v>0</v>
      </c>
      <c r="N394" s="49">
        <f t="shared" si="684"/>
        <v>924100</v>
      </c>
      <c r="O394" s="49">
        <f t="shared" si="684"/>
        <v>0</v>
      </c>
      <c r="P394" s="49">
        <f t="shared" si="684"/>
        <v>924100</v>
      </c>
      <c r="Q394" s="49">
        <f t="shared" si="684"/>
        <v>0</v>
      </c>
      <c r="R394" s="49">
        <f t="shared" si="684"/>
        <v>924100</v>
      </c>
      <c r="S394" s="49">
        <f t="shared" si="684"/>
        <v>0</v>
      </c>
      <c r="T394" s="49">
        <f t="shared" si="684"/>
        <v>924100</v>
      </c>
      <c r="U394" s="49">
        <f t="shared" si="684"/>
        <v>0</v>
      </c>
      <c r="V394" s="49">
        <f t="shared" si="684"/>
        <v>924100</v>
      </c>
      <c r="W394" s="49">
        <f t="shared" si="684"/>
        <v>-18600</v>
      </c>
      <c r="X394" s="380">
        <f t="shared" si="684"/>
        <v>905500</v>
      </c>
    </row>
    <row r="395" spans="1:24" s="1" customFormat="1" x14ac:dyDescent="0.25">
      <c r="A395" s="358" t="s">
        <v>447</v>
      </c>
      <c r="B395" s="358"/>
      <c r="C395" s="29" t="s">
        <v>296</v>
      </c>
      <c r="D395" s="29" t="s">
        <v>604</v>
      </c>
      <c r="E395" s="17">
        <v>852</v>
      </c>
      <c r="F395" s="48" t="s">
        <v>353</v>
      </c>
      <c r="G395" s="48" t="s">
        <v>307</v>
      </c>
      <c r="H395" s="48" t="s">
        <v>451</v>
      </c>
      <c r="I395" s="48" t="s">
        <v>362</v>
      </c>
      <c r="J395" s="49">
        <f t="shared" si="684"/>
        <v>584000</v>
      </c>
      <c r="K395" s="49">
        <f t="shared" si="684"/>
        <v>340100</v>
      </c>
      <c r="L395" s="49">
        <f t="shared" si="684"/>
        <v>924100</v>
      </c>
      <c r="M395" s="49">
        <f t="shared" si="684"/>
        <v>0</v>
      </c>
      <c r="N395" s="49">
        <f t="shared" si="684"/>
        <v>924100</v>
      </c>
      <c r="O395" s="49">
        <f t="shared" si="684"/>
        <v>0</v>
      </c>
      <c r="P395" s="49">
        <f t="shared" si="684"/>
        <v>924100</v>
      </c>
      <c r="Q395" s="49">
        <f t="shared" si="684"/>
        <v>0</v>
      </c>
      <c r="R395" s="49">
        <f t="shared" si="684"/>
        <v>924100</v>
      </c>
      <c r="S395" s="49">
        <f t="shared" si="684"/>
        <v>0</v>
      </c>
      <c r="T395" s="49">
        <f t="shared" si="684"/>
        <v>924100</v>
      </c>
      <c r="U395" s="49">
        <f t="shared" si="684"/>
        <v>0</v>
      </c>
      <c r="V395" s="49">
        <f t="shared" si="684"/>
        <v>924100</v>
      </c>
      <c r="W395" s="49">
        <f t="shared" si="684"/>
        <v>-18600</v>
      </c>
      <c r="X395" s="380">
        <f t="shared" si="684"/>
        <v>905500</v>
      </c>
    </row>
    <row r="396" spans="1:24" s="1" customFormat="1" x14ac:dyDescent="0.25">
      <c r="A396" s="358" t="s">
        <v>357</v>
      </c>
      <c r="B396" s="358"/>
      <c r="C396" s="29" t="s">
        <v>296</v>
      </c>
      <c r="D396" s="29" t="s">
        <v>604</v>
      </c>
      <c r="E396" s="17">
        <v>852</v>
      </c>
      <c r="F396" s="48" t="s">
        <v>353</v>
      </c>
      <c r="G396" s="48" t="s">
        <v>307</v>
      </c>
      <c r="H396" s="48" t="s">
        <v>451</v>
      </c>
      <c r="I396" s="48" t="s">
        <v>364</v>
      </c>
      <c r="J396" s="49">
        <v>584000</v>
      </c>
      <c r="K396" s="49">
        <v>340100</v>
      </c>
      <c r="L396" s="49">
        <f t="shared" si="542"/>
        <v>924100</v>
      </c>
      <c r="M396" s="49"/>
      <c r="N396" s="49">
        <f t="shared" ref="N396" si="685">L396+M396</f>
        <v>924100</v>
      </c>
      <c r="O396" s="49"/>
      <c r="P396" s="49">
        <f t="shared" ref="P396" si="686">N396+O396</f>
        <v>924100</v>
      </c>
      <c r="Q396" s="49"/>
      <c r="R396" s="49">
        <f t="shared" ref="R396" si="687">P396+Q396</f>
        <v>924100</v>
      </c>
      <c r="S396" s="49"/>
      <c r="T396" s="49">
        <f t="shared" ref="T396" si="688">R396+S396</f>
        <v>924100</v>
      </c>
      <c r="U396" s="49"/>
      <c r="V396" s="49">
        <f t="shared" ref="V396" si="689">T396+U396</f>
        <v>924100</v>
      </c>
      <c r="W396" s="49">
        <f>[1]Вед.февр.!W376</f>
        <v>-18600</v>
      </c>
      <c r="X396" s="380">
        <f t="shared" ref="X396" si="690">V396+W396</f>
        <v>905500</v>
      </c>
    </row>
    <row r="397" spans="1:24" s="1" customFormat="1" ht="27" customHeight="1" x14ac:dyDescent="0.25">
      <c r="A397" s="358" t="s">
        <v>450</v>
      </c>
      <c r="B397" s="358"/>
      <c r="C397" s="412" t="s">
        <v>296</v>
      </c>
      <c r="D397" s="29" t="s">
        <v>604</v>
      </c>
      <c r="E397" s="17">
        <v>852</v>
      </c>
      <c r="F397" s="48" t="s">
        <v>353</v>
      </c>
      <c r="G397" s="48" t="s">
        <v>307</v>
      </c>
      <c r="H397" s="48" t="s">
        <v>453</v>
      </c>
      <c r="I397" s="48"/>
      <c r="J397" s="49">
        <f>J398</f>
        <v>9000000</v>
      </c>
      <c r="K397" s="49">
        <f t="shared" ref="K397:X397" si="691">K398</f>
        <v>282900</v>
      </c>
      <c r="L397" s="49">
        <f t="shared" si="691"/>
        <v>9282900</v>
      </c>
      <c r="M397" s="49">
        <f t="shared" si="691"/>
        <v>0</v>
      </c>
      <c r="N397" s="49">
        <f t="shared" si="691"/>
        <v>9282900</v>
      </c>
      <c r="O397" s="49">
        <f t="shared" si="691"/>
        <v>0</v>
      </c>
      <c r="P397" s="49">
        <f t="shared" si="691"/>
        <v>9282900</v>
      </c>
      <c r="Q397" s="49">
        <f t="shared" si="691"/>
        <v>0</v>
      </c>
      <c r="R397" s="49">
        <f t="shared" si="691"/>
        <v>9282900</v>
      </c>
      <c r="S397" s="49">
        <f t="shared" si="691"/>
        <v>0</v>
      </c>
      <c r="T397" s="49">
        <f t="shared" si="691"/>
        <v>9282900</v>
      </c>
      <c r="U397" s="49">
        <f t="shared" si="691"/>
        <v>223410</v>
      </c>
      <c r="V397" s="49">
        <f t="shared" si="691"/>
        <v>9506310</v>
      </c>
      <c r="W397" s="49">
        <f t="shared" si="691"/>
        <v>-529933</v>
      </c>
      <c r="X397" s="380">
        <f t="shared" si="691"/>
        <v>8976377</v>
      </c>
    </row>
    <row r="398" spans="1:24" s="1" customFormat="1" ht="12.75" customHeight="1" x14ac:dyDescent="0.25">
      <c r="A398" s="358" t="s">
        <v>357</v>
      </c>
      <c r="B398" s="358"/>
      <c r="C398" s="29" t="s">
        <v>296</v>
      </c>
      <c r="D398" s="29" t="s">
        <v>604</v>
      </c>
      <c r="E398" s="17">
        <v>852</v>
      </c>
      <c r="F398" s="48" t="s">
        <v>353</v>
      </c>
      <c r="G398" s="48" t="s">
        <v>307</v>
      </c>
      <c r="H398" s="48" t="s">
        <v>454</v>
      </c>
      <c r="I398" s="48"/>
      <c r="J398" s="49">
        <f>J399+J402</f>
        <v>9000000</v>
      </c>
      <c r="K398" s="49">
        <f t="shared" ref="K398:X398" si="692">K399+K402</f>
        <v>282900</v>
      </c>
      <c r="L398" s="49">
        <f t="shared" si="692"/>
        <v>9282900</v>
      </c>
      <c r="M398" s="49">
        <f t="shared" si="692"/>
        <v>0</v>
      </c>
      <c r="N398" s="49">
        <f t="shared" si="692"/>
        <v>9282900</v>
      </c>
      <c r="O398" s="49">
        <f t="shared" si="692"/>
        <v>0</v>
      </c>
      <c r="P398" s="49">
        <f t="shared" si="692"/>
        <v>9282900</v>
      </c>
      <c r="Q398" s="49">
        <f t="shared" si="692"/>
        <v>0</v>
      </c>
      <c r="R398" s="49">
        <f t="shared" si="692"/>
        <v>9282900</v>
      </c>
      <c r="S398" s="49">
        <f t="shared" si="692"/>
        <v>0</v>
      </c>
      <c r="T398" s="49">
        <f t="shared" si="692"/>
        <v>9282900</v>
      </c>
      <c r="U398" s="49">
        <f t="shared" si="692"/>
        <v>223410</v>
      </c>
      <c r="V398" s="49">
        <f t="shared" si="692"/>
        <v>9506310</v>
      </c>
      <c r="W398" s="49">
        <f t="shared" si="692"/>
        <v>-529933</v>
      </c>
      <c r="X398" s="380">
        <f t="shared" si="692"/>
        <v>8976377</v>
      </c>
    </row>
    <row r="399" spans="1:24" s="1" customFormat="1" ht="27.75" customHeight="1" x14ac:dyDescent="0.25">
      <c r="A399" s="358" t="s">
        <v>455</v>
      </c>
      <c r="B399" s="358"/>
      <c r="C399" s="29" t="s">
        <v>296</v>
      </c>
      <c r="D399" s="29" t="s">
        <v>604</v>
      </c>
      <c r="E399" s="17">
        <v>852</v>
      </c>
      <c r="F399" s="29" t="s">
        <v>353</v>
      </c>
      <c r="G399" s="29" t="s">
        <v>307</v>
      </c>
      <c r="H399" s="48" t="s">
        <v>456</v>
      </c>
      <c r="I399" s="48"/>
      <c r="J399" s="49">
        <f t="shared" ref="J399:X400" si="693">J400</f>
        <v>6946200</v>
      </c>
      <c r="K399" s="49">
        <f t="shared" si="693"/>
        <v>0</v>
      </c>
      <c r="L399" s="49">
        <f t="shared" si="693"/>
        <v>6946200</v>
      </c>
      <c r="M399" s="49">
        <f t="shared" si="693"/>
        <v>0</v>
      </c>
      <c r="N399" s="49">
        <f t="shared" si="693"/>
        <v>6946200</v>
      </c>
      <c r="O399" s="49">
        <f t="shared" si="693"/>
        <v>0</v>
      </c>
      <c r="P399" s="49">
        <f t="shared" si="693"/>
        <v>6946200</v>
      </c>
      <c r="Q399" s="49">
        <f t="shared" si="693"/>
        <v>0</v>
      </c>
      <c r="R399" s="49">
        <f t="shared" si="693"/>
        <v>6946200</v>
      </c>
      <c r="S399" s="49">
        <f t="shared" si="693"/>
        <v>0</v>
      </c>
      <c r="T399" s="49">
        <f t="shared" si="693"/>
        <v>6946200</v>
      </c>
      <c r="U399" s="49">
        <f t="shared" si="693"/>
        <v>0</v>
      </c>
      <c r="V399" s="49">
        <f t="shared" si="693"/>
        <v>6946200</v>
      </c>
      <c r="W399" s="49">
        <f t="shared" si="693"/>
        <v>-267498</v>
      </c>
      <c r="X399" s="380">
        <f t="shared" si="693"/>
        <v>6678702</v>
      </c>
    </row>
    <row r="400" spans="1:24" s="2" customFormat="1" ht="27" customHeight="1" x14ac:dyDescent="0.25">
      <c r="A400" s="285"/>
      <c r="B400" s="285" t="s">
        <v>361</v>
      </c>
      <c r="C400" s="412" t="s">
        <v>296</v>
      </c>
      <c r="D400" s="29" t="s">
        <v>604</v>
      </c>
      <c r="E400" s="17">
        <v>852</v>
      </c>
      <c r="F400" s="48" t="s">
        <v>353</v>
      </c>
      <c r="G400" s="48" t="s">
        <v>307</v>
      </c>
      <c r="H400" s="48" t="s">
        <v>456</v>
      </c>
      <c r="I400" s="48" t="s">
        <v>362</v>
      </c>
      <c r="J400" s="49">
        <f t="shared" si="693"/>
        <v>6946200</v>
      </c>
      <c r="K400" s="49">
        <f t="shared" si="693"/>
        <v>0</v>
      </c>
      <c r="L400" s="49">
        <f t="shared" si="693"/>
        <v>6946200</v>
      </c>
      <c r="M400" s="49">
        <f t="shared" si="693"/>
        <v>0</v>
      </c>
      <c r="N400" s="49">
        <f t="shared" si="693"/>
        <v>6946200</v>
      </c>
      <c r="O400" s="49">
        <f t="shared" si="693"/>
        <v>0</v>
      </c>
      <c r="P400" s="49">
        <f t="shared" si="693"/>
        <v>6946200</v>
      </c>
      <c r="Q400" s="49">
        <f t="shared" si="693"/>
        <v>0</v>
      </c>
      <c r="R400" s="49">
        <f t="shared" si="693"/>
        <v>6946200</v>
      </c>
      <c r="S400" s="49">
        <f t="shared" si="693"/>
        <v>0</v>
      </c>
      <c r="T400" s="49">
        <f t="shared" si="693"/>
        <v>6946200</v>
      </c>
      <c r="U400" s="49">
        <f t="shared" si="693"/>
        <v>0</v>
      </c>
      <c r="V400" s="49">
        <f t="shared" si="693"/>
        <v>6946200</v>
      </c>
      <c r="W400" s="49">
        <f t="shared" si="693"/>
        <v>-267498</v>
      </c>
      <c r="X400" s="380">
        <f t="shared" si="693"/>
        <v>6678702</v>
      </c>
    </row>
    <row r="401" spans="1:24" s="1" customFormat="1" ht="27" customHeight="1" x14ac:dyDescent="0.25">
      <c r="A401" s="285"/>
      <c r="B401" s="285" t="s">
        <v>363</v>
      </c>
      <c r="C401" s="29" t="s">
        <v>296</v>
      </c>
      <c r="D401" s="29" t="s">
        <v>604</v>
      </c>
      <c r="E401" s="17">
        <v>852</v>
      </c>
      <c r="F401" s="48" t="s">
        <v>353</v>
      </c>
      <c r="G401" s="48" t="s">
        <v>307</v>
      </c>
      <c r="H401" s="48" t="s">
        <v>456</v>
      </c>
      <c r="I401" s="48" t="s">
        <v>364</v>
      </c>
      <c r="J401" s="49">
        <v>6946200</v>
      </c>
      <c r="K401" s="49"/>
      <c r="L401" s="49">
        <f t="shared" si="542"/>
        <v>6946200</v>
      </c>
      <c r="M401" s="49"/>
      <c r="N401" s="49">
        <f t="shared" ref="N401" si="694">L401+M401</f>
        <v>6946200</v>
      </c>
      <c r="O401" s="49"/>
      <c r="P401" s="49">
        <f t="shared" ref="P401" si="695">N401+O401</f>
        <v>6946200</v>
      </c>
      <c r="Q401" s="49"/>
      <c r="R401" s="49">
        <f t="shared" ref="R401" si="696">P401+Q401</f>
        <v>6946200</v>
      </c>
      <c r="S401" s="49"/>
      <c r="T401" s="49">
        <f t="shared" ref="T401" si="697">R401+S401</f>
        <v>6946200</v>
      </c>
      <c r="U401" s="49"/>
      <c r="V401" s="49">
        <f t="shared" ref="V401" si="698">T401+U401</f>
        <v>6946200</v>
      </c>
      <c r="W401" s="49">
        <f>[1]Вед.февр.!W381</f>
        <v>-267498</v>
      </c>
      <c r="X401" s="380">
        <f t="shared" ref="X401" si="699">V401+W401</f>
        <v>6678702</v>
      </c>
    </row>
    <row r="402" spans="1:24" s="1" customFormat="1" ht="12.75" customHeight="1" x14ac:dyDescent="0.25">
      <c r="A402" s="358" t="s">
        <v>457</v>
      </c>
      <c r="B402" s="358"/>
      <c r="C402" s="29" t="s">
        <v>296</v>
      </c>
      <c r="D402" s="29" t="s">
        <v>604</v>
      </c>
      <c r="E402" s="17">
        <v>852</v>
      </c>
      <c r="F402" s="29" t="s">
        <v>353</v>
      </c>
      <c r="G402" s="29" t="s">
        <v>307</v>
      </c>
      <c r="H402" s="48" t="s">
        <v>458</v>
      </c>
      <c r="I402" s="48"/>
      <c r="J402" s="49">
        <f>J403+J405+J407</f>
        <v>2053800</v>
      </c>
      <c r="K402" s="49">
        <f t="shared" ref="K402:X402" si="700">K403+K405+K407</f>
        <v>282900</v>
      </c>
      <c r="L402" s="49">
        <f t="shared" si="700"/>
        <v>2336700</v>
      </c>
      <c r="M402" s="49">
        <f t="shared" si="700"/>
        <v>0</v>
      </c>
      <c r="N402" s="49">
        <f t="shared" si="700"/>
        <v>2336700</v>
      </c>
      <c r="O402" s="49">
        <f t="shared" si="700"/>
        <v>0</v>
      </c>
      <c r="P402" s="49">
        <f t="shared" si="700"/>
        <v>2336700</v>
      </c>
      <c r="Q402" s="49">
        <f t="shared" si="700"/>
        <v>0</v>
      </c>
      <c r="R402" s="49">
        <f t="shared" si="700"/>
        <v>2336700</v>
      </c>
      <c r="S402" s="49">
        <f t="shared" si="700"/>
        <v>0</v>
      </c>
      <c r="T402" s="49">
        <f t="shared" si="700"/>
        <v>2336700</v>
      </c>
      <c r="U402" s="49">
        <f t="shared" si="700"/>
        <v>223410</v>
      </c>
      <c r="V402" s="49">
        <f t="shared" si="700"/>
        <v>2560110</v>
      </c>
      <c r="W402" s="49">
        <f t="shared" si="700"/>
        <v>-262435</v>
      </c>
      <c r="X402" s="380">
        <f t="shared" si="700"/>
        <v>2297675</v>
      </c>
    </row>
    <row r="403" spans="1:24" s="1" customFormat="1" ht="26.25" customHeight="1" x14ac:dyDescent="0.25">
      <c r="A403" s="285"/>
      <c r="B403" s="285" t="s">
        <v>231</v>
      </c>
      <c r="C403" s="29" t="s">
        <v>296</v>
      </c>
      <c r="D403" s="29" t="s">
        <v>604</v>
      </c>
      <c r="E403" s="17">
        <v>852</v>
      </c>
      <c r="F403" s="48" t="s">
        <v>353</v>
      </c>
      <c r="G403" s="48" t="s">
        <v>307</v>
      </c>
      <c r="H403" s="48" t="s">
        <v>458</v>
      </c>
      <c r="I403" s="48" t="s">
        <v>233</v>
      </c>
      <c r="J403" s="49">
        <f>J404</f>
        <v>1634900</v>
      </c>
      <c r="K403" s="49">
        <f t="shared" ref="K403:X403" si="701">K404</f>
        <v>282900</v>
      </c>
      <c r="L403" s="49">
        <f t="shared" si="701"/>
        <v>1917800</v>
      </c>
      <c r="M403" s="49">
        <f t="shared" si="701"/>
        <v>0</v>
      </c>
      <c r="N403" s="49">
        <f t="shared" si="701"/>
        <v>1917800</v>
      </c>
      <c r="O403" s="49">
        <f t="shared" si="701"/>
        <v>0</v>
      </c>
      <c r="P403" s="49">
        <f t="shared" si="701"/>
        <v>1917800</v>
      </c>
      <c r="Q403" s="49">
        <f t="shared" si="701"/>
        <v>0</v>
      </c>
      <c r="R403" s="49">
        <f t="shared" si="701"/>
        <v>1917800</v>
      </c>
      <c r="S403" s="49">
        <f t="shared" si="701"/>
        <v>0</v>
      </c>
      <c r="T403" s="49">
        <f t="shared" si="701"/>
        <v>1917800</v>
      </c>
      <c r="U403" s="49">
        <f t="shared" si="701"/>
        <v>223410</v>
      </c>
      <c r="V403" s="49">
        <f t="shared" si="701"/>
        <v>2141210</v>
      </c>
      <c r="W403" s="49">
        <f t="shared" si="701"/>
        <v>-230310</v>
      </c>
      <c r="X403" s="380">
        <f t="shared" si="701"/>
        <v>1910900</v>
      </c>
    </row>
    <row r="404" spans="1:24" s="1" customFormat="1" x14ac:dyDescent="0.25">
      <c r="A404" s="50"/>
      <c r="B404" s="286" t="s">
        <v>234</v>
      </c>
      <c r="C404" s="29" t="s">
        <v>296</v>
      </c>
      <c r="D404" s="29" t="s">
        <v>604</v>
      </c>
      <c r="E404" s="17">
        <v>852</v>
      </c>
      <c r="F404" s="48" t="s">
        <v>353</v>
      </c>
      <c r="G404" s="48" t="s">
        <v>307</v>
      </c>
      <c r="H404" s="48" t="s">
        <v>458</v>
      </c>
      <c r="I404" s="48" t="s">
        <v>235</v>
      </c>
      <c r="J404" s="49">
        <v>1634900</v>
      </c>
      <c r="K404" s="49">
        <v>282900</v>
      </c>
      <c r="L404" s="49">
        <f t="shared" si="542"/>
        <v>1917800</v>
      </c>
      <c r="M404" s="49"/>
      <c r="N404" s="49">
        <f t="shared" ref="N404" si="702">L404+M404</f>
        <v>1917800</v>
      </c>
      <c r="O404" s="49"/>
      <c r="P404" s="49">
        <f t="shared" ref="P404" si="703">N404+O404</f>
        <v>1917800</v>
      </c>
      <c r="Q404" s="49"/>
      <c r="R404" s="49">
        <f t="shared" ref="R404" si="704">P404+Q404</f>
        <v>1917800</v>
      </c>
      <c r="S404" s="49"/>
      <c r="T404" s="49">
        <f t="shared" ref="T404" si="705">R404+S404</f>
        <v>1917800</v>
      </c>
      <c r="U404" s="49">
        <f>[1]Вед.февр.!U384</f>
        <v>223410</v>
      </c>
      <c r="V404" s="49">
        <f t="shared" ref="V404" si="706">T404+U404</f>
        <v>2141210</v>
      </c>
      <c r="W404" s="49">
        <f>[1]Вед.февр.!W384</f>
        <v>-230310</v>
      </c>
      <c r="X404" s="380">
        <f t="shared" ref="X404" si="707">V404+W404</f>
        <v>1910900</v>
      </c>
    </row>
    <row r="405" spans="1:24" s="1" customFormat="1" ht="12.75" customHeight="1" x14ac:dyDescent="0.25">
      <c r="A405" s="50"/>
      <c r="B405" s="286" t="s">
        <v>236</v>
      </c>
      <c r="C405" s="29" t="s">
        <v>296</v>
      </c>
      <c r="D405" s="29" t="s">
        <v>604</v>
      </c>
      <c r="E405" s="17">
        <v>852</v>
      </c>
      <c r="F405" s="48" t="s">
        <v>353</v>
      </c>
      <c r="G405" s="48" t="s">
        <v>307</v>
      </c>
      <c r="H405" s="48" t="s">
        <v>458</v>
      </c>
      <c r="I405" s="48" t="s">
        <v>237</v>
      </c>
      <c r="J405" s="49">
        <f>J406</f>
        <v>381900</v>
      </c>
      <c r="K405" s="49">
        <f t="shared" ref="K405:X405" si="708">K406</f>
        <v>0</v>
      </c>
      <c r="L405" s="49">
        <f t="shared" si="708"/>
        <v>381900</v>
      </c>
      <c r="M405" s="49">
        <f t="shared" si="708"/>
        <v>0</v>
      </c>
      <c r="N405" s="49">
        <f t="shared" si="708"/>
        <v>381900</v>
      </c>
      <c r="O405" s="49">
        <f t="shared" si="708"/>
        <v>0</v>
      </c>
      <c r="P405" s="49">
        <f t="shared" si="708"/>
        <v>381900</v>
      </c>
      <c r="Q405" s="49">
        <f t="shared" si="708"/>
        <v>0</v>
      </c>
      <c r="R405" s="49">
        <f t="shared" si="708"/>
        <v>381900</v>
      </c>
      <c r="S405" s="49">
        <f t="shared" si="708"/>
        <v>0</v>
      </c>
      <c r="T405" s="49">
        <f t="shared" si="708"/>
        <v>381900</v>
      </c>
      <c r="U405" s="49">
        <f t="shared" si="708"/>
        <v>0</v>
      </c>
      <c r="V405" s="49">
        <f t="shared" si="708"/>
        <v>381900</v>
      </c>
      <c r="W405" s="49">
        <f t="shared" si="708"/>
        <v>-14051</v>
      </c>
      <c r="X405" s="380">
        <f t="shared" si="708"/>
        <v>367849</v>
      </c>
    </row>
    <row r="406" spans="1:24" s="1" customFormat="1" ht="13.5" customHeight="1" x14ac:dyDescent="0.25">
      <c r="A406" s="50"/>
      <c r="B406" s="285" t="s">
        <v>238</v>
      </c>
      <c r="C406" s="29" t="s">
        <v>296</v>
      </c>
      <c r="D406" s="29" t="s">
        <v>604</v>
      </c>
      <c r="E406" s="17">
        <v>852</v>
      </c>
      <c r="F406" s="48" t="s">
        <v>353</v>
      </c>
      <c r="G406" s="48" t="s">
        <v>307</v>
      </c>
      <c r="H406" s="48" t="s">
        <v>458</v>
      </c>
      <c r="I406" s="48" t="s">
        <v>239</v>
      </c>
      <c r="J406" s="49">
        <v>381900</v>
      </c>
      <c r="K406" s="49"/>
      <c r="L406" s="49">
        <f t="shared" si="542"/>
        <v>381900</v>
      </c>
      <c r="M406" s="49"/>
      <c r="N406" s="49">
        <f t="shared" ref="N406" si="709">L406+M406</f>
        <v>381900</v>
      </c>
      <c r="O406" s="49"/>
      <c r="P406" s="49">
        <f t="shared" ref="P406" si="710">N406+O406</f>
        <v>381900</v>
      </c>
      <c r="Q406" s="49"/>
      <c r="R406" s="49">
        <f t="shared" ref="R406" si="711">P406+Q406</f>
        <v>381900</v>
      </c>
      <c r="S406" s="49"/>
      <c r="T406" s="49">
        <f t="shared" ref="T406" si="712">R406+S406</f>
        <v>381900</v>
      </c>
      <c r="U406" s="49"/>
      <c r="V406" s="49">
        <f t="shared" ref="V406" si="713">T406+U406</f>
        <v>381900</v>
      </c>
      <c r="W406" s="49">
        <f>[1]Вед.февр.!W386</f>
        <v>-14051</v>
      </c>
      <c r="X406" s="380">
        <f t="shared" ref="X406" si="714">V406+W406</f>
        <v>367849</v>
      </c>
    </row>
    <row r="407" spans="1:24" s="1" customFormat="1" ht="13.5" customHeight="1" x14ac:dyDescent="0.25">
      <c r="A407" s="285"/>
      <c r="B407" s="285" t="s">
        <v>240</v>
      </c>
      <c r="C407" s="412" t="s">
        <v>296</v>
      </c>
      <c r="D407" s="29" t="s">
        <v>604</v>
      </c>
      <c r="E407" s="17">
        <v>852</v>
      </c>
      <c r="F407" s="48" t="s">
        <v>353</v>
      </c>
      <c r="G407" s="48" t="s">
        <v>307</v>
      </c>
      <c r="H407" s="48" t="s">
        <v>458</v>
      </c>
      <c r="I407" s="48" t="s">
        <v>241</v>
      </c>
      <c r="J407" s="49">
        <f>J408+J409</f>
        <v>37000</v>
      </c>
      <c r="K407" s="49">
        <f t="shared" ref="K407:X407" si="715">K408+K409</f>
        <v>0</v>
      </c>
      <c r="L407" s="49">
        <f t="shared" si="715"/>
        <v>37000</v>
      </c>
      <c r="M407" s="49">
        <f t="shared" si="715"/>
        <v>0</v>
      </c>
      <c r="N407" s="49">
        <f t="shared" si="715"/>
        <v>37000</v>
      </c>
      <c r="O407" s="49">
        <f t="shared" si="715"/>
        <v>0</v>
      </c>
      <c r="P407" s="49">
        <f t="shared" si="715"/>
        <v>37000</v>
      </c>
      <c r="Q407" s="49">
        <f t="shared" si="715"/>
        <v>0</v>
      </c>
      <c r="R407" s="49">
        <f t="shared" si="715"/>
        <v>37000</v>
      </c>
      <c r="S407" s="49">
        <f t="shared" si="715"/>
        <v>0</v>
      </c>
      <c r="T407" s="49">
        <f t="shared" si="715"/>
        <v>37000</v>
      </c>
      <c r="U407" s="49">
        <f t="shared" si="715"/>
        <v>0</v>
      </c>
      <c r="V407" s="49">
        <f t="shared" si="715"/>
        <v>37000</v>
      </c>
      <c r="W407" s="49">
        <f t="shared" si="715"/>
        <v>-18074</v>
      </c>
      <c r="X407" s="380">
        <f t="shared" si="715"/>
        <v>18926</v>
      </c>
    </row>
    <row r="408" spans="1:24" s="1" customFormat="1" ht="13.5" customHeight="1" x14ac:dyDescent="0.25">
      <c r="A408" s="285"/>
      <c r="B408" s="285" t="s">
        <v>459</v>
      </c>
      <c r="C408" s="29" t="s">
        <v>296</v>
      </c>
      <c r="D408" s="29" t="s">
        <v>604</v>
      </c>
      <c r="E408" s="17">
        <v>852</v>
      </c>
      <c r="F408" s="48" t="s">
        <v>353</v>
      </c>
      <c r="G408" s="48" t="s">
        <v>307</v>
      </c>
      <c r="H408" s="48" t="s">
        <v>458</v>
      </c>
      <c r="I408" s="48" t="s">
        <v>243</v>
      </c>
      <c r="J408" s="49">
        <v>37000</v>
      </c>
      <c r="K408" s="49"/>
      <c r="L408" s="49">
        <f t="shared" si="542"/>
        <v>37000</v>
      </c>
      <c r="M408" s="49"/>
      <c r="N408" s="49">
        <f t="shared" ref="N408:N409" si="716">L408+M408</f>
        <v>37000</v>
      </c>
      <c r="O408" s="49"/>
      <c r="P408" s="49">
        <f t="shared" ref="P408:P409" si="717">N408+O408</f>
        <v>37000</v>
      </c>
      <c r="Q408" s="49"/>
      <c r="R408" s="49">
        <f t="shared" ref="R408:R409" si="718">P408+Q408</f>
        <v>37000</v>
      </c>
      <c r="S408" s="49"/>
      <c r="T408" s="49">
        <f t="shared" ref="T408:T409" si="719">R408+S408</f>
        <v>37000</v>
      </c>
      <c r="U408" s="49"/>
      <c r="V408" s="49">
        <f t="shared" ref="V408:V409" si="720">T408+U408</f>
        <v>37000</v>
      </c>
      <c r="W408" s="49">
        <f>[1]Вед.февр.!W388</f>
        <v>-18074</v>
      </c>
      <c r="X408" s="380">
        <f t="shared" ref="X408:X409" si="721">V408+W408</f>
        <v>18926</v>
      </c>
    </row>
    <row r="409" spans="1:24" s="1" customFormat="1" ht="13.5" hidden="1" customHeight="1" x14ac:dyDescent="0.25">
      <c r="A409" s="285"/>
      <c r="B409" s="285" t="s">
        <v>244</v>
      </c>
      <c r="C409" s="29" t="s">
        <v>296</v>
      </c>
      <c r="D409" s="29" t="s">
        <v>604</v>
      </c>
      <c r="E409" s="17">
        <v>852</v>
      </c>
      <c r="F409" s="48" t="s">
        <v>353</v>
      </c>
      <c r="G409" s="48" t="s">
        <v>307</v>
      </c>
      <c r="H409" s="48" t="s">
        <v>458</v>
      </c>
      <c r="I409" s="48" t="s">
        <v>245</v>
      </c>
      <c r="J409" s="49"/>
      <c r="K409" s="49"/>
      <c r="L409" s="49">
        <f t="shared" si="542"/>
        <v>0</v>
      </c>
      <c r="M409" s="49"/>
      <c r="N409" s="49">
        <f t="shared" si="716"/>
        <v>0</v>
      </c>
      <c r="O409" s="49"/>
      <c r="P409" s="49">
        <f t="shared" si="717"/>
        <v>0</v>
      </c>
      <c r="Q409" s="49"/>
      <c r="R409" s="49">
        <f t="shared" si="718"/>
        <v>0</v>
      </c>
      <c r="S409" s="49"/>
      <c r="T409" s="49">
        <f t="shared" si="719"/>
        <v>0</v>
      </c>
      <c r="U409" s="49"/>
      <c r="V409" s="49">
        <f t="shared" si="720"/>
        <v>0</v>
      </c>
      <c r="W409" s="49">
        <f>[1]Вед.февр.!W389</f>
        <v>0</v>
      </c>
      <c r="X409" s="380">
        <f t="shared" si="721"/>
        <v>0</v>
      </c>
    </row>
    <row r="410" spans="1:24" s="1" customFormat="1" ht="13.5" customHeight="1" x14ac:dyDescent="0.25">
      <c r="A410" s="285"/>
      <c r="B410" s="285" t="s">
        <v>240</v>
      </c>
      <c r="C410" s="29" t="s">
        <v>296</v>
      </c>
      <c r="D410" s="29" t="s">
        <v>604</v>
      </c>
      <c r="E410" s="17">
        <v>852</v>
      </c>
      <c r="F410" s="29" t="s">
        <v>353</v>
      </c>
      <c r="G410" s="29" t="s">
        <v>307</v>
      </c>
      <c r="H410" s="29" t="s">
        <v>281</v>
      </c>
      <c r="I410" s="29"/>
      <c r="J410" s="25">
        <f t="shared" ref="J410:X413" si="722">J411</f>
        <v>81000</v>
      </c>
      <c r="K410" s="25">
        <f t="shared" si="722"/>
        <v>1682300</v>
      </c>
      <c r="L410" s="25">
        <f t="shared" si="722"/>
        <v>1763300</v>
      </c>
      <c r="M410" s="25">
        <f t="shared" si="722"/>
        <v>0</v>
      </c>
      <c r="N410" s="25">
        <f t="shared" si="722"/>
        <v>1763300</v>
      </c>
      <c r="O410" s="25">
        <f t="shared" si="722"/>
        <v>0</v>
      </c>
      <c r="P410" s="25">
        <f t="shared" si="722"/>
        <v>1763300</v>
      </c>
      <c r="Q410" s="25">
        <f t="shared" si="722"/>
        <v>0</v>
      </c>
      <c r="R410" s="25">
        <f t="shared" si="722"/>
        <v>1763300</v>
      </c>
      <c r="S410" s="25">
        <f t="shared" si="722"/>
        <v>0</v>
      </c>
      <c r="T410" s="25">
        <f t="shared" si="722"/>
        <v>1763300</v>
      </c>
      <c r="U410" s="25">
        <f t="shared" si="722"/>
        <v>600000</v>
      </c>
      <c r="V410" s="25">
        <f t="shared" si="722"/>
        <v>2363300</v>
      </c>
      <c r="W410" s="25">
        <f t="shared" si="722"/>
        <v>338173.25</v>
      </c>
      <c r="X410" s="384">
        <f t="shared" si="722"/>
        <v>2701473.25</v>
      </c>
    </row>
    <row r="411" spans="1:24" s="1" customFormat="1" ht="12.75" customHeight="1" x14ac:dyDescent="0.25">
      <c r="A411" s="285"/>
      <c r="B411" s="285" t="s">
        <v>459</v>
      </c>
      <c r="C411" s="29" t="s">
        <v>296</v>
      </c>
      <c r="D411" s="29" t="s">
        <v>604</v>
      </c>
      <c r="E411" s="17">
        <v>852</v>
      </c>
      <c r="F411" s="48" t="s">
        <v>353</v>
      </c>
      <c r="G411" s="29" t="s">
        <v>307</v>
      </c>
      <c r="H411" s="48" t="s">
        <v>283</v>
      </c>
      <c r="I411" s="48"/>
      <c r="J411" s="49">
        <f>J412+J417</f>
        <v>81000</v>
      </c>
      <c r="K411" s="49">
        <f t="shared" ref="K411:X411" si="723">K412+K417</f>
        <v>1682300</v>
      </c>
      <c r="L411" s="49">
        <f t="shared" si="723"/>
        <v>1763300</v>
      </c>
      <c r="M411" s="49">
        <f t="shared" si="723"/>
        <v>0</v>
      </c>
      <c r="N411" s="49">
        <f t="shared" si="723"/>
        <v>1763300</v>
      </c>
      <c r="O411" s="49">
        <f t="shared" si="723"/>
        <v>0</v>
      </c>
      <c r="P411" s="49">
        <f t="shared" si="723"/>
        <v>1763300</v>
      </c>
      <c r="Q411" s="49">
        <f t="shared" si="723"/>
        <v>0</v>
      </c>
      <c r="R411" s="49">
        <f t="shared" si="723"/>
        <v>1763300</v>
      </c>
      <c r="S411" s="49">
        <f t="shared" si="723"/>
        <v>0</v>
      </c>
      <c r="T411" s="49">
        <f t="shared" si="723"/>
        <v>1763300</v>
      </c>
      <c r="U411" s="49">
        <f t="shared" si="723"/>
        <v>600000</v>
      </c>
      <c r="V411" s="49">
        <f t="shared" si="723"/>
        <v>2363300</v>
      </c>
      <c r="W411" s="49">
        <f t="shared" si="723"/>
        <v>338173.25</v>
      </c>
      <c r="X411" s="380">
        <f t="shared" si="723"/>
        <v>2701473.25</v>
      </c>
    </row>
    <row r="412" spans="1:24" s="1" customFormat="1" ht="12.75" customHeight="1" x14ac:dyDescent="0.25">
      <c r="A412" s="285"/>
      <c r="B412" s="285" t="s">
        <v>244</v>
      </c>
      <c r="C412" s="29" t="s">
        <v>296</v>
      </c>
      <c r="D412" s="29" t="s">
        <v>604</v>
      </c>
      <c r="E412" s="17">
        <v>852</v>
      </c>
      <c r="F412" s="48" t="s">
        <v>353</v>
      </c>
      <c r="G412" s="29" t="s">
        <v>307</v>
      </c>
      <c r="H412" s="48" t="s">
        <v>369</v>
      </c>
      <c r="I412" s="48"/>
      <c r="J412" s="49">
        <f>J413+J415</f>
        <v>81000</v>
      </c>
      <c r="K412" s="49">
        <f t="shared" ref="K412:X412" si="724">K413+K415</f>
        <v>1682300</v>
      </c>
      <c r="L412" s="49">
        <f t="shared" si="724"/>
        <v>1763300</v>
      </c>
      <c r="M412" s="49">
        <f t="shared" si="724"/>
        <v>0</v>
      </c>
      <c r="N412" s="49">
        <f t="shared" si="724"/>
        <v>1763300</v>
      </c>
      <c r="O412" s="49">
        <f t="shared" si="724"/>
        <v>0</v>
      </c>
      <c r="P412" s="49">
        <f t="shared" si="724"/>
        <v>1763300</v>
      </c>
      <c r="Q412" s="49">
        <f t="shared" si="724"/>
        <v>0</v>
      </c>
      <c r="R412" s="49">
        <f t="shared" si="724"/>
        <v>1763300</v>
      </c>
      <c r="S412" s="49">
        <f t="shared" si="724"/>
        <v>0</v>
      </c>
      <c r="T412" s="49">
        <f t="shared" si="724"/>
        <v>1763300</v>
      </c>
      <c r="U412" s="49">
        <f t="shared" si="724"/>
        <v>600000</v>
      </c>
      <c r="V412" s="49">
        <f t="shared" si="724"/>
        <v>2363300</v>
      </c>
      <c r="W412" s="49">
        <f t="shared" si="724"/>
        <v>338173.25</v>
      </c>
      <c r="X412" s="380">
        <f t="shared" si="724"/>
        <v>2701473.25</v>
      </c>
    </row>
    <row r="413" spans="1:24" s="1" customFormat="1" ht="12.75" customHeight="1" x14ac:dyDescent="0.25">
      <c r="A413" s="358" t="s">
        <v>280</v>
      </c>
      <c r="B413" s="358"/>
      <c r="C413" s="29" t="s">
        <v>296</v>
      </c>
      <c r="D413" s="29" t="s">
        <v>604</v>
      </c>
      <c r="E413" s="17">
        <v>852</v>
      </c>
      <c r="F413" s="48" t="s">
        <v>353</v>
      </c>
      <c r="G413" s="48" t="s">
        <v>307</v>
      </c>
      <c r="H413" s="48" t="s">
        <v>369</v>
      </c>
      <c r="I413" s="48" t="s">
        <v>371</v>
      </c>
      <c r="J413" s="49">
        <f>J414</f>
        <v>81000</v>
      </c>
      <c r="K413" s="49">
        <f t="shared" si="722"/>
        <v>1628300</v>
      </c>
      <c r="L413" s="49">
        <f t="shared" si="722"/>
        <v>1709300</v>
      </c>
      <c r="M413" s="49">
        <f t="shared" si="722"/>
        <v>0</v>
      </c>
      <c r="N413" s="49">
        <f t="shared" si="722"/>
        <v>1709300</v>
      </c>
      <c r="O413" s="49">
        <f t="shared" si="722"/>
        <v>0</v>
      </c>
      <c r="P413" s="49">
        <f t="shared" si="722"/>
        <v>1709300</v>
      </c>
      <c r="Q413" s="49">
        <f t="shared" si="722"/>
        <v>0</v>
      </c>
      <c r="R413" s="49">
        <f t="shared" si="722"/>
        <v>1709300</v>
      </c>
      <c r="S413" s="49">
        <f t="shared" si="722"/>
        <v>0</v>
      </c>
      <c r="T413" s="49">
        <f t="shared" si="722"/>
        <v>1709300</v>
      </c>
      <c r="U413" s="49">
        <f t="shared" si="722"/>
        <v>600000</v>
      </c>
      <c r="V413" s="49">
        <f t="shared" si="722"/>
        <v>2309300</v>
      </c>
      <c r="W413" s="49">
        <f t="shared" si="722"/>
        <v>334913.56</v>
      </c>
      <c r="X413" s="380">
        <f t="shared" si="722"/>
        <v>2644213.56</v>
      </c>
    </row>
    <row r="414" spans="1:24" s="1" customFormat="1" ht="51.75" customHeight="1" x14ac:dyDescent="0.25">
      <c r="A414" s="358" t="s">
        <v>282</v>
      </c>
      <c r="B414" s="358"/>
      <c r="C414" s="412" t="s">
        <v>296</v>
      </c>
      <c r="D414" s="29" t="s">
        <v>604</v>
      </c>
      <c r="E414" s="17">
        <v>852</v>
      </c>
      <c r="F414" s="48" t="s">
        <v>353</v>
      </c>
      <c r="G414" s="48" t="s">
        <v>307</v>
      </c>
      <c r="H414" s="48" t="s">
        <v>369</v>
      </c>
      <c r="I414" s="48" t="s">
        <v>373</v>
      </c>
      <c r="J414" s="49">
        <v>81000</v>
      </c>
      <c r="K414" s="49">
        <v>1628300</v>
      </c>
      <c r="L414" s="49">
        <f t="shared" si="542"/>
        <v>1709300</v>
      </c>
      <c r="M414" s="49"/>
      <c r="N414" s="49">
        <f t="shared" ref="N414" si="725">L414+M414</f>
        <v>1709300</v>
      </c>
      <c r="O414" s="49"/>
      <c r="P414" s="49">
        <f t="shared" ref="P414" si="726">N414+O414</f>
        <v>1709300</v>
      </c>
      <c r="Q414" s="49"/>
      <c r="R414" s="49">
        <f t="shared" ref="R414" si="727">P414+Q414</f>
        <v>1709300</v>
      </c>
      <c r="S414" s="49"/>
      <c r="T414" s="49">
        <f t="shared" ref="T414" si="728">R414+S414</f>
        <v>1709300</v>
      </c>
      <c r="U414" s="49">
        <v>600000</v>
      </c>
      <c r="V414" s="49">
        <f t="shared" ref="V414" si="729">T414+U414</f>
        <v>2309300</v>
      </c>
      <c r="W414" s="49">
        <f>[1]Вед.февр.!W394</f>
        <v>334913.56</v>
      </c>
      <c r="X414" s="380">
        <f t="shared" ref="X414" si="730">V414+W414</f>
        <v>2644213.56</v>
      </c>
    </row>
    <row r="415" spans="1:24" s="1" customFormat="1" ht="66" customHeight="1" x14ac:dyDescent="0.25">
      <c r="A415" s="358" t="s">
        <v>368</v>
      </c>
      <c r="B415" s="358"/>
      <c r="C415" s="29" t="s">
        <v>296</v>
      </c>
      <c r="D415" s="29" t="s">
        <v>604</v>
      </c>
      <c r="E415" s="17">
        <v>852</v>
      </c>
      <c r="F415" s="48" t="s">
        <v>353</v>
      </c>
      <c r="G415" s="48" t="s">
        <v>307</v>
      </c>
      <c r="H415" s="48" t="s">
        <v>369</v>
      </c>
      <c r="I415" s="48" t="s">
        <v>362</v>
      </c>
      <c r="J415" s="49">
        <f>J416</f>
        <v>0</v>
      </c>
      <c r="K415" s="49">
        <f t="shared" ref="K415:X415" si="731">K416</f>
        <v>54000</v>
      </c>
      <c r="L415" s="49">
        <f t="shared" si="731"/>
        <v>54000</v>
      </c>
      <c r="M415" s="49">
        <f t="shared" si="731"/>
        <v>0</v>
      </c>
      <c r="N415" s="49">
        <f t="shared" si="731"/>
        <v>54000</v>
      </c>
      <c r="O415" s="49">
        <f t="shared" si="731"/>
        <v>0</v>
      </c>
      <c r="P415" s="49">
        <f t="shared" si="731"/>
        <v>54000</v>
      </c>
      <c r="Q415" s="49">
        <f t="shared" si="731"/>
        <v>0</v>
      </c>
      <c r="R415" s="49">
        <f t="shared" si="731"/>
        <v>54000</v>
      </c>
      <c r="S415" s="49">
        <f t="shared" si="731"/>
        <v>0</v>
      </c>
      <c r="T415" s="49">
        <f t="shared" si="731"/>
        <v>54000</v>
      </c>
      <c r="U415" s="49">
        <f t="shared" si="731"/>
        <v>0</v>
      </c>
      <c r="V415" s="49">
        <f t="shared" si="731"/>
        <v>54000</v>
      </c>
      <c r="W415" s="49">
        <f t="shared" si="731"/>
        <v>3259.69</v>
      </c>
      <c r="X415" s="380">
        <f t="shared" si="731"/>
        <v>57259.69</v>
      </c>
    </row>
    <row r="416" spans="1:24" s="1" customFormat="1" ht="12.75" customHeight="1" x14ac:dyDescent="0.25">
      <c r="A416" s="50"/>
      <c r="B416" s="286" t="s">
        <v>370</v>
      </c>
      <c r="C416" s="29" t="s">
        <v>296</v>
      </c>
      <c r="D416" s="29" t="s">
        <v>604</v>
      </c>
      <c r="E416" s="17">
        <v>852</v>
      </c>
      <c r="F416" s="48" t="s">
        <v>353</v>
      </c>
      <c r="G416" s="48" t="s">
        <v>307</v>
      </c>
      <c r="H416" s="48" t="s">
        <v>369</v>
      </c>
      <c r="I416" s="48" t="s">
        <v>364</v>
      </c>
      <c r="J416" s="49"/>
      <c r="K416" s="49">
        <v>54000</v>
      </c>
      <c r="L416" s="49">
        <f t="shared" ref="L416" si="732">J416+K416</f>
        <v>54000</v>
      </c>
      <c r="M416" s="49"/>
      <c r="N416" s="49">
        <f t="shared" ref="N416" si="733">L416+M416</f>
        <v>54000</v>
      </c>
      <c r="O416" s="49"/>
      <c r="P416" s="49">
        <f t="shared" ref="P416" si="734">N416+O416</f>
        <v>54000</v>
      </c>
      <c r="Q416" s="49"/>
      <c r="R416" s="49">
        <f t="shared" ref="R416" si="735">P416+Q416</f>
        <v>54000</v>
      </c>
      <c r="S416" s="49"/>
      <c r="T416" s="49">
        <f t="shared" ref="T416" si="736">R416+S416</f>
        <v>54000</v>
      </c>
      <c r="U416" s="49"/>
      <c r="V416" s="49">
        <f t="shared" ref="V416" si="737">T416+U416</f>
        <v>54000</v>
      </c>
      <c r="W416" s="49">
        <f>[1]Вед.февр.!W396</f>
        <v>3259.69</v>
      </c>
      <c r="X416" s="380">
        <f t="shared" ref="X416" si="738">V416+W416</f>
        <v>57259.69</v>
      </c>
    </row>
    <row r="417" spans="1:26" s="1" customFormat="1" ht="12.75" hidden="1" customHeight="1" x14ac:dyDescent="0.25">
      <c r="A417" s="50"/>
      <c r="B417" s="285" t="s">
        <v>372</v>
      </c>
      <c r="C417" s="412" t="s">
        <v>296</v>
      </c>
      <c r="D417" s="29" t="s">
        <v>604</v>
      </c>
      <c r="E417" s="17">
        <v>852</v>
      </c>
      <c r="F417" s="48" t="s">
        <v>353</v>
      </c>
      <c r="G417" s="48" t="s">
        <v>307</v>
      </c>
      <c r="H417" s="48" t="s">
        <v>375</v>
      </c>
      <c r="I417" s="48"/>
      <c r="J417" s="49">
        <f t="shared" ref="J417:X418" si="739">J418</f>
        <v>0</v>
      </c>
      <c r="K417" s="49">
        <f t="shared" si="739"/>
        <v>0</v>
      </c>
      <c r="L417" s="49">
        <f t="shared" si="739"/>
        <v>0</v>
      </c>
      <c r="M417" s="49">
        <f t="shared" si="739"/>
        <v>0</v>
      </c>
      <c r="N417" s="49">
        <f t="shared" si="739"/>
        <v>0</v>
      </c>
      <c r="O417" s="49">
        <f t="shared" si="739"/>
        <v>0</v>
      </c>
      <c r="P417" s="49">
        <f t="shared" si="739"/>
        <v>0</v>
      </c>
      <c r="Q417" s="49">
        <f t="shared" si="739"/>
        <v>0</v>
      </c>
      <c r="R417" s="49">
        <f t="shared" si="739"/>
        <v>0</v>
      </c>
      <c r="S417" s="49">
        <f t="shared" si="739"/>
        <v>0</v>
      </c>
      <c r="T417" s="49">
        <f t="shared" si="739"/>
        <v>0</v>
      </c>
      <c r="U417" s="49">
        <f t="shared" si="739"/>
        <v>0</v>
      </c>
      <c r="V417" s="49">
        <f t="shared" si="739"/>
        <v>0</v>
      </c>
      <c r="W417" s="49">
        <f t="shared" si="739"/>
        <v>0</v>
      </c>
      <c r="X417" s="380">
        <f t="shared" si="739"/>
        <v>0</v>
      </c>
    </row>
    <row r="418" spans="1:26" s="1" customFormat="1" ht="12.75" hidden="1" customHeight="1" x14ac:dyDescent="0.25">
      <c r="A418" s="50"/>
      <c r="B418" s="285" t="s">
        <v>361</v>
      </c>
      <c r="C418" s="412" t="s">
        <v>296</v>
      </c>
      <c r="D418" s="29" t="s">
        <v>604</v>
      </c>
      <c r="E418" s="17">
        <v>852</v>
      </c>
      <c r="F418" s="48" t="s">
        <v>353</v>
      </c>
      <c r="G418" s="48" t="s">
        <v>307</v>
      </c>
      <c r="H418" s="48" t="s">
        <v>375</v>
      </c>
      <c r="I418" s="48" t="s">
        <v>371</v>
      </c>
      <c r="J418" s="49">
        <f>J419</f>
        <v>0</v>
      </c>
      <c r="K418" s="49">
        <f t="shared" si="739"/>
        <v>0</v>
      </c>
      <c r="L418" s="49">
        <f t="shared" si="739"/>
        <v>0</v>
      </c>
      <c r="M418" s="49">
        <f t="shared" si="739"/>
        <v>0</v>
      </c>
      <c r="N418" s="49">
        <f t="shared" si="739"/>
        <v>0</v>
      </c>
      <c r="O418" s="49">
        <f t="shared" si="739"/>
        <v>0</v>
      </c>
      <c r="P418" s="49">
        <f t="shared" si="739"/>
        <v>0</v>
      </c>
      <c r="Q418" s="49">
        <f t="shared" si="739"/>
        <v>0</v>
      </c>
      <c r="R418" s="49">
        <f t="shared" si="739"/>
        <v>0</v>
      </c>
      <c r="S418" s="49">
        <f t="shared" si="739"/>
        <v>0</v>
      </c>
      <c r="T418" s="49">
        <f t="shared" si="739"/>
        <v>0</v>
      </c>
      <c r="U418" s="49">
        <f t="shared" si="739"/>
        <v>0</v>
      </c>
      <c r="V418" s="49">
        <f t="shared" si="739"/>
        <v>0</v>
      </c>
      <c r="W418" s="49">
        <f t="shared" si="739"/>
        <v>0</v>
      </c>
      <c r="X418" s="380">
        <f t="shared" si="739"/>
        <v>0</v>
      </c>
    </row>
    <row r="419" spans="1:26" s="1" customFormat="1" ht="12.75" hidden="1" customHeight="1" x14ac:dyDescent="0.25">
      <c r="A419" s="50"/>
      <c r="B419" s="285" t="s">
        <v>363</v>
      </c>
      <c r="C419" s="412" t="s">
        <v>296</v>
      </c>
      <c r="D419" s="29" t="s">
        <v>604</v>
      </c>
      <c r="E419" s="17">
        <v>852</v>
      </c>
      <c r="F419" s="48" t="s">
        <v>353</v>
      </c>
      <c r="G419" s="48" t="s">
        <v>307</v>
      </c>
      <c r="H419" s="48" t="s">
        <v>375</v>
      </c>
      <c r="I419" s="48" t="s">
        <v>377</v>
      </c>
      <c r="J419" s="49"/>
      <c r="K419" s="49">
        <v>0</v>
      </c>
      <c r="L419" s="49">
        <f>J419+K419</f>
        <v>0</v>
      </c>
      <c r="M419" s="49">
        <v>0</v>
      </c>
      <c r="N419" s="49">
        <f>L419+M419</f>
        <v>0</v>
      </c>
      <c r="O419" s="49">
        <v>0</v>
      </c>
      <c r="P419" s="49">
        <f>N419+O419</f>
        <v>0</v>
      </c>
      <c r="Q419" s="49">
        <v>0</v>
      </c>
      <c r="R419" s="49">
        <f>P419+Q419</f>
        <v>0</v>
      </c>
      <c r="S419" s="49">
        <v>0</v>
      </c>
      <c r="T419" s="49">
        <f>R419+S419</f>
        <v>0</v>
      </c>
      <c r="U419" s="49">
        <v>0</v>
      </c>
      <c r="V419" s="49">
        <f>T419+U419</f>
        <v>0</v>
      </c>
      <c r="W419" s="49">
        <v>0</v>
      </c>
      <c r="X419" s="380">
        <f>V419+W419</f>
        <v>0</v>
      </c>
    </row>
    <row r="420" spans="1:26" s="1" customFormat="1" ht="12.75" customHeight="1" x14ac:dyDescent="0.25">
      <c r="A420" s="358" t="s">
        <v>380</v>
      </c>
      <c r="B420" s="358"/>
      <c r="C420" s="29" t="s">
        <v>296</v>
      </c>
      <c r="D420" s="29" t="s">
        <v>604</v>
      </c>
      <c r="E420" s="17">
        <v>852</v>
      </c>
      <c r="F420" s="29" t="s">
        <v>353</v>
      </c>
      <c r="G420" s="29" t="s">
        <v>307</v>
      </c>
      <c r="H420" s="29" t="s">
        <v>381</v>
      </c>
      <c r="I420" s="48"/>
      <c r="J420" s="49">
        <f t="shared" ref="J420:X421" si="740">J421</f>
        <v>1685000</v>
      </c>
      <c r="K420" s="49">
        <f t="shared" si="740"/>
        <v>0</v>
      </c>
      <c r="L420" s="49">
        <f t="shared" si="740"/>
        <v>1685000</v>
      </c>
      <c r="M420" s="49">
        <f t="shared" si="740"/>
        <v>-1685000</v>
      </c>
      <c r="N420" s="49">
        <f t="shared" si="740"/>
        <v>0</v>
      </c>
      <c r="O420" s="49">
        <f t="shared" si="740"/>
        <v>0</v>
      </c>
      <c r="P420" s="49">
        <f t="shared" si="740"/>
        <v>0</v>
      </c>
      <c r="Q420" s="49">
        <f t="shared" si="740"/>
        <v>0</v>
      </c>
      <c r="R420" s="49">
        <f t="shared" si="740"/>
        <v>0</v>
      </c>
      <c r="S420" s="49">
        <f t="shared" si="740"/>
        <v>0</v>
      </c>
      <c r="T420" s="49">
        <f t="shared" si="740"/>
        <v>0</v>
      </c>
      <c r="U420" s="49">
        <f t="shared" si="740"/>
        <v>0</v>
      </c>
      <c r="V420" s="49">
        <f t="shared" si="740"/>
        <v>0</v>
      </c>
      <c r="W420" s="49">
        <f t="shared" si="740"/>
        <v>34426</v>
      </c>
      <c r="X420" s="380">
        <f t="shared" si="740"/>
        <v>34426</v>
      </c>
    </row>
    <row r="421" spans="1:26" s="1" customFormat="1" ht="24.75" customHeight="1" x14ac:dyDescent="0.25">
      <c r="A421" s="285"/>
      <c r="B421" s="285" t="s">
        <v>361</v>
      </c>
      <c r="C421" s="29" t="s">
        <v>296</v>
      </c>
      <c r="D421" s="29" t="s">
        <v>604</v>
      </c>
      <c r="E421" s="17">
        <v>852</v>
      </c>
      <c r="F421" s="48" t="s">
        <v>353</v>
      </c>
      <c r="G421" s="48" t="s">
        <v>307</v>
      </c>
      <c r="H421" s="29" t="s">
        <v>381</v>
      </c>
      <c r="I421" s="48" t="s">
        <v>362</v>
      </c>
      <c r="J421" s="49">
        <f t="shared" si="740"/>
        <v>1685000</v>
      </c>
      <c r="K421" s="49">
        <f t="shared" si="740"/>
        <v>0</v>
      </c>
      <c r="L421" s="49">
        <f t="shared" si="740"/>
        <v>1685000</v>
      </c>
      <c r="M421" s="49">
        <f t="shared" si="740"/>
        <v>-1685000</v>
      </c>
      <c r="N421" s="49">
        <f t="shared" si="740"/>
        <v>0</v>
      </c>
      <c r="O421" s="49">
        <f t="shared" si="740"/>
        <v>0</v>
      </c>
      <c r="P421" s="49">
        <f t="shared" si="740"/>
        <v>0</v>
      </c>
      <c r="Q421" s="49">
        <f t="shared" si="740"/>
        <v>0</v>
      </c>
      <c r="R421" s="49">
        <f t="shared" si="740"/>
        <v>0</v>
      </c>
      <c r="S421" s="49">
        <f t="shared" si="740"/>
        <v>0</v>
      </c>
      <c r="T421" s="49">
        <f t="shared" si="740"/>
        <v>0</v>
      </c>
      <c r="U421" s="49">
        <f t="shared" si="740"/>
        <v>0</v>
      </c>
      <c r="V421" s="49">
        <f t="shared" si="740"/>
        <v>0</v>
      </c>
      <c r="W421" s="49">
        <f t="shared" si="740"/>
        <v>34426</v>
      </c>
      <c r="X421" s="380">
        <f t="shared" si="740"/>
        <v>34426</v>
      </c>
    </row>
    <row r="422" spans="1:26" s="1" customFormat="1" ht="12.75" customHeight="1" x14ac:dyDescent="0.25">
      <c r="A422" s="286"/>
      <c r="B422" s="286" t="s">
        <v>384</v>
      </c>
      <c r="C422" s="29" t="s">
        <v>296</v>
      </c>
      <c r="D422" s="29" t="s">
        <v>604</v>
      </c>
      <c r="E422" s="17">
        <v>852</v>
      </c>
      <c r="F422" s="48" t="s">
        <v>353</v>
      </c>
      <c r="G422" s="48" t="s">
        <v>307</v>
      </c>
      <c r="H422" s="29" t="s">
        <v>381</v>
      </c>
      <c r="I422" s="48" t="s">
        <v>385</v>
      </c>
      <c r="J422" s="49">
        <v>1685000</v>
      </c>
      <c r="K422" s="49"/>
      <c r="L422" s="49">
        <f t="shared" ref="L422:L425" si="741">J422+K422</f>
        <v>1685000</v>
      </c>
      <c r="M422" s="49">
        <v>-1685000</v>
      </c>
      <c r="N422" s="49">
        <f t="shared" ref="N422" si="742">L422+M422</f>
        <v>0</v>
      </c>
      <c r="O422" s="49"/>
      <c r="P422" s="49">
        <f t="shared" ref="P422" si="743">N422+O422</f>
        <v>0</v>
      </c>
      <c r="Q422" s="49"/>
      <c r="R422" s="49">
        <f t="shared" ref="R422" si="744">P422+Q422</f>
        <v>0</v>
      </c>
      <c r="S422" s="49"/>
      <c r="T422" s="49">
        <f t="shared" ref="T422" si="745">R422+S422</f>
        <v>0</v>
      </c>
      <c r="U422" s="49"/>
      <c r="V422" s="49">
        <f t="shared" ref="V422" si="746">T422+U422</f>
        <v>0</v>
      </c>
      <c r="W422" s="49">
        <f>[1]Вед.февр.!W402</f>
        <v>34426</v>
      </c>
      <c r="X422" s="380">
        <f t="shared" ref="X422" si="747">V422+W422</f>
        <v>34426</v>
      </c>
    </row>
    <row r="423" spans="1:26" s="1" customFormat="1" ht="12.75" hidden="1" customHeight="1" x14ac:dyDescent="0.25">
      <c r="A423" s="358" t="s">
        <v>386</v>
      </c>
      <c r="B423" s="358"/>
      <c r="C423" s="29" t="s">
        <v>296</v>
      </c>
      <c r="D423" s="29" t="s">
        <v>604</v>
      </c>
      <c r="E423" s="17">
        <v>852</v>
      </c>
      <c r="F423" s="29" t="s">
        <v>353</v>
      </c>
      <c r="G423" s="29" t="s">
        <v>307</v>
      </c>
      <c r="H423" s="29" t="s">
        <v>387</v>
      </c>
      <c r="I423" s="48"/>
      <c r="J423" s="49">
        <f t="shared" ref="J423:X424" si="748">J424</f>
        <v>991000</v>
      </c>
      <c r="K423" s="49">
        <f t="shared" si="748"/>
        <v>0</v>
      </c>
      <c r="L423" s="49">
        <f t="shared" si="748"/>
        <v>991000</v>
      </c>
      <c r="M423" s="49">
        <f t="shared" si="748"/>
        <v>-991000</v>
      </c>
      <c r="N423" s="49">
        <f t="shared" si="748"/>
        <v>0</v>
      </c>
      <c r="O423" s="49">
        <f t="shared" si="748"/>
        <v>0</v>
      </c>
      <c r="P423" s="49">
        <f t="shared" si="748"/>
        <v>0</v>
      </c>
      <c r="Q423" s="49">
        <f t="shared" si="748"/>
        <v>0</v>
      </c>
      <c r="R423" s="49">
        <f t="shared" si="748"/>
        <v>0</v>
      </c>
      <c r="S423" s="49">
        <f t="shared" si="748"/>
        <v>0</v>
      </c>
      <c r="T423" s="49">
        <f t="shared" si="748"/>
        <v>0</v>
      </c>
      <c r="U423" s="49">
        <f t="shared" si="748"/>
        <v>0</v>
      </c>
      <c r="V423" s="49">
        <f t="shared" si="748"/>
        <v>0</v>
      </c>
      <c r="W423" s="49">
        <f t="shared" si="748"/>
        <v>0</v>
      </c>
      <c r="X423" s="380">
        <f t="shared" si="748"/>
        <v>0</v>
      </c>
    </row>
    <row r="424" spans="1:26" s="1" customFormat="1" ht="25.5" hidden="1" x14ac:dyDescent="0.25">
      <c r="A424" s="285"/>
      <c r="B424" s="285" t="s">
        <v>361</v>
      </c>
      <c r="C424" s="29" t="s">
        <v>296</v>
      </c>
      <c r="D424" s="29" t="s">
        <v>604</v>
      </c>
      <c r="E424" s="17">
        <v>852</v>
      </c>
      <c r="F424" s="48" t="s">
        <v>353</v>
      </c>
      <c r="G424" s="48" t="s">
        <v>307</v>
      </c>
      <c r="H424" s="29" t="s">
        <v>387</v>
      </c>
      <c r="I424" s="48" t="s">
        <v>362</v>
      </c>
      <c r="J424" s="49">
        <f t="shared" si="748"/>
        <v>991000</v>
      </c>
      <c r="K424" s="49">
        <f t="shared" si="748"/>
        <v>0</v>
      </c>
      <c r="L424" s="49">
        <f t="shared" si="748"/>
        <v>991000</v>
      </c>
      <c r="M424" s="49">
        <f t="shared" si="748"/>
        <v>-991000</v>
      </c>
      <c r="N424" s="49">
        <f t="shared" si="748"/>
        <v>0</v>
      </c>
      <c r="O424" s="49">
        <f t="shared" si="748"/>
        <v>0</v>
      </c>
      <c r="P424" s="49">
        <f t="shared" si="748"/>
        <v>0</v>
      </c>
      <c r="Q424" s="49">
        <f t="shared" si="748"/>
        <v>0</v>
      </c>
      <c r="R424" s="49">
        <f t="shared" si="748"/>
        <v>0</v>
      </c>
      <c r="S424" s="49">
        <f t="shared" si="748"/>
        <v>0</v>
      </c>
      <c r="T424" s="49">
        <f t="shared" si="748"/>
        <v>0</v>
      </c>
      <c r="U424" s="49">
        <f t="shared" si="748"/>
        <v>0</v>
      </c>
      <c r="V424" s="49">
        <f t="shared" si="748"/>
        <v>0</v>
      </c>
      <c r="W424" s="49">
        <f t="shared" si="748"/>
        <v>0</v>
      </c>
      <c r="X424" s="380">
        <f t="shared" si="748"/>
        <v>0</v>
      </c>
    </row>
    <row r="425" spans="1:26" s="1" customFormat="1" ht="12.75" hidden="1" customHeight="1" x14ac:dyDescent="0.25">
      <c r="A425" s="286"/>
      <c r="B425" s="286" t="s">
        <v>384</v>
      </c>
      <c r="C425" s="29" t="s">
        <v>296</v>
      </c>
      <c r="D425" s="29" t="s">
        <v>604</v>
      </c>
      <c r="E425" s="17">
        <v>852</v>
      </c>
      <c r="F425" s="48" t="s">
        <v>353</v>
      </c>
      <c r="G425" s="48" t="s">
        <v>307</v>
      </c>
      <c r="H425" s="29" t="s">
        <v>387</v>
      </c>
      <c r="I425" s="48" t="s">
        <v>385</v>
      </c>
      <c r="J425" s="49">
        <v>991000</v>
      </c>
      <c r="K425" s="49"/>
      <c r="L425" s="49">
        <f t="shared" si="741"/>
        <v>991000</v>
      </c>
      <c r="M425" s="49">
        <v>-991000</v>
      </c>
      <c r="N425" s="49">
        <f t="shared" ref="N425" si="749">L425+M425</f>
        <v>0</v>
      </c>
      <c r="O425" s="49"/>
      <c r="P425" s="49">
        <f t="shared" ref="P425" si="750">N425+O425</f>
        <v>0</v>
      </c>
      <c r="Q425" s="49"/>
      <c r="R425" s="49">
        <f t="shared" ref="R425" si="751">P425+Q425</f>
        <v>0</v>
      </c>
      <c r="S425" s="49"/>
      <c r="T425" s="49">
        <f t="shared" ref="T425" si="752">R425+S425</f>
        <v>0</v>
      </c>
      <c r="U425" s="49"/>
      <c r="V425" s="49">
        <f t="shared" ref="V425" si="753">T425+U425</f>
        <v>0</v>
      </c>
      <c r="W425" s="49"/>
      <c r="X425" s="380">
        <f t="shared" ref="X425" si="754">V425+W425</f>
        <v>0</v>
      </c>
    </row>
    <row r="426" spans="1:26" s="1" customFormat="1" ht="12.75" customHeight="1" x14ac:dyDescent="0.25">
      <c r="A426" s="360" t="s">
        <v>496</v>
      </c>
      <c r="B426" s="360"/>
      <c r="C426" s="412" t="s">
        <v>296</v>
      </c>
      <c r="D426" s="29" t="s">
        <v>604</v>
      </c>
      <c r="E426" s="29">
        <v>852</v>
      </c>
      <c r="F426" s="42" t="s">
        <v>497</v>
      </c>
      <c r="G426" s="42"/>
      <c r="H426" s="42"/>
      <c r="I426" s="42"/>
      <c r="J426" s="43">
        <f>J427+J435+J451</f>
        <v>8603400</v>
      </c>
      <c r="K426" s="43">
        <f t="shared" ref="K426:X426" si="755">K427+K435+K451</f>
        <v>153000</v>
      </c>
      <c r="L426" s="43">
        <f t="shared" si="755"/>
        <v>8756400</v>
      </c>
      <c r="M426" s="43">
        <f t="shared" si="755"/>
        <v>0</v>
      </c>
      <c r="N426" s="43">
        <f t="shared" si="755"/>
        <v>8756400</v>
      </c>
      <c r="O426" s="43">
        <f t="shared" si="755"/>
        <v>0</v>
      </c>
      <c r="P426" s="43">
        <f t="shared" si="755"/>
        <v>8756400</v>
      </c>
      <c r="Q426" s="43">
        <f t="shared" si="755"/>
        <v>0</v>
      </c>
      <c r="R426" s="43">
        <f t="shared" si="755"/>
        <v>8756400</v>
      </c>
      <c r="S426" s="43">
        <f t="shared" si="755"/>
        <v>0</v>
      </c>
      <c r="T426" s="43">
        <f t="shared" si="755"/>
        <v>8756400</v>
      </c>
      <c r="U426" s="43">
        <f t="shared" si="755"/>
        <v>25000</v>
      </c>
      <c r="V426" s="43">
        <f t="shared" si="755"/>
        <v>8781400</v>
      </c>
      <c r="W426" s="43">
        <f t="shared" si="755"/>
        <v>-403805</v>
      </c>
      <c r="X426" s="381">
        <f t="shared" si="755"/>
        <v>8377595</v>
      </c>
      <c r="Y426" s="223"/>
      <c r="Z426" s="223"/>
    </row>
    <row r="427" spans="1:26" s="1" customFormat="1" ht="12.75" customHeight="1" x14ac:dyDescent="0.25">
      <c r="A427" s="326" t="s">
        <v>506</v>
      </c>
      <c r="B427" s="326"/>
      <c r="C427" s="29" t="s">
        <v>296</v>
      </c>
      <c r="D427" s="29" t="s">
        <v>604</v>
      </c>
      <c r="E427" s="29">
        <v>852</v>
      </c>
      <c r="F427" s="45" t="s">
        <v>497</v>
      </c>
      <c r="G427" s="45" t="s">
        <v>226</v>
      </c>
      <c r="H427" s="45"/>
      <c r="I427" s="45"/>
      <c r="J427" s="46">
        <f>J428+J432</f>
        <v>285000</v>
      </c>
      <c r="K427" s="46">
        <f t="shared" ref="K427:X427" si="756">K428+K432</f>
        <v>153000</v>
      </c>
      <c r="L427" s="46">
        <f t="shared" si="756"/>
        <v>438000</v>
      </c>
      <c r="M427" s="46">
        <f t="shared" si="756"/>
        <v>0</v>
      </c>
      <c r="N427" s="46">
        <f t="shared" si="756"/>
        <v>438000</v>
      </c>
      <c r="O427" s="46">
        <f t="shared" si="756"/>
        <v>0</v>
      </c>
      <c r="P427" s="46">
        <f t="shared" si="756"/>
        <v>438000</v>
      </c>
      <c r="Q427" s="46">
        <f t="shared" si="756"/>
        <v>0</v>
      </c>
      <c r="R427" s="46">
        <f t="shared" si="756"/>
        <v>438000</v>
      </c>
      <c r="S427" s="46">
        <f t="shared" si="756"/>
        <v>0</v>
      </c>
      <c r="T427" s="46">
        <f t="shared" si="756"/>
        <v>438000</v>
      </c>
      <c r="U427" s="46">
        <f t="shared" si="756"/>
        <v>0</v>
      </c>
      <c r="V427" s="46">
        <f t="shared" si="756"/>
        <v>438000</v>
      </c>
      <c r="W427" s="46">
        <f t="shared" si="756"/>
        <v>-16040</v>
      </c>
      <c r="X427" s="379">
        <f t="shared" si="756"/>
        <v>421960</v>
      </c>
    </row>
    <row r="428" spans="1:26" s="1" customFormat="1" ht="12.75" hidden="1" customHeight="1" x14ac:dyDescent="0.25">
      <c r="A428" s="358" t="s">
        <v>507</v>
      </c>
      <c r="B428" s="358"/>
      <c r="C428" s="29" t="s">
        <v>296</v>
      </c>
      <c r="D428" s="29" t="s">
        <v>604</v>
      </c>
      <c r="E428" s="29">
        <v>852</v>
      </c>
      <c r="F428" s="48" t="s">
        <v>497</v>
      </c>
      <c r="G428" s="48" t="s">
        <v>226</v>
      </c>
      <c r="H428" s="48" t="s">
        <v>508</v>
      </c>
      <c r="I428" s="48"/>
      <c r="J428" s="49">
        <f t="shared" ref="J428:X430" si="757">J429</f>
        <v>132000</v>
      </c>
      <c r="K428" s="49">
        <f t="shared" si="757"/>
        <v>0</v>
      </c>
      <c r="L428" s="49">
        <f t="shared" si="757"/>
        <v>132000</v>
      </c>
      <c r="M428" s="49">
        <f t="shared" si="757"/>
        <v>0</v>
      </c>
      <c r="N428" s="49">
        <f t="shared" si="757"/>
        <v>132000</v>
      </c>
      <c r="O428" s="49">
        <f t="shared" si="757"/>
        <v>0</v>
      </c>
      <c r="P428" s="49">
        <f t="shared" si="757"/>
        <v>132000</v>
      </c>
      <c r="Q428" s="49">
        <f t="shared" si="757"/>
        <v>0</v>
      </c>
      <c r="R428" s="49">
        <f t="shared" si="757"/>
        <v>132000</v>
      </c>
      <c r="S428" s="49">
        <f t="shared" si="757"/>
        <v>0</v>
      </c>
      <c r="T428" s="49">
        <f t="shared" si="757"/>
        <v>132000</v>
      </c>
      <c r="U428" s="49">
        <f t="shared" si="757"/>
        <v>0</v>
      </c>
      <c r="V428" s="49">
        <f t="shared" si="757"/>
        <v>132000</v>
      </c>
      <c r="W428" s="49">
        <f t="shared" si="757"/>
        <v>0</v>
      </c>
      <c r="X428" s="380">
        <f t="shared" si="757"/>
        <v>132000</v>
      </c>
    </row>
    <row r="429" spans="1:26" s="1" customFormat="1" ht="12.75" hidden="1" customHeight="1" x14ac:dyDescent="0.25">
      <c r="A429" s="358" t="s">
        <v>509</v>
      </c>
      <c r="B429" s="358"/>
      <c r="C429" s="29" t="s">
        <v>296</v>
      </c>
      <c r="D429" s="29" t="s">
        <v>604</v>
      </c>
      <c r="E429" s="29">
        <v>852</v>
      </c>
      <c r="F429" s="48" t="s">
        <v>497</v>
      </c>
      <c r="G429" s="48" t="s">
        <v>226</v>
      </c>
      <c r="H429" s="48" t="s">
        <v>510</v>
      </c>
      <c r="I429" s="48"/>
      <c r="J429" s="49">
        <f t="shared" si="757"/>
        <v>132000</v>
      </c>
      <c r="K429" s="49">
        <f t="shared" si="757"/>
        <v>0</v>
      </c>
      <c r="L429" s="49">
        <f t="shared" si="757"/>
        <v>132000</v>
      </c>
      <c r="M429" s="49">
        <f t="shared" si="757"/>
        <v>0</v>
      </c>
      <c r="N429" s="49">
        <f t="shared" si="757"/>
        <v>132000</v>
      </c>
      <c r="O429" s="49">
        <f t="shared" si="757"/>
        <v>0</v>
      </c>
      <c r="P429" s="49">
        <f t="shared" si="757"/>
        <v>132000</v>
      </c>
      <c r="Q429" s="49">
        <f t="shared" si="757"/>
        <v>0</v>
      </c>
      <c r="R429" s="49">
        <f t="shared" si="757"/>
        <v>132000</v>
      </c>
      <c r="S429" s="49">
        <f t="shared" si="757"/>
        <v>0</v>
      </c>
      <c r="T429" s="49">
        <f t="shared" si="757"/>
        <v>132000</v>
      </c>
      <c r="U429" s="49">
        <f t="shared" si="757"/>
        <v>0</v>
      </c>
      <c r="V429" s="49">
        <f t="shared" si="757"/>
        <v>132000</v>
      </c>
      <c r="W429" s="49">
        <f t="shared" si="757"/>
        <v>0</v>
      </c>
      <c r="X429" s="380">
        <f t="shared" si="757"/>
        <v>132000</v>
      </c>
    </row>
    <row r="430" spans="1:26" s="1" customFormat="1" ht="12.75" hidden="1" customHeight="1" x14ac:dyDescent="0.25">
      <c r="A430" s="50"/>
      <c r="B430" s="286" t="s">
        <v>370</v>
      </c>
      <c r="C430" s="29" t="s">
        <v>296</v>
      </c>
      <c r="D430" s="29" t="s">
        <v>604</v>
      </c>
      <c r="E430" s="29">
        <v>852</v>
      </c>
      <c r="F430" s="48" t="s">
        <v>497</v>
      </c>
      <c r="G430" s="48" t="s">
        <v>226</v>
      </c>
      <c r="H430" s="48" t="s">
        <v>510</v>
      </c>
      <c r="I430" s="48" t="s">
        <v>371</v>
      </c>
      <c r="J430" s="49">
        <f>J431</f>
        <v>132000</v>
      </c>
      <c r="K430" s="49">
        <f t="shared" si="757"/>
        <v>0</v>
      </c>
      <c r="L430" s="49">
        <f t="shared" si="757"/>
        <v>132000</v>
      </c>
      <c r="M430" s="49">
        <f t="shared" si="757"/>
        <v>0</v>
      </c>
      <c r="N430" s="49">
        <f t="shared" si="757"/>
        <v>132000</v>
      </c>
      <c r="O430" s="49">
        <f t="shared" si="757"/>
        <v>0</v>
      </c>
      <c r="P430" s="49">
        <f t="shared" si="757"/>
        <v>132000</v>
      </c>
      <c r="Q430" s="49">
        <f t="shared" si="757"/>
        <v>0</v>
      </c>
      <c r="R430" s="49">
        <f t="shared" si="757"/>
        <v>132000</v>
      </c>
      <c r="S430" s="49">
        <f t="shared" si="757"/>
        <v>0</v>
      </c>
      <c r="T430" s="49">
        <f t="shared" si="757"/>
        <v>132000</v>
      </c>
      <c r="U430" s="49">
        <f t="shared" si="757"/>
        <v>0</v>
      </c>
      <c r="V430" s="49">
        <f t="shared" si="757"/>
        <v>132000</v>
      </c>
      <c r="W430" s="49">
        <f t="shared" si="757"/>
        <v>0</v>
      </c>
      <c r="X430" s="380">
        <f t="shared" si="757"/>
        <v>132000</v>
      </c>
    </row>
    <row r="431" spans="1:26" s="1" customFormat="1" ht="26.25" hidden="1" customHeight="1" x14ac:dyDescent="0.25">
      <c r="A431" s="285"/>
      <c r="B431" s="286" t="s">
        <v>505</v>
      </c>
      <c r="C431" s="29" t="s">
        <v>296</v>
      </c>
      <c r="D431" s="29" t="s">
        <v>604</v>
      </c>
      <c r="E431" s="29">
        <v>852</v>
      </c>
      <c r="F431" s="48" t="s">
        <v>497</v>
      </c>
      <c r="G431" s="48" t="s">
        <v>226</v>
      </c>
      <c r="H431" s="48" t="s">
        <v>510</v>
      </c>
      <c r="I431" s="48" t="s">
        <v>373</v>
      </c>
      <c r="J431" s="49">
        <v>132000</v>
      </c>
      <c r="K431" s="49"/>
      <c r="L431" s="49">
        <f t="shared" ref="L431:L496" si="758">J431+K431</f>
        <v>132000</v>
      </c>
      <c r="M431" s="49"/>
      <c r="N431" s="49">
        <f t="shared" ref="N431" si="759">L431+M431</f>
        <v>132000</v>
      </c>
      <c r="O431" s="49"/>
      <c r="P431" s="49">
        <f t="shared" ref="P431" si="760">N431+O431</f>
        <v>132000</v>
      </c>
      <c r="Q431" s="49"/>
      <c r="R431" s="49">
        <f t="shared" ref="R431" si="761">P431+Q431</f>
        <v>132000</v>
      </c>
      <c r="S431" s="49"/>
      <c r="T431" s="49">
        <f t="shared" ref="T431" si="762">R431+S431</f>
        <v>132000</v>
      </c>
      <c r="U431" s="49"/>
      <c r="V431" s="49">
        <f t="shared" ref="V431" si="763">T431+U431</f>
        <v>132000</v>
      </c>
      <c r="W431" s="49"/>
      <c r="X431" s="380">
        <f t="shared" ref="X431" si="764">V431+W431</f>
        <v>132000</v>
      </c>
    </row>
    <row r="432" spans="1:26" s="1" customFormat="1" ht="27" customHeight="1" x14ac:dyDescent="0.25">
      <c r="A432" s="365" t="s">
        <v>605</v>
      </c>
      <c r="B432" s="365"/>
      <c r="C432" s="29" t="s">
        <v>296</v>
      </c>
      <c r="D432" s="29" t="s">
        <v>604</v>
      </c>
      <c r="E432" s="29">
        <v>852</v>
      </c>
      <c r="F432" s="48" t="s">
        <v>497</v>
      </c>
      <c r="G432" s="48" t="s">
        <v>226</v>
      </c>
      <c r="H432" s="48" t="s">
        <v>512</v>
      </c>
      <c r="I432" s="48"/>
      <c r="J432" s="49">
        <f t="shared" ref="J432:X433" si="765">J433</f>
        <v>153000</v>
      </c>
      <c r="K432" s="49">
        <f t="shared" si="765"/>
        <v>153000</v>
      </c>
      <c r="L432" s="49">
        <f t="shared" si="765"/>
        <v>306000</v>
      </c>
      <c r="M432" s="49">
        <f t="shared" si="765"/>
        <v>0</v>
      </c>
      <c r="N432" s="49">
        <f t="shared" si="765"/>
        <v>306000</v>
      </c>
      <c r="O432" s="49">
        <f t="shared" si="765"/>
        <v>0</v>
      </c>
      <c r="P432" s="49">
        <f t="shared" si="765"/>
        <v>306000</v>
      </c>
      <c r="Q432" s="49">
        <f t="shared" si="765"/>
        <v>0</v>
      </c>
      <c r="R432" s="49">
        <f t="shared" si="765"/>
        <v>306000</v>
      </c>
      <c r="S432" s="49">
        <f t="shared" si="765"/>
        <v>0</v>
      </c>
      <c r="T432" s="49">
        <f t="shared" si="765"/>
        <v>306000</v>
      </c>
      <c r="U432" s="49">
        <f t="shared" si="765"/>
        <v>0</v>
      </c>
      <c r="V432" s="49">
        <f t="shared" si="765"/>
        <v>306000</v>
      </c>
      <c r="W432" s="49">
        <f t="shared" si="765"/>
        <v>-16040</v>
      </c>
      <c r="X432" s="380">
        <f t="shared" si="765"/>
        <v>289960</v>
      </c>
    </row>
    <row r="433" spans="1:24" s="1" customFormat="1" ht="12.75" customHeight="1" x14ac:dyDescent="0.25">
      <c r="A433" s="277"/>
      <c r="B433" s="286" t="s">
        <v>370</v>
      </c>
      <c r="C433" s="412" t="s">
        <v>296</v>
      </c>
      <c r="D433" s="29" t="s">
        <v>604</v>
      </c>
      <c r="E433" s="29">
        <v>852</v>
      </c>
      <c r="F433" s="48" t="s">
        <v>497</v>
      </c>
      <c r="G433" s="48" t="s">
        <v>226</v>
      </c>
      <c r="H433" s="48" t="s">
        <v>512</v>
      </c>
      <c r="I433" s="48" t="s">
        <v>371</v>
      </c>
      <c r="J433" s="49">
        <f t="shared" si="765"/>
        <v>153000</v>
      </c>
      <c r="K433" s="49">
        <f t="shared" si="765"/>
        <v>153000</v>
      </c>
      <c r="L433" s="49">
        <f t="shared" si="765"/>
        <v>306000</v>
      </c>
      <c r="M433" s="49">
        <f t="shared" si="765"/>
        <v>0</v>
      </c>
      <c r="N433" s="49">
        <f t="shared" si="765"/>
        <v>306000</v>
      </c>
      <c r="O433" s="49">
        <f t="shared" si="765"/>
        <v>0</v>
      </c>
      <c r="P433" s="49">
        <f t="shared" si="765"/>
        <v>306000</v>
      </c>
      <c r="Q433" s="49">
        <f t="shared" si="765"/>
        <v>0</v>
      </c>
      <c r="R433" s="49">
        <f t="shared" si="765"/>
        <v>306000</v>
      </c>
      <c r="S433" s="49">
        <f t="shared" si="765"/>
        <v>0</v>
      </c>
      <c r="T433" s="49">
        <f t="shared" si="765"/>
        <v>306000</v>
      </c>
      <c r="U433" s="49">
        <f t="shared" si="765"/>
        <v>0</v>
      </c>
      <c r="V433" s="49">
        <f t="shared" si="765"/>
        <v>306000</v>
      </c>
      <c r="W433" s="49">
        <f t="shared" si="765"/>
        <v>-16040</v>
      </c>
      <c r="X433" s="380">
        <f t="shared" si="765"/>
        <v>289960</v>
      </c>
    </row>
    <row r="434" spans="1:24" s="1" customFormat="1" ht="12.75" customHeight="1" x14ac:dyDescent="0.25">
      <c r="A434" s="277"/>
      <c r="B434" s="286" t="s">
        <v>513</v>
      </c>
      <c r="C434" s="29" t="s">
        <v>296</v>
      </c>
      <c r="D434" s="29" t="s">
        <v>604</v>
      </c>
      <c r="E434" s="29">
        <v>852</v>
      </c>
      <c r="F434" s="48" t="s">
        <v>497</v>
      </c>
      <c r="G434" s="48" t="s">
        <v>226</v>
      </c>
      <c r="H434" s="48" t="s">
        <v>512</v>
      </c>
      <c r="I434" s="48" t="s">
        <v>514</v>
      </c>
      <c r="J434" s="49">
        <v>153000</v>
      </c>
      <c r="K434" s="49">
        <v>153000</v>
      </c>
      <c r="L434" s="49">
        <f t="shared" si="758"/>
        <v>306000</v>
      </c>
      <c r="M434" s="49"/>
      <c r="N434" s="49">
        <f t="shared" ref="N434" si="766">L434+M434</f>
        <v>306000</v>
      </c>
      <c r="O434" s="49"/>
      <c r="P434" s="49">
        <f t="shared" ref="P434" si="767">N434+O434</f>
        <v>306000</v>
      </c>
      <c r="Q434" s="49"/>
      <c r="R434" s="49">
        <f t="shared" ref="R434" si="768">P434+Q434</f>
        <v>306000</v>
      </c>
      <c r="S434" s="49"/>
      <c r="T434" s="49">
        <f t="shared" ref="T434" si="769">R434+S434</f>
        <v>306000</v>
      </c>
      <c r="U434" s="49"/>
      <c r="V434" s="49">
        <f t="shared" ref="V434" si="770">T434+U434</f>
        <v>306000</v>
      </c>
      <c r="W434" s="49">
        <f>[1]Вед.февр.!W414</f>
        <v>-16040</v>
      </c>
      <c r="X434" s="380">
        <f t="shared" ref="X434" si="771">V434+W434</f>
        <v>289960</v>
      </c>
    </row>
    <row r="435" spans="1:24" s="1" customFormat="1" ht="12.75" customHeight="1" x14ac:dyDescent="0.25">
      <c r="A435" s="326" t="s">
        <v>519</v>
      </c>
      <c r="B435" s="326"/>
      <c r="C435" s="29" t="s">
        <v>296</v>
      </c>
      <c r="D435" s="29" t="s">
        <v>604</v>
      </c>
      <c r="E435" s="29">
        <v>852</v>
      </c>
      <c r="F435" s="45" t="s">
        <v>497</v>
      </c>
      <c r="G435" s="45" t="s">
        <v>247</v>
      </c>
      <c r="H435" s="45"/>
      <c r="I435" s="45"/>
      <c r="J435" s="46">
        <f>J436+J441</f>
        <v>7313900</v>
      </c>
      <c r="K435" s="46">
        <f t="shared" ref="K435:X435" si="772">K436+K441</f>
        <v>0</v>
      </c>
      <c r="L435" s="46">
        <f t="shared" si="772"/>
        <v>7313900</v>
      </c>
      <c r="M435" s="46">
        <f t="shared" si="772"/>
        <v>0</v>
      </c>
      <c r="N435" s="46">
        <f t="shared" si="772"/>
        <v>7313900</v>
      </c>
      <c r="O435" s="46">
        <f t="shared" si="772"/>
        <v>0</v>
      </c>
      <c r="P435" s="46">
        <f t="shared" si="772"/>
        <v>7313900</v>
      </c>
      <c r="Q435" s="46">
        <f t="shared" si="772"/>
        <v>0</v>
      </c>
      <c r="R435" s="46">
        <f t="shared" si="772"/>
        <v>7313900</v>
      </c>
      <c r="S435" s="46">
        <f t="shared" si="772"/>
        <v>0</v>
      </c>
      <c r="T435" s="46">
        <f t="shared" si="772"/>
        <v>7313900</v>
      </c>
      <c r="U435" s="46">
        <f t="shared" si="772"/>
        <v>25000</v>
      </c>
      <c r="V435" s="46">
        <f t="shared" si="772"/>
        <v>7338900</v>
      </c>
      <c r="W435" s="46">
        <f t="shared" si="772"/>
        <v>-387765</v>
      </c>
      <c r="X435" s="379">
        <f t="shared" si="772"/>
        <v>6951135</v>
      </c>
    </row>
    <row r="436" spans="1:24" s="1" customFormat="1" ht="12.75" hidden="1" customHeight="1" x14ac:dyDescent="0.25">
      <c r="A436" s="325" t="s">
        <v>507</v>
      </c>
      <c r="B436" s="325"/>
      <c r="C436" s="412" t="s">
        <v>296</v>
      </c>
      <c r="D436" s="29" t="s">
        <v>604</v>
      </c>
      <c r="E436" s="29">
        <v>852</v>
      </c>
      <c r="F436" s="48" t="s">
        <v>497</v>
      </c>
      <c r="G436" s="48" t="s">
        <v>247</v>
      </c>
      <c r="H436" s="48" t="s">
        <v>508</v>
      </c>
      <c r="I436" s="48"/>
      <c r="J436" s="49">
        <f>J437</f>
        <v>132400</v>
      </c>
      <c r="K436" s="49">
        <f t="shared" ref="K436:X436" si="773">K437</f>
        <v>0</v>
      </c>
      <c r="L436" s="49">
        <f t="shared" si="773"/>
        <v>132400</v>
      </c>
      <c r="M436" s="49">
        <f t="shared" si="773"/>
        <v>0</v>
      </c>
      <c r="N436" s="49">
        <f t="shared" si="773"/>
        <v>132400</v>
      </c>
      <c r="O436" s="49">
        <f t="shared" si="773"/>
        <v>0</v>
      </c>
      <c r="P436" s="49">
        <f t="shared" si="773"/>
        <v>132400</v>
      </c>
      <c r="Q436" s="49">
        <f t="shared" si="773"/>
        <v>0</v>
      </c>
      <c r="R436" s="49">
        <f t="shared" si="773"/>
        <v>132400</v>
      </c>
      <c r="S436" s="49">
        <f t="shared" si="773"/>
        <v>0</v>
      </c>
      <c r="T436" s="49">
        <f t="shared" si="773"/>
        <v>132400</v>
      </c>
      <c r="U436" s="49">
        <f t="shared" si="773"/>
        <v>25000</v>
      </c>
      <c r="V436" s="49">
        <f t="shared" si="773"/>
        <v>157400</v>
      </c>
      <c r="W436" s="49">
        <f t="shared" si="773"/>
        <v>0</v>
      </c>
      <c r="X436" s="380">
        <f t="shared" si="773"/>
        <v>157400</v>
      </c>
    </row>
    <row r="437" spans="1:24" s="1" customFormat="1" hidden="1" x14ac:dyDescent="0.25">
      <c r="A437" s="365" t="s">
        <v>520</v>
      </c>
      <c r="B437" s="365"/>
      <c r="C437" s="29" t="s">
        <v>296</v>
      </c>
      <c r="D437" s="29" t="s">
        <v>604</v>
      </c>
      <c r="E437" s="29">
        <v>852</v>
      </c>
      <c r="F437" s="48" t="s">
        <v>497</v>
      </c>
      <c r="G437" s="48" t="s">
        <v>247</v>
      </c>
      <c r="H437" s="48" t="s">
        <v>521</v>
      </c>
      <c r="I437" s="48"/>
      <c r="J437" s="49">
        <f t="shared" ref="J437:X439" si="774">J438</f>
        <v>132400</v>
      </c>
      <c r="K437" s="49">
        <f t="shared" si="774"/>
        <v>0</v>
      </c>
      <c r="L437" s="49">
        <f t="shared" si="774"/>
        <v>132400</v>
      </c>
      <c r="M437" s="49">
        <f t="shared" si="774"/>
        <v>0</v>
      </c>
      <c r="N437" s="49">
        <f t="shared" si="774"/>
        <v>132400</v>
      </c>
      <c r="O437" s="49">
        <f t="shared" si="774"/>
        <v>0</v>
      </c>
      <c r="P437" s="49">
        <f t="shared" si="774"/>
        <v>132400</v>
      </c>
      <c r="Q437" s="49">
        <f t="shared" si="774"/>
        <v>0</v>
      </c>
      <c r="R437" s="49">
        <f t="shared" si="774"/>
        <v>132400</v>
      </c>
      <c r="S437" s="49">
        <f t="shared" si="774"/>
        <v>0</v>
      </c>
      <c r="T437" s="49">
        <f t="shared" si="774"/>
        <v>132400</v>
      </c>
      <c r="U437" s="49">
        <f t="shared" si="774"/>
        <v>25000</v>
      </c>
      <c r="V437" s="49">
        <f t="shared" si="774"/>
        <v>157400</v>
      </c>
      <c r="W437" s="49">
        <f t="shared" si="774"/>
        <v>0</v>
      </c>
      <c r="X437" s="380">
        <f t="shared" si="774"/>
        <v>157400</v>
      </c>
    </row>
    <row r="438" spans="1:24" s="44" customFormat="1" hidden="1" x14ac:dyDescent="0.25">
      <c r="A438" s="358" t="s">
        <v>522</v>
      </c>
      <c r="B438" s="358"/>
      <c r="C438" s="29" t="s">
        <v>296</v>
      </c>
      <c r="D438" s="29" t="s">
        <v>604</v>
      </c>
      <c r="E438" s="29">
        <v>852</v>
      </c>
      <c r="F438" s="48" t="s">
        <v>497</v>
      </c>
      <c r="G438" s="48" t="s">
        <v>247</v>
      </c>
      <c r="H438" s="48" t="s">
        <v>523</v>
      </c>
      <c r="I438" s="48"/>
      <c r="J438" s="49">
        <f t="shared" si="774"/>
        <v>132400</v>
      </c>
      <c r="K438" s="49">
        <f t="shared" si="774"/>
        <v>0</v>
      </c>
      <c r="L438" s="49">
        <f t="shared" si="774"/>
        <v>132400</v>
      </c>
      <c r="M438" s="49">
        <f t="shared" si="774"/>
        <v>0</v>
      </c>
      <c r="N438" s="49">
        <f t="shared" si="774"/>
        <v>132400</v>
      </c>
      <c r="O438" s="49">
        <f t="shared" si="774"/>
        <v>0</v>
      </c>
      <c r="P438" s="49">
        <f t="shared" si="774"/>
        <v>132400</v>
      </c>
      <c r="Q438" s="49">
        <f t="shared" si="774"/>
        <v>0</v>
      </c>
      <c r="R438" s="49">
        <f t="shared" si="774"/>
        <v>132400</v>
      </c>
      <c r="S438" s="49">
        <f t="shared" si="774"/>
        <v>0</v>
      </c>
      <c r="T438" s="49">
        <f t="shared" si="774"/>
        <v>132400</v>
      </c>
      <c r="U438" s="49">
        <f t="shared" si="774"/>
        <v>25000</v>
      </c>
      <c r="V438" s="49">
        <f t="shared" si="774"/>
        <v>157400</v>
      </c>
      <c r="W438" s="49">
        <f t="shared" si="774"/>
        <v>0</v>
      </c>
      <c r="X438" s="380">
        <f t="shared" si="774"/>
        <v>157400</v>
      </c>
    </row>
    <row r="439" spans="1:24" s="1" customFormat="1" ht="12.75" hidden="1" customHeight="1" x14ac:dyDescent="0.25">
      <c r="A439" s="277"/>
      <c r="B439" s="286" t="s">
        <v>370</v>
      </c>
      <c r="C439" s="29" t="s">
        <v>296</v>
      </c>
      <c r="D439" s="29" t="s">
        <v>604</v>
      </c>
      <c r="E439" s="29">
        <v>852</v>
      </c>
      <c r="F439" s="48" t="s">
        <v>497</v>
      </c>
      <c r="G439" s="48" t="s">
        <v>247</v>
      </c>
      <c r="H439" s="48" t="s">
        <v>523</v>
      </c>
      <c r="I439" s="48" t="s">
        <v>371</v>
      </c>
      <c r="J439" s="49">
        <f t="shared" si="774"/>
        <v>132400</v>
      </c>
      <c r="K439" s="49">
        <f t="shared" si="774"/>
        <v>0</v>
      </c>
      <c r="L439" s="49">
        <f t="shared" si="774"/>
        <v>132400</v>
      </c>
      <c r="M439" s="49">
        <f t="shared" si="774"/>
        <v>0</v>
      </c>
      <c r="N439" s="49">
        <f t="shared" si="774"/>
        <v>132400</v>
      </c>
      <c r="O439" s="49">
        <f t="shared" si="774"/>
        <v>0</v>
      </c>
      <c r="P439" s="49">
        <f t="shared" si="774"/>
        <v>132400</v>
      </c>
      <c r="Q439" s="49">
        <f t="shared" si="774"/>
        <v>0</v>
      </c>
      <c r="R439" s="49">
        <f t="shared" si="774"/>
        <v>132400</v>
      </c>
      <c r="S439" s="49">
        <f t="shared" si="774"/>
        <v>0</v>
      </c>
      <c r="T439" s="49">
        <f t="shared" si="774"/>
        <v>132400</v>
      </c>
      <c r="U439" s="49">
        <f t="shared" si="774"/>
        <v>25000</v>
      </c>
      <c r="V439" s="49">
        <f t="shared" si="774"/>
        <v>157400</v>
      </c>
      <c r="W439" s="49">
        <f t="shared" si="774"/>
        <v>0</v>
      </c>
      <c r="X439" s="380">
        <f t="shared" si="774"/>
        <v>157400</v>
      </c>
    </row>
    <row r="440" spans="1:24" s="1" customFormat="1" ht="12.75" hidden="1" customHeight="1" x14ac:dyDescent="0.25">
      <c r="A440" s="277"/>
      <c r="B440" s="286" t="s">
        <v>524</v>
      </c>
      <c r="C440" s="29" t="s">
        <v>296</v>
      </c>
      <c r="D440" s="29" t="s">
        <v>604</v>
      </c>
      <c r="E440" s="29">
        <v>852</v>
      </c>
      <c r="F440" s="48" t="s">
        <v>497</v>
      </c>
      <c r="G440" s="48" t="s">
        <v>247</v>
      </c>
      <c r="H440" s="48" t="s">
        <v>523</v>
      </c>
      <c r="I440" s="48" t="s">
        <v>525</v>
      </c>
      <c r="J440" s="49">
        <v>132400</v>
      </c>
      <c r="K440" s="49"/>
      <c r="L440" s="49">
        <f t="shared" si="758"/>
        <v>132400</v>
      </c>
      <c r="M440" s="49"/>
      <c r="N440" s="49">
        <f t="shared" ref="N440" si="775">L440+M440</f>
        <v>132400</v>
      </c>
      <c r="O440" s="49"/>
      <c r="P440" s="49">
        <f t="shared" ref="P440" si="776">N440+O440</f>
        <v>132400</v>
      </c>
      <c r="Q440" s="49"/>
      <c r="R440" s="49">
        <f t="shared" ref="R440" si="777">P440+Q440</f>
        <v>132400</v>
      </c>
      <c r="S440" s="49"/>
      <c r="T440" s="49">
        <f t="shared" ref="T440" si="778">R440+S440</f>
        <v>132400</v>
      </c>
      <c r="U440" s="49">
        <v>25000</v>
      </c>
      <c r="V440" s="49">
        <f t="shared" ref="V440" si="779">T440+U440</f>
        <v>157400</v>
      </c>
      <c r="W440" s="49"/>
      <c r="X440" s="380">
        <f t="shared" ref="X440" si="780">V440+W440</f>
        <v>157400</v>
      </c>
    </row>
    <row r="441" spans="1:24" s="1" customFormat="1" ht="12.75" customHeight="1" x14ac:dyDescent="0.25">
      <c r="A441" s="325" t="s">
        <v>431</v>
      </c>
      <c r="B441" s="325"/>
      <c r="C441" s="29" t="s">
        <v>296</v>
      </c>
      <c r="D441" s="29" t="s">
        <v>604</v>
      </c>
      <c r="E441" s="29">
        <v>852</v>
      </c>
      <c r="F441" s="48" t="s">
        <v>497</v>
      </c>
      <c r="G441" s="48" t="s">
        <v>247</v>
      </c>
      <c r="H441" s="48" t="s">
        <v>432</v>
      </c>
      <c r="I441" s="48"/>
      <c r="J441" s="49">
        <f>J442+J446</f>
        <v>7181500</v>
      </c>
      <c r="K441" s="49">
        <f t="shared" ref="K441:X441" si="781">K442+K446</f>
        <v>0</v>
      </c>
      <c r="L441" s="49">
        <f t="shared" si="781"/>
        <v>7181500</v>
      </c>
      <c r="M441" s="49">
        <f t="shared" si="781"/>
        <v>0</v>
      </c>
      <c r="N441" s="49">
        <f t="shared" si="781"/>
        <v>7181500</v>
      </c>
      <c r="O441" s="49">
        <f t="shared" si="781"/>
        <v>0</v>
      </c>
      <c r="P441" s="49">
        <f t="shared" si="781"/>
        <v>7181500</v>
      </c>
      <c r="Q441" s="49">
        <f t="shared" si="781"/>
        <v>0</v>
      </c>
      <c r="R441" s="49">
        <f t="shared" si="781"/>
        <v>7181500</v>
      </c>
      <c r="S441" s="49">
        <f t="shared" si="781"/>
        <v>0</v>
      </c>
      <c r="T441" s="49">
        <f t="shared" si="781"/>
        <v>7181500</v>
      </c>
      <c r="U441" s="49">
        <f t="shared" si="781"/>
        <v>0</v>
      </c>
      <c r="V441" s="49">
        <f t="shared" si="781"/>
        <v>7181500</v>
      </c>
      <c r="W441" s="49">
        <f t="shared" si="781"/>
        <v>-387765</v>
      </c>
      <c r="X441" s="380">
        <f t="shared" si="781"/>
        <v>6793735</v>
      </c>
    </row>
    <row r="442" spans="1:24" s="1" customFormat="1" ht="26.25" customHeight="1" x14ac:dyDescent="0.25">
      <c r="A442" s="365" t="s">
        <v>533</v>
      </c>
      <c r="B442" s="365"/>
      <c r="C442" s="29" t="s">
        <v>296</v>
      </c>
      <c r="D442" s="29" t="s">
        <v>604</v>
      </c>
      <c r="E442" s="29">
        <v>852</v>
      </c>
      <c r="F442" s="48" t="s">
        <v>497</v>
      </c>
      <c r="G442" s="48" t="s">
        <v>247</v>
      </c>
      <c r="H442" s="48" t="s">
        <v>534</v>
      </c>
      <c r="I442" s="48"/>
      <c r="J442" s="49">
        <f>J443</f>
        <v>652000</v>
      </c>
      <c r="K442" s="49">
        <f t="shared" ref="K442:X442" si="782">K443</f>
        <v>0</v>
      </c>
      <c r="L442" s="49">
        <f t="shared" si="782"/>
        <v>652000</v>
      </c>
      <c r="M442" s="49">
        <f t="shared" si="782"/>
        <v>0</v>
      </c>
      <c r="N442" s="49">
        <f t="shared" si="782"/>
        <v>652000</v>
      </c>
      <c r="O442" s="49">
        <f t="shared" si="782"/>
        <v>0</v>
      </c>
      <c r="P442" s="49">
        <f t="shared" si="782"/>
        <v>652000</v>
      </c>
      <c r="Q442" s="49">
        <f t="shared" si="782"/>
        <v>0</v>
      </c>
      <c r="R442" s="49">
        <f t="shared" si="782"/>
        <v>652000</v>
      </c>
      <c r="S442" s="49">
        <f t="shared" si="782"/>
        <v>0</v>
      </c>
      <c r="T442" s="49">
        <f t="shared" si="782"/>
        <v>652000</v>
      </c>
      <c r="U442" s="49">
        <f t="shared" si="782"/>
        <v>0</v>
      </c>
      <c r="V442" s="49">
        <f t="shared" si="782"/>
        <v>652000</v>
      </c>
      <c r="W442" s="49">
        <f t="shared" si="782"/>
        <v>163554</v>
      </c>
      <c r="X442" s="380">
        <f t="shared" si="782"/>
        <v>815554</v>
      </c>
    </row>
    <row r="443" spans="1:24" s="1" customFormat="1" x14ac:dyDescent="0.25">
      <c r="A443" s="277"/>
      <c r="B443" s="286" t="s">
        <v>370</v>
      </c>
      <c r="C443" s="412" t="s">
        <v>296</v>
      </c>
      <c r="D443" s="29" t="s">
        <v>604</v>
      </c>
      <c r="E443" s="29">
        <v>852</v>
      </c>
      <c r="F443" s="48" t="s">
        <v>497</v>
      </c>
      <c r="G443" s="48" t="s">
        <v>247</v>
      </c>
      <c r="H443" s="48" t="s">
        <v>534</v>
      </c>
      <c r="I443" s="48" t="s">
        <v>371</v>
      </c>
      <c r="J443" s="49">
        <f>J444+J445</f>
        <v>652000</v>
      </c>
      <c r="K443" s="49">
        <f t="shared" ref="K443:X443" si="783">K444+K445</f>
        <v>0</v>
      </c>
      <c r="L443" s="49">
        <f t="shared" si="783"/>
        <v>652000</v>
      </c>
      <c r="M443" s="49">
        <f t="shared" si="783"/>
        <v>0</v>
      </c>
      <c r="N443" s="49">
        <f t="shared" si="783"/>
        <v>652000</v>
      </c>
      <c r="O443" s="49">
        <f t="shared" si="783"/>
        <v>0</v>
      </c>
      <c r="P443" s="49">
        <f t="shared" si="783"/>
        <v>652000</v>
      </c>
      <c r="Q443" s="49">
        <f t="shared" si="783"/>
        <v>0</v>
      </c>
      <c r="R443" s="49">
        <f t="shared" si="783"/>
        <v>652000</v>
      </c>
      <c r="S443" s="49">
        <f t="shared" si="783"/>
        <v>0</v>
      </c>
      <c r="T443" s="49">
        <f t="shared" si="783"/>
        <v>652000</v>
      </c>
      <c r="U443" s="49">
        <f t="shared" si="783"/>
        <v>0</v>
      </c>
      <c r="V443" s="49">
        <f t="shared" si="783"/>
        <v>652000</v>
      </c>
      <c r="W443" s="49">
        <f t="shared" si="783"/>
        <v>163554</v>
      </c>
      <c r="X443" s="380">
        <f t="shared" si="783"/>
        <v>815554</v>
      </c>
    </row>
    <row r="444" spans="1:24" s="1" customFormat="1" ht="12.75" hidden="1" customHeight="1" x14ac:dyDescent="0.25">
      <c r="A444" s="277"/>
      <c r="B444" s="286" t="s">
        <v>524</v>
      </c>
      <c r="C444" s="29" t="s">
        <v>296</v>
      </c>
      <c r="D444" s="29" t="s">
        <v>604</v>
      </c>
      <c r="E444" s="29">
        <v>852</v>
      </c>
      <c r="F444" s="48" t="s">
        <v>497</v>
      </c>
      <c r="G444" s="48" t="s">
        <v>247</v>
      </c>
      <c r="H444" s="48" t="s">
        <v>534</v>
      </c>
      <c r="I444" s="48" t="s">
        <v>525</v>
      </c>
      <c r="J444" s="49">
        <v>652000</v>
      </c>
      <c r="K444" s="49">
        <v>-652000</v>
      </c>
      <c r="L444" s="49">
        <f t="shared" si="758"/>
        <v>0</v>
      </c>
      <c r="M444" s="49"/>
      <c r="N444" s="49">
        <f t="shared" ref="N444:N445" si="784">L444+M444</f>
        <v>0</v>
      </c>
      <c r="O444" s="49"/>
      <c r="P444" s="49">
        <f t="shared" ref="P444:P445" si="785">N444+O444</f>
        <v>0</v>
      </c>
      <c r="Q444" s="49"/>
      <c r="R444" s="49">
        <f t="shared" ref="R444:R445" si="786">P444+Q444</f>
        <v>0</v>
      </c>
      <c r="S444" s="49"/>
      <c r="T444" s="49">
        <f t="shared" ref="T444:T445" si="787">R444+S444</f>
        <v>0</v>
      </c>
      <c r="U444" s="49"/>
      <c r="V444" s="49">
        <f t="shared" ref="V444:V445" si="788">T444+U444</f>
        <v>0</v>
      </c>
      <c r="W444" s="49"/>
      <c r="X444" s="380">
        <f t="shared" ref="X444:X445" si="789">V444+W444</f>
        <v>0</v>
      </c>
    </row>
    <row r="445" spans="1:24" s="1" customFormat="1" ht="25.5" x14ac:dyDescent="0.25">
      <c r="A445" s="277"/>
      <c r="B445" s="286" t="s">
        <v>505</v>
      </c>
      <c r="C445" s="29" t="s">
        <v>296</v>
      </c>
      <c r="D445" s="29" t="s">
        <v>604</v>
      </c>
      <c r="E445" s="17">
        <v>852</v>
      </c>
      <c r="F445" s="48" t="s">
        <v>497</v>
      </c>
      <c r="G445" s="48" t="s">
        <v>247</v>
      </c>
      <c r="H445" s="48" t="s">
        <v>534</v>
      </c>
      <c r="I445" s="48" t="s">
        <v>373</v>
      </c>
      <c r="J445" s="49"/>
      <c r="K445" s="49">
        <v>652000</v>
      </c>
      <c r="L445" s="49">
        <f t="shared" si="758"/>
        <v>652000</v>
      </c>
      <c r="M445" s="49"/>
      <c r="N445" s="49">
        <f t="shared" si="784"/>
        <v>652000</v>
      </c>
      <c r="O445" s="49"/>
      <c r="P445" s="49">
        <f t="shared" si="785"/>
        <v>652000</v>
      </c>
      <c r="Q445" s="49"/>
      <c r="R445" s="49">
        <f t="shared" si="786"/>
        <v>652000</v>
      </c>
      <c r="S445" s="49"/>
      <c r="T445" s="49">
        <f t="shared" si="787"/>
        <v>652000</v>
      </c>
      <c r="U445" s="49"/>
      <c r="V445" s="49">
        <f t="shared" si="788"/>
        <v>652000</v>
      </c>
      <c r="W445" s="49">
        <f>[1]Вед.февр.!W430</f>
        <v>163554</v>
      </c>
      <c r="X445" s="380">
        <f t="shared" si="789"/>
        <v>815554</v>
      </c>
    </row>
    <row r="446" spans="1:24" s="1" customFormat="1" ht="40.5" customHeight="1" x14ac:dyDescent="0.25">
      <c r="A446" s="365" t="s">
        <v>535</v>
      </c>
      <c r="B446" s="365"/>
      <c r="C446" s="29" t="s">
        <v>296</v>
      </c>
      <c r="D446" s="29" t="s">
        <v>604</v>
      </c>
      <c r="E446" s="29">
        <v>852</v>
      </c>
      <c r="F446" s="48" t="s">
        <v>497</v>
      </c>
      <c r="G446" s="48" t="s">
        <v>247</v>
      </c>
      <c r="H446" s="48" t="s">
        <v>536</v>
      </c>
      <c r="I446" s="48"/>
      <c r="J446" s="49">
        <f>J447+J449</f>
        <v>6529500</v>
      </c>
      <c r="K446" s="49">
        <f t="shared" ref="K446:X446" si="790">K447+K449</f>
        <v>0</v>
      </c>
      <c r="L446" s="49">
        <f t="shared" si="790"/>
        <v>6529500</v>
      </c>
      <c r="M446" s="49">
        <f t="shared" si="790"/>
        <v>0</v>
      </c>
      <c r="N446" s="49">
        <f t="shared" si="790"/>
        <v>6529500</v>
      </c>
      <c r="O446" s="49">
        <f t="shared" si="790"/>
        <v>0</v>
      </c>
      <c r="P446" s="49">
        <f t="shared" si="790"/>
        <v>6529500</v>
      </c>
      <c r="Q446" s="49">
        <f t="shared" si="790"/>
        <v>0</v>
      </c>
      <c r="R446" s="49">
        <f t="shared" si="790"/>
        <v>6529500</v>
      </c>
      <c r="S446" s="49">
        <f t="shared" si="790"/>
        <v>0</v>
      </c>
      <c r="T446" s="49">
        <f t="shared" si="790"/>
        <v>6529500</v>
      </c>
      <c r="U446" s="49">
        <f t="shared" si="790"/>
        <v>0</v>
      </c>
      <c r="V446" s="49">
        <f t="shared" si="790"/>
        <v>6529500</v>
      </c>
      <c r="W446" s="49">
        <f t="shared" si="790"/>
        <v>-551319</v>
      </c>
      <c r="X446" s="380">
        <f t="shared" si="790"/>
        <v>5978181</v>
      </c>
    </row>
    <row r="447" spans="1:24" s="1" customFormat="1" ht="12.75" customHeight="1" x14ac:dyDescent="0.25">
      <c r="A447" s="50"/>
      <c r="B447" s="286" t="s">
        <v>236</v>
      </c>
      <c r="C447" s="29" t="s">
        <v>296</v>
      </c>
      <c r="D447" s="29" t="s">
        <v>604</v>
      </c>
      <c r="E447" s="29">
        <v>852</v>
      </c>
      <c r="F447" s="48" t="s">
        <v>537</v>
      </c>
      <c r="G447" s="48" t="s">
        <v>247</v>
      </c>
      <c r="H447" s="48" t="s">
        <v>536</v>
      </c>
      <c r="I447" s="48" t="s">
        <v>237</v>
      </c>
      <c r="J447" s="49">
        <f>J448</f>
        <v>1559600</v>
      </c>
      <c r="K447" s="49">
        <f t="shared" ref="K447:X447" si="791">K448</f>
        <v>0</v>
      </c>
      <c r="L447" s="49">
        <f t="shared" si="791"/>
        <v>1559600</v>
      </c>
      <c r="M447" s="49">
        <f t="shared" si="791"/>
        <v>0</v>
      </c>
      <c r="N447" s="49">
        <f t="shared" si="791"/>
        <v>1559600</v>
      </c>
      <c r="O447" s="49">
        <f t="shared" si="791"/>
        <v>0</v>
      </c>
      <c r="P447" s="49">
        <f t="shared" si="791"/>
        <v>1559600</v>
      </c>
      <c r="Q447" s="49">
        <f t="shared" si="791"/>
        <v>0</v>
      </c>
      <c r="R447" s="49">
        <f t="shared" si="791"/>
        <v>1559600</v>
      </c>
      <c r="S447" s="49">
        <f t="shared" si="791"/>
        <v>0</v>
      </c>
      <c r="T447" s="49">
        <f t="shared" si="791"/>
        <v>1559600</v>
      </c>
      <c r="U447" s="49">
        <f t="shared" si="791"/>
        <v>0</v>
      </c>
      <c r="V447" s="49">
        <f t="shared" si="791"/>
        <v>1559600</v>
      </c>
      <c r="W447" s="49">
        <f t="shared" si="791"/>
        <v>-84675.62</v>
      </c>
      <c r="X447" s="380">
        <f t="shared" si="791"/>
        <v>1474924.38</v>
      </c>
    </row>
    <row r="448" spans="1:24" s="1" customFormat="1" ht="15" customHeight="1" x14ac:dyDescent="0.25">
      <c r="A448" s="50"/>
      <c r="B448" s="285" t="s">
        <v>238</v>
      </c>
      <c r="C448" s="29" t="s">
        <v>296</v>
      </c>
      <c r="D448" s="29" t="s">
        <v>604</v>
      </c>
      <c r="E448" s="29">
        <v>852</v>
      </c>
      <c r="F448" s="48" t="s">
        <v>537</v>
      </c>
      <c r="G448" s="48" t="s">
        <v>247</v>
      </c>
      <c r="H448" s="48" t="s">
        <v>536</v>
      </c>
      <c r="I448" s="48" t="s">
        <v>239</v>
      </c>
      <c r="J448" s="49">
        <v>1559600</v>
      </c>
      <c r="K448" s="49"/>
      <c r="L448" s="49">
        <f t="shared" si="758"/>
        <v>1559600</v>
      </c>
      <c r="M448" s="49"/>
      <c r="N448" s="49">
        <f t="shared" ref="N448" si="792">L448+M448</f>
        <v>1559600</v>
      </c>
      <c r="O448" s="49"/>
      <c r="P448" s="49">
        <f t="shared" ref="P448" si="793">N448+O448</f>
        <v>1559600</v>
      </c>
      <c r="Q448" s="49"/>
      <c r="R448" s="49">
        <f t="shared" ref="R448" si="794">P448+Q448</f>
        <v>1559600</v>
      </c>
      <c r="S448" s="49"/>
      <c r="T448" s="49">
        <f t="shared" ref="T448" si="795">R448+S448</f>
        <v>1559600</v>
      </c>
      <c r="U448" s="49"/>
      <c r="V448" s="49">
        <f t="shared" ref="V448" si="796">T448+U448</f>
        <v>1559600</v>
      </c>
      <c r="W448" s="49">
        <f>[1]Вед.февр.!W433</f>
        <v>-84675.62</v>
      </c>
      <c r="X448" s="380">
        <f t="shared" ref="X448" si="797">V448+W448</f>
        <v>1474924.38</v>
      </c>
    </row>
    <row r="449" spans="1:24" s="1" customFormat="1" x14ac:dyDescent="0.25">
      <c r="A449" s="277"/>
      <c r="B449" s="286" t="s">
        <v>370</v>
      </c>
      <c r="C449" s="29" t="s">
        <v>296</v>
      </c>
      <c r="D449" s="29" t="s">
        <v>604</v>
      </c>
      <c r="E449" s="29">
        <v>852</v>
      </c>
      <c r="F449" s="48" t="s">
        <v>497</v>
      </c>
      <c r="G449" s="48" t="s">
        <v>247</v>
      </c>
      <c r="H449" s="48" t="s">
        <v>536</v>
      </c>
      <c r="I449" s="48" t="s">
        <v>371</v>
      </c>
      <c r="J449" s="49">
        <f>J450</f>
        <v>4969900</v>
      </c>
      <c r="K449" s="49">
        <f t="shared" ref="K449:X449" si="798">K450</f>
        <v>0</v>
      </c>
      <c r="L449" s="49">
        <f t="shared" si="798"/>
        <v>4969900</v>
      </c>
      <c r="M449" s="49">
        <f t="shared" si="798"/>
        <v>0</v>
      </c>
      <c r="N449" s="49">
        <f t="shared" si="798"/>
        <v>4969900</v>
      </c>
      <c r="O449" s="49">
        <f t="shared" si="798"/>
        <v>0</v>
      </c>
      <c r="P449" s="49">
        <f t="shared" si="798"/>
        <v>4969900</v>
      </c>
      <c r="Q449" s="49">
        <f t="shared" si="798"/>
        <v>0</v>
      </c>
      <c r="R449" s="49">
        <f t="shared" si="798"/>
        <v>4969900</v>
      </c>
      <c r="S449" s="49">
        <f t="shared" si="798"/>
        <v>0</v>
      </c>
      <c r="T449" s="49">
        <f t="shared" si="798"/>
        <v>4969900</v>
      </c>
      <c r="U449" s="49">
        <f t="shared" si="798"/>
        <v>0</v>
      </c>
      <c r="V449" s="49">
        <f t="shared" si="798"/>
        <v>4969900</v>
      </c>
      <c r="W449" s="49">
        <f t="shared" si="798"/>
        <v>-466643.38</v>
      </c>
      <c r="X449" s="380">
        <f t="shared" si="798"/>
        <v>4503256.62</v>
      </c>
    </row>
    <row r="450" spans="1:24" s="1" customFormat="1" ht="16.5" customHeight="1" x14ac:dyDescent="0.25">
      <c r="A450" s="277"/>
      <c r="B450" s="286" t="s">
        <v>524</v>
      </c>
      <c r="C450" s="29" t="s">
        <v>296</v>
      </c>
      <c r="D450" s="29" t="s">
        <v>604</v>
      </c>
      <c r="E450" s="29">
        <v>852</v>
      </c>
      <c r="F450" s="48" t="s">
        <v>497</v>
      </c>
      <c r="G450" s="48" t="s">
        <v>247</v>
      </c>
      <c r="H450" s="48" t="s">
        <v>536</v>
      </c>
      <c r="I450" s="48" t="s">
        <v>525</v>
      </c>
      <c r="J450" s="49">
        <v>4969900</v>
      </c>
      <c r="K450" s="49"/>
      <c r="L450" s="49">
        <f t="shared" si="758"/>
        <v>4969900</v>
      </c>
      <c r="M450" s="49"/>
      <c r="N450" s="49">
        <f t="shared" ref="N450" si="799">L450+M450</f>
        <v>4969900</v>
      </c>
      <c r="O450" s="49"/>
      <c r="P450" s="49">
        <f t="shared" ref="P450" si="800">N450+O450</f>
        <v>4969900</v>
      </c>
      <c r="Q450" s="49"/>
      <c r="R450" s="49">
        <f t="shared" ref="R450" si="801">P450+Q450</f>
        <v>4969900</v>
      </c>
      <c r="S450" s="49"/>
      <c r="T450" s="49">
        <f t="shared" ref="T450" si="802">R450+S450</f>
        <v>4969900</v>
      </c>
      <c r="U450" s="49"/>
      <c r="V450" s="49">
        <f t="shared" ref="V450" si="803">T450+U450</f>
        <v>4969900</v>
      </c>
      <c r="W450" s="49">
        <f>[1]Вед.февр.!W435</f>
        <v>-466643.38</v>
      </c>
      <c r="X450" s="380">
        <f t="shared" ref="X450" si="804">V450+W450</f>
        <v>4503256.62</v>
      </c>
    </row>
    <row r="451" spans="1:24" s="1" customFormat="1" hidden="1" x14ac:dyDescent="0.25">
      <c r="A451" s="326" t="s">
        <v>538</v>
      </c>
      <c r="B451" s="326"/>
      <c r="C451" s="412" t="s">
        <v>296</v>
      </c>
      <c r="D451" s="29" t="s">
        <v>604</v>
      </c>
      <c r="E451" s="29">
        <v>852</v>
      </c>
      <c r="F451" s="45" t="s">
        <v>497</v>
      </c>
      <c r="G451" s="45" t="s">
        <v>260</v>
      </c>
      <c r="H451" s="45"/>
      <c r="I451" s="45"/>
      <c r="J451" s="46">
        <f>J452</f>
        <v>1004500</v>
      </c>
      <c r="K451" s="46">
        <f t="shared" ref="K451:X452" si="805">K452</f>
        <v>0</v>
      </c>
      <c r="L451" s="46">
        <f t="shared" si="805"/>
        <v>1004500</v>
      </c>
      <c r="M451" s="46">
        <f t="shared" si="805"/>
        <v>0</v>
      </c>
      <c r="N451" s="46">
        <f t="shared" si="805"/>
        <v>1004500</v>
      </c>
      <c r="O451" s="46">
        <f t="shared" si="805"/>
        <v>0</v>
      </c>
      <c r="P451" s="46">
        <f t="shared" si="805"/>
        <v>1004500</v>
      </c>
      <c r="Q451" s="46">
        <f t="shared" si="805"/>
        <v>0</v>
      </c>
      <c r="R451" s="46">
        <f t="shared" si="805"/>
        <v>1004500</v>
      </c>
      <c r="S451" s="46">
        <f t="shared" si="805"/>
        <v>0</v>
      </c>
      <c r="T451" s="46">
        <f t="shared" si="805"/>
        <v>1004500</v>
      </c>
      <c r="U451" s="46">
        <f t="shared" si="805"/>
        <v>0</v>
      </c>
      <c r="V451" s="46">
        <f t="shared" si="805"/>
        <v>1004500</v>
      </c>
      <c r="W451" s="46">
        <f t="shared" si="805"/>
        <v>0</v>
      </c>
      <c r="X451" s="379">
        <f t="shared" si="805"/>
        <v>1004500</v>
      </c>
    </row>
    <row r="452" spans="1:24" s="47" customFormat="1" hidden="1" x14ac:dyDescent="0.25">
      <c r="A452" s="358" t="s">
        <v>280</v>
      </c>
      <c r="B452" s="358"/>
      <c r="C452" s="29" t="s">
        <v>296</v>
      </c>
      <c r="D452" s="29" t="s">
        <v>604</v>
      </c>
      <c r="E452" s="29">
        <v>852</v>
      </c>
      <c r="F452" s="48" t="s">
        <v>497</v>
      </c>
      <c r="G452" s="48" t="s">
        <v>260</v>
      </c>
      <c r="H452" s="48" t="s">
        <v>281</v>
      </c>
      <c r="I452" s="48"/>
      <c r="J452" s="49">
        <f>J453</f>
        <v>1004500</v>
      </c>
      <c r="K452" s="49">
        <f t="shared" si="805"/>
        <v>0</v>
      </c>
      <c r="L452" s="49">
        <f t="shared" si="805"/>
        <v>1004500</v>
      </c>
      <c r="M452" s="49">
        <f t="shared" si="805"/>
        <v>0</v>
      </c>
      <c r="N452" s="49">
        <f t="shared" si="805"/>
        <v>1004500</v>
      </c>
      <c r="O452" s="49">
        <f t="shared" si="805"/>
        <v>0</v>
      </c>
      <c r="P452" s="49">
        <f t="shared" si="805"/>
        <v>1004500</v>
      </c>
      <c r="Q452" s="49">
        <f t="shared" si="805"/>
        <v>0</v>
      </c>
      <c r="R452" s="49">
        <f t="shared" si="805"/>
        <v>1004500</v>
      </c>
      <c r="S452" s="49">
        <f t="shared" si="805"/>
        <v>0</v>
      </c>
      <c r="T452" s="49">
        <f t="shared" si="805"/>
        <v>1004500</v>
      </c>
      <c r="U452" s="49">
        <f t="shared" si="805"/>
        <v>0</v>
      </c>
      <c r="V452" s="49">
        <f t="shared" si="805"/>
        <v>1004500</v>
      </c>
      <c r="W452" s="49">
        <f t="shared" si="805"/>
        <v>0</v>
      </c>
      <c r="X452" s="380">
        <f t="shared" si="805"/>
        <v>1004500</v>
      </c>
    </row>
    <row r="453" spans="1:24" s="1" customFormat="1" ht="54.75" hidden="1" customHeight="1" x14ac:dyDescent="0.25">
      <c r="A453" s="358" t="s">
        <v>282</v>
      </c>
      <c r="B453" s="358"/>
      <c r="C453" s="29" t="s">
        <v>296</v>
      </c>
      <c r="D453" s="29" t="s">
        <v>604</v>
      </c>
      <c r="E453" s="29">
        <v>852</v>
      </c>
      <c r="F453" s="29" t="s">
        <v>497</v>
      </c>
      <c r="G453" s="29" t="s">
        <v>260</v>
      </c>
      <c r="H453" s="29" t="s">
        <v>283</v>
      </c>
      <c r="I453" s="29"/>
      <c r="J453" s="49">
        <f>J454+J459</f>
        <v>1004500</v>
      </c>
      <c r="K453" s="49">
        <f t="shared" ref="K453:X453" si="806">K454+K459</f>
        <v>0</v>
      </c>
      <c r="L453" s="49">
        <f t="shared" si="806"/>
        <v>1004500</v>
      </c>
      <c r="M453" s="49">
        <f t="shared" si="806"/>
        <v>0</v>
      </c>
      <c r="N453" s="49">
        <f t="shared" si="806"/>
        <v>1004500</v>
      </c>
      <c r="O453" s="49">
        <f t="shared" si="806"/>
        <v>0</v>
      </c>
      <c r="P453" s="49">
        <f t="shared" si="806"/>
        <v>1004500</v>
      </c>
      <c r="Q453" s="49">
        <f t="shared" si="806"/>
        <v>0</v>
      </c>
      <c r="R453" s="49">
        <f t="shared" si="806"/>
        <v>1004500</v>
      </c>
      <c r="S453" s="49">
        <f t="shared" si="806"/>
        <v>0</v>
      </c>
      <c r="T453" s="49">
        <f t="shared" si="806"/>
        <v>1004500</v>
      </c>
      <c r="U453" s="49">
        <f t="shared" si="806"/>
        <v>0</v>
      </c>
      <c r="V453" s="49">
        <f t="shared" si="806"/>
        <v>1004500</v>
      </c>
      <c r="W453" s="49">
        <f t="shared" si="806"/>
        <v>0</v>
      </c>
      <c r="X453" s="380">
        <f t="shared" si="806"/>
        <v>1004500</v>
      </c>
    </row>
    <row r="454" spans="1:24" s="1" customFormat="1" ht="27.75" hidden="1" customHeight="1" x14ac:dyDescent="0.25">
      <c r="A454" s="358" t="s">
        <v>539</v>
      </c>
      <c r="B454" s="358"/>
      <c r="C454" s="412" t="s">
        <v>296</v>
      </c>
      <c r="D454" s="29" t="s">
        <v>604</v>
      </c>
      <c r="E454" s="29">
        <v>852</v>
      </c>
      <c r="F454" s="29" t="s">
        <v>497</v>
      </c>
      <c r="G454" s="29" t="s">
        <v>260</v>
      </c>
      <c r="H454" s="29" t="s">
        <v>540</v>
      </c>
      <c r="I454" s="29"/>
      <c r="J454" s="49">
        <f>J455+J457</f>
        <v>430500</v>
      </c>
      <c r="K454" s="49">
        <f t="shared" ref="K454:X454" si="807">K455+K457</f>
        <v>0</v>
      </c>
      <c r="L454" s="49">
        <f t="shared" si="807"/>
        <v>430500</v>
      </c>
      <c r="M454" s="49">
        <f t="shared" si="807"/>
        <v>0</v>
      </c>
      <c r="N454" s="49">
        <f t="shared" si="807"/>
        <v>430500</v>
      </c>
      <c r="O454" s="49">
        <f t="shared" si="807"/>
        <v>0</v>
      </c>
      <c r="P454" s="49">
        <f t="shared" si="807"/>
        <v>430500</v>
      </c>
      <c r="Q454" s="49">
        <f t="shared" si="807"/>
        <v>0</v>
      </c>
      <c r="R454" s="49">
        <f t="shared" si="807"/>
        <v>430500</v>
      </c>
      <c r="S454" s="49">
        <f t="shared" si="807"/>
        <v>0</v>
      </c>
      <c r="T454" s="49">
        <f t="shared" si="807"/>
        <v>430500</v>
      </c>
      <c r="U454" s="49">
        <f t="shared" si="807"/>
        <v>0</v>
      </c>
      <c r="V454" s="49">
        <f t="shared" si="807"/>
        <v>430500</v>
      </c>
      <c r="W454" s="49">
        <f t="shared" si="807"/>
        <v>0</v>
      </c>
      <c r="X454" s="380">
        <f t="shared" si="807"/>
        <v>430500</v>
      </c>
    </row>
    <row r="455" spans="1:24" s="1" customFormat="1" ht="25.5" customHeight="1" x14ac:dyDescent="0.25">
      <c r="A455" s="285"/>
      <c r="B455" s="285" t="s">
        <v>231</v>
      </c>
      <c r="C455" s="29" t="s">
        <v>296</v>
      </c>
      <c r="D455" s="29" t="s">
        <v>604</v>
      </c>
      <c r="E455" s="29">
        <v>852</v>
      </c>
      <c r="F455" s="29" t="s">
        <v>497</v>
      </c>
      <c r="G455" s="29" t="s">
        <v>260</v>
      </c>
      <c r="H455" s="29" t="s">
        <v>540</v>
      </c>
      <c r="I455" s="48" t="s">
        <v>233</v>
      </c>
      <c r="J455" s="49">
        <f>J456</f>
        <v>347000</v>
      </c>
      <c r="K455" s="49">
        <f t="shared" ref="K455:X455" si="808">K456</f>
        <v>0</v>
      </c>
      <c r="L455" s="49">
        <f t="shared" si="808"/>
        <v>347000</v>
      </c>
      <c r="M455" s="49">
        <f t="shared" si="808"/>
        <v>0</v>
      </c>
      <c r="N455" s="49">
        <f t="shared" si="808"/>
        <v>347000</v>
      </c>
      <c r="O455" s="49">
        <f t="shared" si="808"/>
        <v>0</v>
      </c>
      <c r="P455" s="49">
        <f t="shared" si="808"/>
        <v>347000</v>
      </c>
      <c r="Q455" s="49">
        <f t="shared" si="808"/>
        <v>0</v>
      </c>
      <c r="R455" s="49">
        <f t="shared" si="808"/>
        <v>347000</v>
      </c>
      <c r="S455" s="49">
        <f t="shared" si="808"/>
        <v>65498</v>
      </c>
      <c r="T455" s="49">
        <f t="shared" si="808"/>
        <v>412498</v>
      </c>
      <c r="U455" s="49">
        <f t="shared" si="808"/>
        <v>0</v>
      </c>
      <c r="V455" s="49">
        <f t="shared" si="808"/>
        <v>412498</v>
      </c>
      <c r="W455" s="49">
        <f t="shared" si="808"/>
        <v>3450</v>
      </c>
      <c r="X455" s="380">
        <f t="shared" si="808"/>
        <v>415948</v>
      </c>
    </row>
    <row r="456" spans="1:24" s="1" customFormat="1" ht="15" customHeight="1" x14ac:dyDescent="0.25">
      <c r="A456" s="50"/>
      <c r="B456" s="286" t="s">
        <v>234</v>
      </c>
      <c r="C456" s="29" t="s">
        <v>296</v>
      </c>
      <c r="D456" s="29" t="s">
        <v>604</v>
      </c>
      <c r="E456" s="29">
        <v>852</v>
      </c>
      <c r="F456" s="29" t="s">
        <v>497</v>
      </c>
      <c r="G456" s="29" t="s">
        <v>260</v>
      </c>
      <c r="H456" s="29" t="s">
        <v>540</v>
      </c>
      <c r="I456" s="48" t="s">
        <v>235</v>
      </c>
      <c r="J456" s="49">
        <v>347000</v>
      </c>
      <c r="K456" s="49"/>
      <c r="L456" s="49">
        <f t="shared" si="758"/>
        <v>347000</v>
      </c>
      <c r="M456" s="49"/>
      <c r="N456" s="49">
        <f t="shared" ref="N456" si="809">L456+M456</f>
        <v>347000</v>
      </c>
      <c r="O456" s="49"/>
      <c r="P456" s="49">
        <f t="shared" ref="P456" si="810">N456+O456</f>
        <v>347000</v>
      </c>
      <c r="Q456" s="49"/>
      <c r="R456" s="49">
        <f t="shared" ref="R456" si="811">P456+Q456</f>
        <v>347000</v>
      </c>
      <c r="S456" s="49">
        <v>65498</v>
      </c>
      <c r="T456" s="49">
        <f t="shared" ref="T456" si="812">R456+S456</f>
        <v>412498</v>
      </c>
      <c r="U456" s="49"/>
      <c r="V456" s="49">
        <f t="shared" ref="V456" si="813">T456+U456</f>
        <v>412498</v>
      </c>
      <c r="W456" s="49">
        <f>[1]Вед.февр.!W441</f>
        <v>3450</v>
      </c>
      <c r="X456" s="380">
        <f t="shared" ref="X456" si="814">V456+W456</f>
        <v>415948</v>
      </c>
    </row>
    <row r="457" spans="1:24" s="1" customFormat="1" ht="15" customHeight="1" x14ac:dyDescent="0.25">
      <c r="A457" s="50"/>
      <c r="B457" s="286" t="s">
        <v>236</v>
      </c>
      <c r="C457" s="29" t="s">
        <v>296</v>
      </c>
      <c r="D457" s="29" t="s">
        <v>604</v>
      </c>
      <c r="E457" s="29">
        <v>852</v>
      </c>
      <c r="F457" s="29" t="s">
        <v>497</v>
      </c>
      <c r="G457" s="29" t="s">
        <v>260</v>
      </c>
      <c r="H457" s="29" t="s">
        <v>540</v>
      </c>
      <c r="I457" s="48" t="s">
        <v>237</v>
      </c>
      <c r="J457" s="49">
        <f>J458</f>
        <v>83500</v>
      </c>
      <c r="K457" s="49">
        <f t="shared" ref="K457:X457" si="815">K458</f>
        <v>0</v>
      </c>
      <c r="L457" s="49">
        <f t="shared" si="815"/>
        <v>83500</v>
      </c>
      <c r="M457" s="49">
        <f t="shared" si="815"/>
        <v>0</v>
      </c>
      <c r="N457" s="49">
        <f t="shared" si="815"/>
        <v>83500</v>
      </c>
      <c r="O457" s="49">
        <f t="shared" si="815"/>
        <v>0</v>
      </c>
      <c r="P457" s="49">
        <f t="shared" si="815"/>
        <v>83500</v>
      </c>
      <c r="Q457" s="49">
        <f t="shared" si="815"/>
        <v>0</v>
      </c>
      <c r="R457" s="49">
        <f t="shared" si="815"/>
        <v>83500</v>
      </c>
      <c r="S457" s="49">
        <f t="shared" si="815"/>
        <v>-65498</v>
      </c>
      <c r="T457" s="49">
        <f t="shared" si="815"/>
        <v>18002</v>
      </c>
      <c r="U457" s="49">
        <f t="shared" si="815"/>
        <v>0</v>
      </c>
      <c r="V457" s="49">
        <f t="shared" si="815"/>
        <v>18002</v>
      </c>
      <c r="W457" s="49">
        <f t="shared" si="815"/>
        <v>-3450</v>
      </c>
      <c r="X457" s="380">
        <f t="shared" si="815"/>
        <v>14552</v>
      </c>
    </row>
    <row r="458" spans="1:24" s="1" customFormat="1" ht="14.25" customHeight="1" x14ac:dyDescent="0.25">
      <c r="A458" s="50"/>
      <c r="B458" s="285" t="s">
        <v>238</v>
      </c>
      <c r="C458" s="29" t="s">
        <v>296</v>
      </c>
      <c r="D458" s="29" t="s">
        <v>604</v>
      </c>
      <c r="E458" s="29">
        <v>852</v>
      </c>
      <c r="F458" s="29" t="s">
        <v>497</v>
      </c>
      <c r="G458" s="29" t="s">
        <v>260</v>
      </c>
      <c r="H458" s="29" t="s">
        <v>540</v>
      </c>
      <c r="I458" s="48" t="s">
        <v>239</v>
      </c>
      <c r="J458" s="49">
        <v>83500</v>
      </c>
      <c r="K458" s="49"/>
      <c r="L458" s="49">
        <f t="shared" si="758"/>
        <v>83500</v>
      </c>
      <c r="M458" s="49"/>
      <c r="N458" s="49">
        <f t="shared" ref="N458" si="816">L458+M458</f>
        <v>83500</v>
      </c>
      <c r="O458" s="49"/>
      <c r="P458" s="49">
        <f t="shared" ref="P458" si="817">N458+O458</f>
        <v>83500</v>
      </c>
      <c r="Q458" s="49"/>
      <c r="R458" s="49">
        <f t="shared" ref="R458" si="818">P458+Q458</f>
        <v>83500</v>
      </c>
      <c r="S458" s="49">
        <v>-65498</v>
      </c>
      <c r="T458" s="49">
        <f t="shared" ref="T458" si="819">R458+S458</f>
        <v>18002</v>
      </c>
      <c r="U458" s="49"/>
      <c r="V458" s="49">
        <f t="shared" ref="V458" si="820">T458+U458</f>
        <v>18002</v>
      </c>
      <c r="W458" s="49">
        <f>[1]Вед.февр.!W443</f>
        <v>-3450</v>
      </c>
      <c r="X458" s="380">
        <f t="shared" ref="X458" si="821">V458+W458</f>
        <v>14552</v>
      </c>
    </row>
    <row r="459" spans="1:24" s="1" customFormat="1" ht="14.25" hidden="1" customHeight="1" x14ac:dyDescent="0.25">
      <c r="A459" s="358" t="s">
        <v>541</v>
      </c>
      <c r="B459" s="358"/>
      <c r="C459" s="29" t="s">
        <v>296</v>
      </c>
      <c r="D459" s="29" t="s">
        <v>604</v>
      </c>
      <c r="E459" s="29">
        <v>852</v>
      </c>
      <c r="F459" s="48" t="s">
        <v>497</v>
      </c>
      <c r="G459" s="48" t="s">
        <v>260</v>
      </c>
      <c r="H459" s="48" t="s">
        <v>542</v>
      </c>
      <c r="I459" s="48"/>
      <c r="J459" s="49">
        <f>J460+J462</f>
        <v>574000</v>
      </c>
      <c r="K459" s="49">
        <f t="shared" ref="K459:X459" si="822">K460+K462</f>
        <v>0</v>
      </c>
      <c r="L459" s="49">
        <f t="shared" si="822"/>
        <v>574000</v>
      </c>
      <c r="M459" s="49">
        <f t="shared" si="822"/>
        <v>0</v>
      </c>
      <c r="N459" s="49">
        <f t="shared" si="822"/>
        <v>574000</v>
      </c>
      <c r="O459" s="49">
        <f t="shared" si="822"/>
        <v>0</v>
      </c>
      <c r="P459" s="49">
        <f t="shared" si="822"/>
        <v>574000</v>
      </c>
      <c r="Q459" s="49">
        <f t="shared" si="822"/>
        <v>0</v>
      </c>
      <c r="R459" s="49">
        <f t="shared" si="822"/>
        <v>574000</v>
      </c>
      <c r="S459" s="49">
        <f t="shared" si="822"/>
        <v>0</v>
      </c>
      <c r="T459" s="49">
        <f t="shared" si="822"/>
        <v>574000</v>
      </c>
      <c r="U459" s="49">
        <f t="shared" si="822"/>
        <v>0</v>
      </c>
      <c r="V459" s="49">
        <f t="shared" si="822"/>
        <v>574000</v>
      </c>
      <c r="W459" s="49">
        <f t="shared" si="822"/>
        <v>0</v>
      </c>
      <c r="X459" s="380">
        <f t="shared" si="822"/>
        <v>574000</v>
      </c>
    </row>
    <row r="460" spans="1:24" s="1" customFormat="1" ht="27" customHeight="1" x14ac:dyDescent="0.25">
      <c r="A460" s="285"/>
      <c r="B460" s="285" t="s">
        <v>231</v>
      </c>
      <c r="C460" s="29" t="s">
        <v>296</v>
      </c>
      <c r="D460" s="29" t="s">
        <v>604</v>
      </c>
      <c r="E460" s="29">
        <v>852</v>
      </c>
      <c r="F460" s="29" t="s">
        <v>497</v>
      </c>
      <c r="G460" s="29" t="s">
        <v>260</v>
      </c>
      <c r="H460" s="48" t="s">
        <v>542</v>
      </c>
      <c r="I460" s="48" t="s">
        <v>233</v>
      </c>
      <c r="J460" s="49">
        <f>J461</f>
        <v>340600</v>
      </c>
      <c r="K460" s="49">
        <f t="shared" ref="K460:X460" si="823">K461</f>
        <v>0</v>
      </c>
      <c r="L460" s="49">
        <f t="shared" si="823"/>
        <v>340600</v>
      </c>
      <c r="M460" s="49">
        <f t="shared" si="823"/>
        <v>0</v>
      </c>
      <c r="N460" s="49">
        <f t="shared" si="823"/>
        <v>340600</v>
      </c>
      <c r="O460" s="49">
        <f t="shared" si="823"/>
        <v>0</v>
      </c>
      <c r="P460" s="49">
        <f t="shared" si="823"/>
        <v>340600</v>
      </c>
      <c r="Q460" s="49">
        <f t="shared" si="823"/>
        <v>0</v>
      </c>
      <c r="R460" s="49">
        <f t="shared" si="823"/>
        <v>340600</v>
      </c>
      <c r="S460" s="49">
        <f t="shared" si="823"/>
        <v>60527</v>
      </c>
      <c r="T460" s="49">
        <f t="shared" si="823"/>
        <v>401127</v>
      </c>
      <c r="U460" s="49">
        <f t="shared" si="823"/>
        <v>0</v>
      </c>
      <c r="V460" s="49">
        <f t="shared" si="823"/>
        <v>401127</v>
      </c>
      <c r="W460" s="49">
        <f t="shared" si="823"/>
        <v>23986</v>
      </c>
      <c r="X460" s="380">
        <f t="shared" si="823"/>
        <v>425113</v>
      </c>
    </row>
    <row r="461" spans="1:24" s="1" customFormat="1" ht="13.5" customHeight="1" x14ac:dyDescent="0.25">
      <c r="A461" s="50"/>
      <c r="B461" s="286" t="s">
        <v>234</v>
      </c>
      <c r="C461" s="412" t="s">
        <v>296</v>
      </c>
      <c r="D461" s="29" t="s">
        <v>604</v>
      </c>
      <c r="E461" s="29">
        <v>852</v>
      </c>
      <c r="F461" s="29" t="s">
        <v>497</v>
      </c>
      <c r="G461" s="29" t="s">
        <v>260</v>
      </c>
      <c r="H461" s="48" t="s">
        <v>542</v>
      </c>
      <c r="I461" s="48" t="s">
        <v>235</v>
      </c>
      <c r="J461" s="49">
        <v>340600</v>
      </c>
      <c r="K461" s="49"/>
      <c r="L461" s="49">
        <f t="shared" si="758"/>
        <v>340600</v>
      </c>
      <c r="M461" s="49"/>
      <c r="N461" s="49">
        <f t="shared" ref="N461" si="824">L461+M461</f>
        <v>340600</v>
      </c>
      <c r="O461" s="49"/>
      <c r="P461" s="49">
        <f t="shared" ref="P461" si="825">N461+O461</f>
        <v>340600</v>
      </c>
      <c r="Q461" s="49"/>
      <c r="R461" s="49">
        <f t="shared" ref="R461" si="826">P461+Q461</f>
        <v>340600</v>
      </c>
      <c r="S461" s="49">
        <v>60527</v>
      </c>
      <c r="T461" s="49">
        <f t="shared" ref="T461" si="827">R461+S461</f>
        <v>401127</v>
      </c>
      <c r="U461" s="49"/>
      <c r="V461" s="49">
        <f t="shared" ref="V461" si="828">T461+U461</f>
        <v>401127</v>
      </c>
      <c r="W461" s="49">
        <f>[1]Вед.февр.!W446</f>
        <v>23986</v>
      </c>
      <c r="X461" s="380">
        <f t="shared" ref="X461" si="829">V461+W461</f>
        <v>425113</v>
      </c>
    </row>
    <row r="462" spans="1:24" s="1" customFormat="1" ht="13.5" customHeight="1" x14ac:dyDescent="0.25">
      <c r="A462" s="50"/>
      <c r="B462" s="286" t="s">
        <v>236</v>
      </c>
      <c r="C462" s="29" t="s">
        <v>296</v>
      </c>
      <c r="D462" s="29" t="s">
        <v>604</v>
      </c>
      <c r="E462" s="29">
        <v>852</v>
      </c>
      <c r="F462" s="29" t="s">
        <v>497</v>
      </c>
      <c r="G462" s="29" t="s">
        <v>260</v>
      </c>
      <c r="H462" s="48" t="s">
        <v>542</v>
      </c>
      <c r="I462" s="48" t="s">
        <v>237</v>
      </c>
      <c r="J462" s="49">
        <f>J463</f>
        <v>233400</v>
      </c>
      <c r="K462" s="49">
        <f t="shared" ref="K462:X462" si="830">K463</f>
        <v>0</v>
      </c>
      <c r="L462" s="49">
        <f t="shared" si="830"/>
        <v>233400</v>
      </c>
      <c r="M462" s="49">
        <f t="shared" si="830"/>
        <v>0</v>
      </c>
      <c r="N462" s="49">
        <f t="shared" si="830"/>
        <v>233400</v>
      </c>
      <c r="O462" s="49">
        <f t="shared" si="830"/>
        <v>0</v>
      </c>
      <c r="P462" s="49">
        <f t="shared" si="830"/>
        <v>233400</v>
      </c>
      <c r="Q462" s="49">
        <f t="shared" si="830"/>
        <v>0</v>
      </c>
      <c r="R462" s="49">
        <f t="shared" si="830"/>
        <v>233400</v>
      </c>
      <c r="S462" s="49">
        <f t="shared" si="830"/>
        <v>-60527</v>
      </c>
      <c r="T462" s="49">
        <f t="shared" si="830"/>
        <v>172873</v>
      </c>
      <c r="U462" s="49">
        <f t="shared" si="830"/>
        <v>0</v>
      </c>
      <c r="V462" s="49">
        <f t="shared" si="830"/>
        <v>172873</v>
      </c>
      <c r="W462" s="49">
        <f t="shared" si="830"/>
        <v>-23986</v>
      </c>
      <c r="X462" s="380">
        <f t="shared" si="830"/>
        <v>148887</v>
      </c>
    </row>
    <row r="463" spans="1:24" s="1" customFormat="1" ht="13.5" customHeight="1" x14ac:dyDescent="0.25">
      <c r="A463" s="50"/>
      <c r="B463" s="285" t="s">
        <v>238</v>
      </c>
      <c r="C463" s="29" t="s">
        <v>296</v>
      </c>
      <c r="D463" s="29" t="s">
        <v>604</v>
      </c>
      <c r="E463" s="29">
        <v>852</v>
      </c>
      <c r="F463" s="29" t="s">
        <v>497</v>
      </c>
      <c r="G463" s="29" t="s">
        <v>260</v>
      </c>
      <c r="H463" s="48" t="s">
        <v>542</v>
      </c>
      <c r="I463" s="48" t="s">
        <v>239</v>
      </c>
      <c r="J463" s="49">
        <v>233400</v>
      </c>
      <c r="K463" s="49"/>
      <c r="L463" s="49">
        <f t="shared" si="758"/>
        <v>233400</v>
      </c>
      <c r="M463" s="49"/>
      <c r="N463" s="49">
        <f t="shared" ref="N463" si="831">L463+M463</f>
        <v>233400</v>
      </c>
      <c r="O463" s="49"/>
      <c r="P463" s="49">
        <f t="shared" ref="P463" si="832">N463+O463</f>
        <v>233400</v>
      </c>
      <c r="Q463" s="49"/>
      <c r="R463" s="49">
        <f t="shared" ref="R463" si="833">P463+Q463</f>
        <v>233400</v>
      </c>
      <c r="S463" s="49">
        <v>-60527</v>
      </c>
      <c r="T463" s="49">
        <f t="shared" ref="T463" si="834">R463+S463</f>
        <v>172873</v>
      </c>
      <c r="U463" s="49"/>
      <c r="V463" s="49">
        <f t="shared" ref="V463" si="835">T463+U463</f>
        <v>172873</v>
      </c>
      <c r="W463" s="49">
        <f>[1]Вед.февр.!W448</f>
        <v>-23986</v>
      </c>
      <c r="X463" s="380">
        <f t="shared" ref="X463" si="836">V463+W463</f>
        <v>148887</v>
      </c>
    </row>
    <row r="464" spans="1:24" s="20" customFormat="1" ht="14.25" customHeight="1" x14ac:dyDescent="0.25">
      <c r="A464" s="326" t="s">
        <v>792</v>
      </c>
      <c r="B464" s="326"/>
      <c r="C464" s="63" t="s">
        <v>296</v>
      </c>
      <c r="D464" s="63" t="s">
        <v>224</v>
      </c>
      <c r="E464" s="63"/>
      <c r="F464" s="63"/>
      <c r="G464" s="63"/>
      <c r="H464" s="63"/>
      <c r="I464" s="63"/>
      <c r="J464" s="19"/>
      <c r="K464" s="19"/>
      <c r="L464" s="19"/>
      <c r="M464" s="19"/>
      <c r="N464" s="19"/>
      <c r="O464" s="19"/>
      <c r="P464" s="19"/>
      <c r="Q464" s="19"/>
      <c r="R464" s="19"/>
      <c r="S464" s="19"/>
      <c r="T464" s="19"/>
      <c r="U464" s="19">
        <f>U465</f>
        <v>0</v>
      </c>
      <c r="V464" s="19">
        <f t="shared" ref="V464:X469" si="837">V465</f>
        <v>0</v>
      </c>
      <c r="W464" s="19">
        <f t="shared" si="837"/>
        <v>1594910</v>
      </c>
      <c r="X464" s="395">
        <f t="shared" si="837"/>
        <v>1594910</v>
      </c>
    </row>
    <row r="465" spans="1:26" s="47" customFormat="1" ht="25.5" customHeight="1" x14ac:dyDescent="0.25">
      <c r="A465" s="326" t="s">
        <v>579</v>
      </c>
      <c r="B465" s="326"/>
      <c r="C465" s="63" t="s">
        <v>296</v>
      </c>
      <c r="D465" s="63" t="s">
        <v>604</v>
      </c>
      <c r="E465" s="63">
        <v>852</v>
      </c>
      <c r="F465" s="63"/>
      <c r="G465" s="63"/>
      <c r="H465" s="63"/>
      <c r="I465" s="45"/>
      <c r="J465" s="46">
        <f t="shared" ref="J465:Q465" si="838">J472+J643</f>
        <v>31220400</v>
      </c>
      <c r="K465" s="46">
        <f t="shared" si="838"/>
        <v>585220</v>
      </c>
      <c r="L465" s="46">
        <f t="shared" si="838"/>
        <v>31805620</v>
      </c>
      <c r="M465" s="46">
        <f t="shared" si="838"/>
        <v>0</v>
      </c>
      <c r="N465" s="46">
        <f t="shared" si="838"/>
        <v>31805620</v>
      </c>
      <c r="O465" s="46">
        <f t="shared" si="838"/>
        <v>0</v>
      </c>
      <c r="P465" s="46">
        <f t="shared" si="838"/>
        <v>31805620</v>
      </c>
      <c r="Q465" s="46">
        <f t="shared" si="838"/>
        <v>2927</v>
      </c>
      <c r="R465" s="46">
        <f>R466+R472+R643</f>
        <v>31808547</v>
      </c>
      <c r="S465" s="46">
        <f>S466+S472+S643</f>
        <v>0</v>
      </c>
      <c r="T465" s="46">
        <f>T466+T472+T643</f>
        <v>31808547</v>
      </c>
      <c r="U465" s="46">
        <f>U466</f>
        <v>0</v>
      </c>
      <c r="V465" s="46">
        <f t="shared" si="837"/>
        <v>0</v>
      </c>
      <c r="W465" s="46">
        <f t="shared" si="837"/>
        <v>1594910</v>
      </c>
      <c r="X465" s="379">
        <f t="shared" si="837"/>
        <v>1594910</v>
      </c>
      <c r="Y465" s="222"/>
      <c r="Z465" s="222"/>
    </row>
    <row r="466" spans="1:26" s="1" customFormat="1" ht="25.5" customHeight="1" x14ac:dyDescent="0.25">
      <c r="A466" s="358" t="s">
        <v>340</v>
      </c>
      <c r="B466" s="358"/>
      <c r="C466" s="29" t="s">
        <v>296</v>
      </c>
      <c r="D466" s="29" t="s">
        <v>224</v>
      </c>
      <c r="E466" s="283">
        <v>852</v>
      </c>
      <c r="F466" s="48" t="s">
        <v>497</v>
      </c>
      <c r="G466" s="48" t="s">
        <v>226</v>
      </c>
      <c r="H466" s="48" t="s">
        <v>341</v>
      </c>
      <c r="I466" s="48"/>
      <c r="J466" s="49"/>
      <c r="K466" s="49"/>
      <c r="L466" s="49"/>
      <c r="M466" s="49"/>
      <c r="N466" s="49"/>
      <c r="O466" s="49"/>
      <c r="P466" s="49"/>
      <c r="Q466" s="49"/>
      <c r="R466" s="49"/>
      <c r="S466" s="49"/>
      <c r="T466" s="49"/>
      <c r="U466" s="49"/>
      <c r="V466" s="49">
        <f>V467</f>
        <v>0</v>
      </c>
      <c r="W466" s="49">
        <f t="shared" si="837"/>
        <v>1594910</v>
      </c>
      <c r="X466" s="380">
        <f t="shared" si="837"/>
        <v>1594910</v>
      </c>
    </row>
    <row r="467" spans="1:26" s="1" customFormat="1" ht="12.75" customHeight="1" x14ac:dyDescent="0.25">
      <c r="A467" s="325" t="s">
        <v>792</v>
      </c>
      <c r="B467" s="325"/>
      <c r="C467" s="412" t="s">
        <v>296</v>
      </c>
      <c r="D467" s="29" t="s">
        <v>224</v>
      </c>
      <c r="E467" s="283">
        <v>852</v>
      </c>
      <c r="F467" s="48" t="s">
        <v>497</v>
      </c>
      <c r="G467" s="48" t="s">
        <v>226</v>
      </c>
      <c r="H467" s="48" t="s">
        <v>667</v>
      </c>
      <c r="I467" s="48"/>
      <c r="J467" s="49"/>
      <c r="K467" s="49"/>
      <c r="L467" s="49"/>
      <c r="M467" s="49"/>
      <c r="N467" s="49"/>
      <c r="O467" s="49"/>
      <c r="P467" s="49"/>
      <c r="Q467" s="49"/>
      <c r="R467" s="49"/>
      <c r="S467" s="49"/>
      <c r="T467" s="49"/>
      <c r="U467" s="49"/>
      <c r="V467" s="49">
        <f>V468</f>
        <v>0</v>
      </c>
      <c r="W467" s="49">
        <f t="shared" si="837"/>
        <v>1594910</v>
      </c>
      <c r="X467" s="380">
        <f t="shared" si="837"/>
        <v>1594910</v>
      </c>
    </row>
    <row r="468" spans="1:26" s="1" customFormat="1" ht="13.5" customHeight="1" x14ac:dyDescent="0.25">
      <c r="A468" s="277"/>
      <c r="B468" s="286" t="s">
        <v>793</v>
      </c>
      <c r="C468" s="29" t="s">
        <v>296</v>
      </c>
      <c r="D468" s="29" t="s">
        <v>224</v>
      </c>
      <c r="E468" s="283">
        <v>852</v>
      </c>
      <c r="F468" s="48" t="s">
        <v>497</v>
      </c>
      <c r="G468" s="48" t="s">
        <v>226</v>
      </c>
      <c r="H468" s="48" t="s">
        <v>794</v>
      </c>
      <c r="I468" s="48"/>
      <c r="J468" s="49"/>
      <c r="K468" s="49"/>
      <c r="L468" s="49"/>
      <c r="M468" s="49"/>
      <c r="N468" s="49"/>
      <c r="O468" s="49"/>
      <c r="P468" s="49"/>
      <c r="Q468" s="49"/>
      <c r="R468" s="49"/>
      <c r="S468" s="49"/>
      <c r="T468" s="49"/>
      <c r="U468" s="49"/>
      <c r="V468" s="49">
        <f>V469</f>
        <v>0</v>
      </c>
      <c r="W468" s="49">
        <f t="shared" si="837"/>
        <v>1594910</v>
      </c>
      <c r="X468" s="380">
        <f t="shared" si="837"/>
        <v>1594910</v>
      </c>
    </row>
    <row r="469" spans="1:26" s="1" customFormat="1" ht="12.75" customHeight="1" x14ac:dyDescent="0.25">
      <c r="A469" s="277"/>
      <c r="B469" s="286" t="s">
        <v>370</v>
      </c>
      <c r="C469" s="29" t="s">
        <v>296</v>
      </c>
      <c r="D469" s="29" t="s">
        <v>224</v>
      </c>
      <c r="E469" s="283">
        <v>852</v>
      </c>
      <c r="F469" s="48" t="s">
        <v>497</v>
      </c>
      <c r="G469" s="48" t="s">
        <v>226</v>
      </c>
      <c r="H469" s="48" t="s">
        <v>794</v>
      </c>
      <c r="I469" s="48" t="s">
        <v>371</v>
      </c>
      <c r="J469" s="49"/>
      <c r="K469" s="49"/>
      <c r="L469" s="49"/>
      <c r="M469" s="49"/>
      <c r="N469" s="49"/>
      <c r="O469" s="49"/>
      <c r="P469" s="49"/>
      <c r="Q469" s="49"/>
      <c r="R469" s="49"/>
      <c r="S469" s="49"/>
      <c r="T469" s="49"/>
      <c r="U469" s="49"/>
      <c r="V469" s="49">
        <f>V470</f>
        <v>0</v>
      </c>
      <c r="W469" s="49">
        <f t="shared" si="837"/>
        <v>1594910</v>
      </c>
      <c r="X469" s="380">
        <f t="shared" si="837"/>
        <v>1594910</v>
      </c>
    </row>
    <row r="470" spans="1:26" s="1" customFormat="1" ht="12.75" customHeight="1" x14ac:dyDescent="0.25">
      <c r="A470" s="277"/>
      <c r="B470" s="286" t="s">
        <v>513</v>
      </c>
      <c r="C470" s="29" t="s">
        <v>296</v>
      </c>
      <c r="D470" s="29" t="s">
        <v>224</v>
      </c>
      <c r="E470" s="286">
        <v>852</v>
      </c>
      <c r="F470" s="48" t="s">
        <v>497</v>
      </c>
      <c r="G470" s="48" t="s">
        <v>226</v>
      </c>
      <c r="H470" s="48" t="s">
        <v>794</v>
      </c>
      <c r="I470" s="48" t="s">
        <v>514</v>
      </c>
      <c r="J470" s="49"/>
      <c r="K470" s="49"/>
      <c r="L470" s="49"/>
      <c r="M470" s="49"/>
      <c r="N470" s="49"/>
      <c r="O470" s="49"/>
      <c r="P470" s="49"/>
      <c r="Q470" s="49"/>
      <c r="R470" s="49"/>
      <c r="S470" s="49"/>
      <c r="T470" s="49"/>
      <c r="U470" s="49"/>
      <c r="V470" s="49"/>
      <c r="W470" s="49">
        <v>1594910</v>
      </c>
      <c r="X470" s="380">
        <f>V470+W470</f>
        <v>1594910</v>
      </c>
    </row>
    <row r="471" spans="1:26" s="47" customFormat="1" ht="36.75" customHeight="1" x14ac:dyDescent="0.25">
      <c r="A471" s="326" t="s">
        <v>606</v>
      </c>
      <c r="B471" s="326"/>
      <c r="C471" s="63" t="s">
        <v>226</v>
      </c>
      <c r="D471" s="63"/>
      <c r="E471" s="63"/>
      <c r="F471" s="63"/>
      <c r="G471" s="63"/>
      <c r="H471" s="45"/>
      <c r="I471" s="45"/>
      <c r="J471" s="46">
        <f>J472</f>
        <v>31220400</v>
      </c>
      <c r="K471" s="46">
        <f t="shared" ref="K471:X471" si="839">K472</f>
        <v>585220</v>
      </c>
      <c r="L471" s="46">
        <f t="shared" si="839"/>
        <v>31805620</v>
      </c>
      <c r="M471" s="46">
        <f t="shared" si="839"/>
        <v>0</v>
      </c>
      <c r="N471" s="46">
        <f t="shared" si="839"/>
        <v>31805620</v>
      </c>
      <c r="O471" s="46">
        <f t="shared" si="839"/>
        <v>0</v>
      </c>
      <c r="P471" s="46">
        <f t="shared" si="839"/>
        <v>31805620</v>
      </c>
      <c r="Q471" s="46">
        <f t="shared" si="839"/>
        <v>2927</v>
      </c>
      <c r="R471" s="46">
        <f t="shared" si="839"/>
        <v>31808547</v>
      </c>
      <c r="S471" s="46">
        <f t="shared" si="839"/>
        <v>0</v>
      </c>
      <c r="T471" s="46">
        <f t="shared" si="839"/>
        <v>31808547</v>
      </c>
      <c r="U471" s="46">
        <f t="shared" si="839"/>
        <v>704220</v>
      </c>
      <c r="V471" s="46">
        <f t="shared" si="839"/>
        <v>32512767</v>
      </c>
      <c r="W471" s="46">
        <f t="shared" si="839"/>
        <v>1223417</v>
      </c>
      <c r="X471" s="379">
        <f t="shared" si="839"/>
        <v>33736184</v>
      </c>
    </row>
    <row r="472" spans="1:26" s="1" customFormat="1" x14ac:dyDescent="0.25">
      <c r="A472" s="326" t="s">
        <v>582</v>
      </c>
      <c r="B472" s="326"/>
      <c r="C472" s="63" t="s">
        <v>226</v>
      </c>
      <c r="D472" s="63" t="s">
        <v>604</v>
      </c>
      <c r="E472" s="63"/>
      <c r="F472" s="45"/>
      <c r="G472" s="45"/>
      <c r="H472" s="48"/>
      <c r="I472" s="48"/>
      <c r="J472" s="46">
        <f>J473+J490+J497+J504+J522</f>
        <v>31220400</v>
      </c>
      <c r="K472" s="46">
        <f t="shared" ref="K472:X472" si="840">K473+K490+K497+K504+K522</f>
        <v>585220</v>
      </c>
      <c r="L472" s="46">
        <f t="shared" si="840"/>
        <v>31805620</v>
      </c>
      <c r="M472" s="46">
        <f t="shared" si="840"/>
        <v>0</v>
      </c>
      <c r="N472" s="46">
        <f t="shared" si="840"/>
        <v>31805620</v>
      </c>
      <c r="O472" s="46">
        <f t="shared" si="840"/>
        <v>0</v>
      </c>
      <c r="P472" s="46">
        <f t="shared" si="840"/>
        <v>31805620</v>
      </c>
      <c r="Q472" s="46">
        <f t="shared" si="840"/>
        <v>2927</v>
      </c>
      <c r="R472" s="46">
        <f t="shared" si="840"/>
        <v>31808547</v>
      </c>
      <c r="S472" s="46">
        <f t="shared" si="840"/>
        <v>0</v>
      </c>
      <c r="T472" s="46">
        <f t="shared" si="840"/>
        <v>31808547</v>
      </c>
      <c r="U472" s="46">
        <f t="shared" si="840"/>
        <v>704220</v>
      </c>
      <c r="V472" s="46">
        <f t="shared" si="840"/>
        <v>32512767</v>
      </c>
      <c r="W472" s="46">
        <f t="shared" si="840"/>
        <v>1223417</v>
      </c>
      <c r="X472" s="379">
        <f t="shared" si="840"/>
        <v>33736184</v>
      </c>
    </row>
    <row r="473" spans="1:26" s="47" customFormat="1" x14ac:dyDescent="0.25">
      <c r="A473" s="326" t="s">
        <v>223</v>
      </c>
      <c r="B473" s="326"/>
      <c r="C473" s="63" t="s">
        <v>226</v>
      </c>
      <c r="D473" s="63" t="s">
        <v>604</v>
      </c>
      <c r="E473" s="45">
        <v>853</v>
      </c>
      <c r="F473" s="45" t="s">
        <v>224</v>
      </c>
      <c r="G473" s="45"/>
      <c r="H473" s="45"/>
      <c r="I473" s="45"/>
      <c r="J473" s="46">
        <f>J474+J484</f>
        <v>3346500</v>
      </c>
      <c r="K473" s="46">
        <f t="shared" ref="K473:X473" si="841">K474+K484</f>
        <v>721800</v>
      </c>
      <c r="L473" s="46">
        <f t="shared" si="841"/>
        <v>4068300</v>
      </c>
      <c r="M473" s="46">
        <f t="shared" si="841"/>
        <v>0</v>
      </c>
      <c r="N473" s="46">
        <f t="shared" si="841"/>
        <v>4068300</v>
      </c>
      <c r="O473" s="46">
        <f t="shared" si="841"/>
        <v>0</v>
      </c>
      <c r="P473" s="46">
        <f t="shared" si="841"/>
        <v>4068300</v>
      </c>
      <c r="Q473" s="46">
        <f t="shared" si="841"/>
        <v>0</v>
      </c>
      <c r="R473" s="46">
        <f t="shared" si="841"/>
        <v>4068300</v>
      </c>
      <c r="S473" s="46">
        <f t="shared" si="841"/>
        <v>0</v>
      </c>
      <c r="T473" s="46">
        <f t="shared" si="841"/>
        <v>4068300</v>
      </c>
      <c r="U473" s="46">
        <f t="shared" si="841"/>
        <v>0</v>
      </c>
      <c r="V473" s="46">
        <f t="shared" si="841"/>
        <v>4068300</v>
      </c>
      <c r="W473" s="46">
        <f t="shared" si="841"/>
        <v>-29000</v>
      </c>
      <c r="X473" s="379">
        <f t="shared" si="841"/>
        <v>4039300</v>
      </c>
    </row>
    <row r="474" spans="1:26" s="47" customFormat="1" ht="27.75" customHeight="1" x14ac:dyDescent="0.25">
      <c r="A474" s="326" t="s">
        <v>259</v>
      </c>
      <c r="B474" s="326"/>
      <c r="C474" s="63" t="s">
        <v>226</v>
      </c>
      <c r="D474" s="63" t="s">
        <v>604</v>
      </c>
      <c r="E474" s="45">
        <v>853</v>
      </c>
      <c r="F474" s="45" t="s">
        <v>224</v>
      </c>
      <c r="G474" s="45" t="s">
        <v>260</v>
      </c>
      <c r="H474" s="45"/>
      <c r="I474" s="45"/>
      <c r="J474" s="46">
        <f>J475</f>
        <v>3346300</v>
      </c>
      <c r="K474" s="46">
        <f t="shared" ref="K474:X475" si="842">K475</f>
        <v>721800</v>
      </c>
      <c r="L474" s="46">
        <f>L475</f>
        <v>4068100</v>
      </c>
      <c r="M474" s="46">
        <f t="shared" ref="M474:X474" si="843">M475</f>
        <v>0</v>
      </c>
      <c r="N474" s="46">
        <f t="shared" si="843"/>
        <v>4068100</v>
      </c>
      <c r="O474" s="46">
        <f t="shared" si="843"/>
        <v>0</v>
      </c>
      <c r="P474" s="46">
        <f t="shared" si="843"/>
        <v>4068100</v>
      </c>
      <c r="Q474" s="46">
        <f t="shared" si="843"/>
        <v>0</v>
      </c>
      <c r="R474" s="46">
        <f t="shared" si="843"/>
        <v>4068100</v>
      </c>
      <c r="S474" s="46">
        <f t="shared" si="843"/>
        <v>0</v>
      </c>
      <c r="T474" s="46">
        <f t="shared" si="843"/>
        <v>4068100</v>
      </c>
      <c r="U474" s="46">
        <f t="shared" si="843"/>
        <v>0</v>
      </c>
      <c r="V474" s="46">
        <f t="shared" si="843"/>
        <v>4068100</v>
      </c>
      <c r="W474" s="46">
        <f t="shared" si="843"/>
        <v>-29000</v>
      </c>
      <c r="X474" s="379">
        <f t="shared" si="843"/>
        <v>4039100</v>
      </c>
    </row>
    <row r="475" spans="1:26" s="1" customFormat="1" ht="26.25" customHeight="1" x14ac:dyDescent="0.25">
      <c r="A475" s="358" t="s">
        <v>227</v>
      </c>
      <c r="B475" s="358"/>
      <c r="C475" s="29" t="s">
        <v>226</v>
      </c>
      <c r="D475" s="29" t="s">
        <v>604</v>
      </c>
      <c r="E475" s="48">
        <v>853</v>
      </c>
      <c r="F475" s="48" t="s">
        <v>224</v>
      </c>
      <c r="G475" s="48" t="s">
        <v>260</v>
      </c>
      <c r="H475" s="48" t="s">
        <v>248</v>
      </c>
      <c r="I475" s="48"/>
      <c r="J475" s="49">
        <f>J476</f>
        <v>3346300</v>
      </c>
      <c r="K475" s="49">
        <f t="shared" si="842"/>
        <v>721800</v>
      </c>
      <c r="L475" s="49">
        <f t="shared" si="842"/>
        <v>4068100</v>
      </c>
      <c r="M475" s="49">
        <f t="shared" si="842"/>
        <v>0</v>
      </c>
      <c r="N475" s="49">
        <f t="shared" si="842"/>
        <v>4068100</v>
      </c>
      <c r="O475" s="49">
        <f t="shared" si="842"/>
        <v>0</v>
      </c>
      <c r="P475" s="49">
        <f t="shared" si="842"/>
        <v>4068100</v>
      </c>
      <c r="Q475" s="49">
        <f t="shared" si="842"/>
        <v>0</v>
      </c>
      <c r="R475" s="49">
        <f t="shared" si="842"/>
        <v>4068100</v>
      </c>
      <c r="S475" s="49">
        <f t="shared" si="842"/>
        <v>0</v>
      </c>
      <c r="T475" s="49">
        <f t="shared" si="842"/>
        <v>4068100</v>
      </c>
      <c r="U475" s="49">
        <f t="shared" si="842"/>
        <v>0</v>
      </c>
      <c r="V475" s="49">
        <f t="shared" si="842"/>
        <v>4068100</v>
      </c>
      <c r="W475" s="49">
        <f t="shared" si="842"/>
        <v>-29000</v>
      </c>
      <c r="X475" s="380">
        <f t="shared" si="842"/>
        <v>4039100</v>
      </c>
    </row>
    <row r="476" spans="1:26" s="1" customFormat="1" ht="12.75" customHeight="1" x14ac:dyDescent="0.25">
      <c r="A476" s="358" t="s">
        <v>229</v>
      </c>
      <c r="B476" s="358"/>
      <c r="C476" s="29" t="s">
        <v>226</v>
      </c>
      <c r="D476" s="29" t="s">
        <v>604</v>
      </c>
      <c r="E476" s="48">
        <v>853</v>
      </c>
      <c r="F476" s="48" t="s">
        <v>224</v>
      </c>
      <c r="G476" s="48" t="s">
        <v>260</v>
      </c>
      <c r="H476" s="48" t="s">
        <v>230</v>
      </c>
      <c r="I476" s="48"/>
      <c r="J476" s="49">
        <f>J477+J479+J481</f>
        <v>3346300</v>
      </c>
      <c r="K476" s="49">
        <f t="shared" ref="K476:M476" si="844">K477+K479+K481</f>
        <v>721800</v>
      </c>
      <c r="L476" s="49">
        <f t="shared" si="844"/>
        <v>4068100</v>
      </c>
      <c r="M476" s="49">
        <f t="shared" si="844"/>
        <v>0</v>
      </c>
      <c r="N476" s="49">
        <f>N477+N479+N481</f>
        <v>4068100</v>
      </c>
      <c r="O476" s="49">
        <f t="shared" ref="O476:X476" si="845">O477+O479+O481</f>
        <v>0</v>
      </c>
      <c r="P476" s="49">
        <f t="shared" si="845"/>
        <v>4068100</v>
      </c>
      <c r="Q476" s="49">
        <f t="shared" si="845"/>
        <v>0</v>
      </c>
      <c r="R476" s="49">
        <f t="shared" si="845"/>
        <v>4068100</v>
      </c>
      <c r="S476" s="49">
        <f t="shared" si="845"/>
        <v>0</v>
      </c>
      <c r="T476" s="49">
        <f t="shared" si="845"/>
        <v>4068100</v>
      </c>
      <c r="U476" s="49">
        <f t="shared" si="845"/>
        <v>0</v>
      </c>
      <c r="V476" s="49">
        <f t="shared" si="845"/>
        <v>4068100</v>
      </c>
      <c r="W476" s="49">
        <f t="shared" si="845"/>
        <v>-29000</v>
      </c>
      <c r="X476" s="380">
        <f t="shared" si="845"/>
        <v>4039100</v>
      </c>
    </row>
    <row r="477" spans="1:26" s="1" customFormat="1" ht="27.75" customHeight="1" x14ac:dyDescent="0.25">
      <c r="A477" s="285"/>
      <c r="B477" s="285" t="s">
        <v>231</v>
      </c>
      <c r="C477" s="29" t="s">
        <v>226</v>
      </c>
      <c r="D477" s="29" t="s">
        <v>604</v>
      </c>
      <c r="E477" s="48">
        <v>853</v>
      </c>
      <c r="F477" s="48" t="s">
        <v>232</v>
      </c>
      <c r="G477" s="48" t="s">
        <v>260</v>
      </c>
      <c r="H477" s="48" t="s">
        <v>230</v>
      </c>
      <c r="I477" s="48" t="s">
        <v>233</v>
      </c>
      <c r="J477" s="49">
        <f>J478</f>
        <v>2954700</v>
      </c>
      <c r="K477" s="49">
        <f t="shared" ref="K477:X477" si="846">K478</f>
        <v>630300</v>
      </c>
      <c r="L477" s="49">
        <f t="shared" si="846"/>
        <v>3585000</v>
      </c>
      <c r="M477" s="49">
        <f t="shared" si="846"/>
        <v>0</v>
      </c>
      <c r="N477" s="49">
        <f t="shared" si="846"/>
        <v>3585000</v>
      </c>
      <c r="O477" s="49">
        <f t="shared" si="846"/>
        <v>0</v>
      </c>
      <c r="P477" s="49">
        <f t="shared" si="846"/>
        <v>3585000</v>
      </c>
      <c r="Q477" s="49">
        <f t="shared" si="846"/>
        <v>0</v>
      </c>
      <c r="R477" s="49">
        <f t="shared" si="846"/>
        <v>3585000</v>
      </c>
      <c r="S477" s="49">
        <f t="shared" si="846"/>
        <v>0</v>
      </c>
      <c r="T477" s="49">
        <f t="shared" si="846"/>
        <v>3585000</v>
      </c>
      <c r="U477" s="49">
        <f t="shared" si="846"/>
        <v>0</v>
      </c>
      <c r="V477" s="49">
        <f t="shared" si="846"/>
        <v>3585000</v>
      </c>
      <c r="W477" s="49">
        <f t="shared" si="846"/>
        <v>-67230</v>
      </c>
      <c r="X477" s="380">
        <f t="shared" si="846"/>
        <v>3517770</v>
      </c>
    </row>
    <row r="478" spans="1:26" s="1" customFormat="1" ht="12.75" customHeight="1" x14ac:dyDescent="0.25">
      <c r="A478" s="50"/>
      <c r="B478" s="286" t="s">
        <v>234</v>
      </c>
      <c r="C478" s="29" t="s">
        <v>226</v>
      </c>
      <c r="D478" s="29" t="s">
        <v>604</v>
      </c>
      <c r="E478" s="48">
        <v>853</v>
      </c>
      <c r="F478" s="48" t="s">
        <v>224</v>
      </c>
      <c r="G478" s="48" t="s">
        <v>260</v>
      </c>
      <c r="H478" s="48" t="s">
        <v>230</v>
      </c>
      <c r="I478" s="48" t="s">
        <v>235</v>
      </c>
      <c r="J478" s="49">
        <v>2954700</v>
      </c>
      <c r="K478" s="49">
        <v>630300</v>
      </c>
      <c r="L478" s="49">
        <f t="shared" si="758"/>
        <v>3585000</v>
      </c>
      <c r="M478" s="49"/>
      <c r="N478" s="49">
        <f t="shared" ref="N478" si="847">L478+M478</f>
        <v>3585000</v>
      </c>
      <c r="O478" s="49"/>
      <c r="P478" s="49">
        <f t="shared" ref="P478" si="848">N478+O478</f>
        <v>3585000</v>
      </c>
      <c r="Q478" s="49"/>
      <c r="R478" s="49">
        <f t="shared" ref="R478" si="849">P478+Q478</f>
        <v>3585000</v>
      </c>
      <c r="S478" s="49"/>
      <c r="T478" s="49">
        <f t="shared" ref="T478" si="850">R478+S478</f>
        <v>3585000</v>
      </c>
      <c r="U478" s="49"/>
      <c r="V478" s="49">
        <f t="shared" ref="V478" si="851">T478+U478</f>
        <v>3585000</v>
      </c>
      <c r="W478" s="49">
        <f>[1]Вед.февр.!W455</f>
        <v>-67230</v>
      </c>
      <c r="X478" s="380">
        <f t="shared" ref="X478" si="852">V478+W478</f>
        <v>3517770</v>
      </c>
    </row>
    <row r="479" spans="1:26" s="1" customFormat="1" ht="12.75" customHeight="1" x14ac:dyDescent="0.25">
      <c r="A479" s="50"/>
      <c r="B479" s="286" t="s">
        <v>236</v>
      </c>
      <c r="C479" s="29" t="s">
        <v>226</v>
      </c>
      <c r="D479" s="29" t="s">
        <v>604</v>
      </c>
      <c r="E479" s="48">
        <v>853</v>
      </c>
      <c r="F479" s="48" t="s">
        <v>224</v>
      </c>
      <c r="G479" s="48" t="s">
        <v>260</v>
      </c>
      <c r="H479" s="48" t="s">
        <v>230</v>
      </c>
      <c r="I479" s="48" t="s">
        <v>237</v>
      </c>
      <c r="J479" s="49">
        <f>J480</f>
        <v>384000</v>
      </c>
      <c r="K479" s="49">
        <f t="shared" ref="K479:X479" si="853">K480</f>
        <v>91500</v>
      </c>
      <c r="L479" s="49">
        <f t="shared" si="853"/>
        <v>475500</v>
      </c>
      <c r="M479" s="49">
        <f t="shared" si="853"/>
        <v>0</v>
      </c>
      <c r="N479" s="49">
        <f t="shared" si="853"/>
        <v>475500</v>
      </c>
      <c r="O479" s="49">
        <f t="shared" si="853"/>
        <v>0</v>
      </c>
      <c r="P479" s="49">
        <f t="shared" si="853"/>
        <v>475500</v>
      </c>
      <c r="Q479" s="49">
        <f t="shared" si="853"/>
        <v>0</v>
      </c>
      <c r="R479" s="49">
        <f t="shared" si="853"/>
        <v>475500</v>
      </c>
      <c r="S479" s="49">
        <f t="shared" si="853"/>
        <v>-4000</v>
      </c>
      <c r="T479" s="49">
        <f t="shared" si="853"/>
        <v>471500</v>
      </c>
      <c r="U479" s="49">
        <f t="shared" si="853"/>
        <v>0</v>
      </c>
      <c r="V479" s="49">
        <f t="shared" si="853"/>
        <v>471500</v>
      </c>
      <c r="W479" s="49">
        <f t="shared" si="853"/>
        <v>39426</v>
      </c>
      <c r="X479" s="380">
        <f t="shared" si="853"/>
        <v>510926</v>
      </c>
    </row>
    <row r="480" spans="1:26" s="1" customFormat="1" ht="12.75" customHeight="1" x14ac:dyDescent="0.25">
      <c r="A480" s="50"/>
      <c r="B480" s="285" t="s">
        <v>238</v>
      </c>
      <c r="C480" s="29" t="s">
        <v>226</v>
      </c>
      <c r="D480" s="29" t="s">
        <v>604</v>
      </c>
      <c r="E480" s="48">
        <v>853</v>
      </c>
      <c r="F480" s="48" t="s">
        <v>224</v>
      </c>
      <c r="G480" s="48" t="s">
        <v>260</v>
      </c>
      <c r="H480" s="48" t="s">
        <v>230</v>
      </c>
      <c r="I480" s="48" t="s">
        <v>239</v>
      </c>
      <c r="J480" s="49">
        <v>384000</v>
      </c>
      <c r="K480" s="49">
        <v>91500</v>
      </c>
      <c r="L480" s="49">
        <f t="shared" si="758"/>
        <v>475500</v>
      </c>
      <c r="M480" s="49"/>
      <c r="N480" s="49">
        <f t="shared" ref="N480" si="854">L480+M480</f>
        <v>475500</v>
      </c>
      <c r="O480" s="49"/>
      <c r="P480" s="49">
        <f t="shared" ref="P480" si="855">N480+O480</f>
        <v>475500</v>
      </c>
      <c r="Q480" s="49"/>
      <c r="R480" s="49">
        <f t="shared" ref="R480" si="856">P480+Q480</f>
        <v>475500</v>
      </c>
      <c r="S480" s="49">
        <v>-4000</v>
      </c>
      <c r="T480" s="49">
        <f t="shared" ref="T480" si="857">R480+S480</f>
        <v>471500</v>
      </c>
      <c r="U480" s="49"/>
      <c r="V480" s="49">
        <f t="shared" ref="V480" si="858">T480+U480</f>
        <v>471500</v>
      </c>
      <c r="W480" s="49">
        <f>[1]Вед.февр.!W457</f>
        <v>39426</v>
      </c>
      <c r="X480" s="380">
        <f t="shared" ref="X480" si="859">V480+W480</f>
        <v>510926</v>
      </c>
    </row>
    <row r="481" spans="1:24" s="1" customFormat="1" ht="12.75" customHeight="1" x14ac:dyDescent="0.25">
      <c r="A481" s="50"/>
      <c r="B481" s="285" t="s">
        <v>240</v>
      </c>
      <c r="C481" s="29" t="s">
        <v>226</v>
      </c>
      <c r="D481" s="29" t="s">
        <v>604</v>
      </c>
      <c r="E481" s="48">
        <v>853</v>
      </c>
      <c r="F481" s="48" t="s">
        <v>224</v>
      </c>
      <c r="G481" s="48" t="s">
        <v>260</v>
      </c>
      <c r="H481" s="48" t="s">
        <v>230</v>
      </c>
      <c r="I481" s="48" t="s">
        <v>241</v>
      </c>
      <c r="J481" s="49">
        <f>J482+J483</f>
        <v>7600</v>
      </c>
      <c r="K481" s="49">
        <f t="shared" ref="K481:X481" si="860">K482+K483</f>
        <v>0</v>
      </c>
      <c r="L481" s="49">
        <f t="shared" si="860"/>
        <v>7600</v>
      </c>
      <c r="M481" s="49">
        <f t="shared" si="860"/>
        <v>0</v>
      </c>
      <c r="N481" s="49">
        <f t="shared" si="860"/>
        <v>7600</v>
      </c>
      <c r="O481" s="49">
        <f t="shared" si="860"/>
        <v>0</v>
      </c>
      <c r="P481" s="49">
        <f t="shared" si="860"/>
        <v>7600</v>
      </c>
      <c r="Q481" s="49">
        <f t="shared" si="860"/>
        <v>0</v>
      </c>
      <c r="R481" s="49">
        <f t="shared" si="860"/>
        <v>7600</v>
      </c>
      <c r="S481" s="49">
        <f t="shared" si="860"/>
        <v>4000</v>
      </c>
      <c r="T481" s="49">
        <f t="shared" si="860"/>
        <v>11600</v>
      </c>
      <c r="U481" s="49">
        <f t="shared" si="860"/>
        <v>0</v>
      </c>
      <c r="V481" s="49">
        <f t="shared" si="860"/>
        <v>11600</v>
      </c>
      <c r="W481" s="49">
        <f t="shared" si="860"/>
        <v>-1196</v>
      </c>
      <c r="X481" s="380">
        <f t="shared" si="860"/>
        <v>10404</v>
      </c>
    </row>
    <row r="482" spans="1:24" s="1" customFormat="1" ht="12.75" customHeight="1" x14ac:dyDescent="0.25">
      <c r="A482" s="50"/>
      <c r="B482" s="285" t="s">
        <v>242</v>
      </c>
      <c r="C482" s="29" t="s">
        <v>226</v>
      </c>
      <c r="D482" s="29" t="s">
        <v>604</v>
      </c>
      <c r="E482" s="48">
        <v>853</v>
      </c>
      <c r="F482" s="48" t="s">
        <v>224</v>
      </c>
      <c r="G482" s="48" t="s">
        <v>260</v>
      </c>
      <c r="H482" s="48" t="s">
        <v>230</v>
      </c>
      <c r="I482" s="48" t="s">
        <v>243</v>
      </c>
      <c r="J482" s="49">
        <v>6000</v>
      </c>
      <c r="K482" s="49"/>
      <c r="L482" s="49">
        <f t="shared" si="758"/>
        <v>6000</v>
      </c>
      <c r="M482" s="49"/>
      <c r="N482" s="49">
        <f t="shared" ref="N482:N483" si="861">L482+M482</f>
        <v>6000</v>
      </c>
      <c r="O482" s="49"/>
      <c r="P482" s="49">
        <f t="shared" ref="P482:P483" si="862">N482+O482</f>
        <v>6000</v>
      </c>
      <c r="Q482" s="49"/>
      <c r="R482" s="49">
        <f t="shared" ref="R482:R483" si="863">P482+Q482</f>
        <v>6000</v>
      </c>
      <c r="S482" s="49">
        <v>4000</v>
      </c>
      <c r="T482" s="49">
        <f t="shared" ref="T482:T483" si="864">R482+S482</f>
        <v>10000</v>
      </c>
      <c r="U482" s="49"/>
      <c r="V482" s="49">
        <f t="shared" ref="V482:V483" si="865">T482+U482</f>
        <v>10000</v>
      </c>
      <c r="W482" s="49">
        <f>[1]Вед.февр.!W459</f>
        <v>-178</v>
      </c>
      <c r="X482" s="380">
        <f t="shared" ref="X482:X483" si="866">V482+W482</f>
        <v>9822</v>
      </c>
    </row>
    <row r="483" spans="1:24" s="1" customFormat="1" ht="12.75" customHeight="1" x14ac:dyDescent="0.25">
      <c r="A483" s="50"/>
      <c r="B483" s="285" t="s">
        <v>244</v>
      </c>
      <c r="C483" s="29" t="s">
        <v>226</v>
      </c>
      <c r="D483" s="29" t="s">
        <v>604</v>
      </c>
      <c r="E483" s="48">
        <v>853</v>
      </c>
      <c r="F483" s="48" t="s">
        <v>224</v>
      </c>
      <c r="G483" s="48" t="s">
        <v>260</v>
      </c>
      <c r="H483" s="48" t="s">
        <v>230</v>
      </c>
      <c r="I483" s="48" t="s">
        <v>245</v>
      </c>
      <c r="J483" s="49">
        <v>1600</v>
      </c>
      <c r="K483" s="49"/>
      <c r="L483" s="49">
        <f t="shared" si="758"/>
        <v>1600</v>
      </c>
      <c r="M483" s="49"/>
      <c r="N483" s="49">
        <f t="shared" si="861"/>
        <v>1600</v>
      </c>
      <c r="O483" s="49"/>
      <c r="P483" s="49">
        <f t="shared" si="862"/>
        <v>1600</v>
      </c>
      <c r="Q483" s="49"/>
      <c r="R483" s="49">
        <f t="shared" si="863"/>
        <v>1600</v>
      </c>
      <c r="S483" s="49"/>
      <c r="T483" s="49">
        <f t="shared" si="864"/>
        <v>1600</v>
      </c>
      <c r="U483" s="49"/>
      <c r="V483" s="49">
        <f t="shared" si="865"/>
        <v>1600</v>
      </c>
      <c r="W483" s="49">
        <f>[1]Вед.февр.!W460</f>
        <v>-1018</v>
      </c>
      <c r="X483" s="380">
        <f t="shared" si="866"/>
        <v>582</v>
      </c>
    </row>
    <row r="484" spans="1:24" s="47" customFormat="1" ht="12.75" hidden="1" customHeight="1" x14ac:dyDescent="0.25">
      <c r="A484" s="326" t="s">
        <v>272</v>
      </c>
      <c r="B484" s="326"/>
      <c r="C484" s="29" t="s">
        <v>226</v>
      </c>
      <c r="D484" s="29" t="s">
        <v>604</v>
      </c>
      <c r="E484" s="48">
        <v>853</v>
      </c>
      <c r="F484" s="45" t="s">
        <v>224</v>
      </c>
      <c r="G484" s="45" t="s">
        <v>273</v>
      </c>
      <c r="H484" s="45"/>
      <c r="I484" s="45"/>
      <c r="J484" s="46">
        <f>J485</f>
        <v>200</v>
      </c>
      <c r="K484" s="46">
        <f t="shared" ref="K484:X486" si="867">K485</f>
        <v>0</v>
      </c>
      <c r="L484" s="46">
        <f t="shared" si="867"/>
        <v>200</v>
      </c>
      <c r="M484" s="46">
        <f t="shared" si="867"/>
        <v>0</v>
      </c>
      <c r="N484" s="46">
        <f t="shared" si="867"/>
        <v>200</v>
      </c>
      <c r="O484" s="46">
        <f t="shared" si="867"/>
        <v>0</v>
      </c>
      <c r="P484" s="46">
        <f t="shared" si="867"/>
        <v>200</v>
      </c>
      <c r="Q484" s="46">
        <f t="shared" si="867"/>
        <v>0</v>
      </c>
      <c r="R484" s="46">
        <f t="shared" si="867"/>
        <v>200</v>
      </c>
      <c r="S484" s="46">
        <f t="shared" si="867"/>
        <v>0</v>
      </c>
      <c r="T484" s="46">
        <f t="shared" si="867"/>
        <v>200</v>
      </c>
      <c r="U484" s="46">
        <f t="shared" si="867"/>
        <v>0</v>
      </c>
      <c r="V484" s="46">
        <f t="shared" si="867"/>
        <v>200</v>
      </c>
      <c r="W484" s="46">
        <f t="shared" si="867"/>
        <v>0</v>
      </c>
      <c r="X484" s="379">
        <f t="shared" si="867"/>
        <v>200</v>
      </c>
    </row>
    <row r="485" spans="1:24" s="52" customFormat="1" ht="12.75" hidden="1" customHeight="1" x14ac:dyDescent="0.25">
      <c r="A485" s="358" t="s">
        <v>280</v>
      </c>
      <c r="B485" s="358"/>
      <c r="C485" s="29" t="s">
        <v>226</v>
      </c>
      <c r="D485" s="29" t="s">
        <v>604</v>
      </c>
      <c r="E485" s="48">
        <v>853</v>
      </c>
      <c r="F485" s="48" t="s">
        <v>224</v>
      </c>
      <c r="G485" s="48" t="s">
        <v>273</v>
      </c>
      <c r="H485" s="48" t="s">
        <v>281</v>
      </c>
      <c r="I485" s="51"/>
      <c r="J485" s="49">
        <f>J486</f>
        <v>200</v>
      </c>
      <c r="K485" s="49">
        <f t="shared" si="867"/>
        <v>0</v>
      </c>
      <c r="L485" s="49">
        <f t="shared" si="867"/>
        <v>200</v>
      </c>
      <c r="M485" s="49">
        <f t="shared" si="867"/>
        <v>0</v>
      </c>
      <c r="N485" s="49">
        <f t="shared" si="867"/>
        <v>200</v>
      </c>
      <c r="O485" s="49">
        <f t="shared" si="867"/>
        <v>0</v>
      </c>
      <c r="P485" s="49">
        <f t="shared" si="867"/>
        <v>200</v>
      </c>
      <c r="Q485" s="49">
        <f t="shared" si="867"/>
        <v>0</v>
      </c>
      <c r="R485" s="49">
        <f t="shared" si="867"/>
        <v>200</v>
      </c>
      <c r="S485" s="49">
        <f t="shared" si="867"/>
        <v>0</v>
      </c>
      <c r="T485" s="49">
        <f t="shared" si="867"/>
        <v>200</v>
      </c>
      <c r="U485" s="49">
        <f t="shared" si="867"/>
        <v>0</v>
      </c>
      <c r="V485" s="49">
        <f t="shared" si="867"/>
        <v>200</v>
      </c>
      <c r="W485" s="49">
        <f t="shared" si="867"/>
        <v>0</v>
      </c>
      <c r="X485" s="380">
        <f t="shared" si="867"/>
        <v>200</v>
      </c>
    </row>
    <row r="486" spans="1:24" s="1" customFormat="1" ht="12.75" hidden="1" customHeight="1" x14ac:dyDescent="0.25">
      <c r="A486" s="358" t="s">
        <v>282</v>
      </c>
      <c r="B486" s="358"/>
      <c r="C486" s="29" t="s">
        <v>226</v>
      </c>
      <c r="D486" s="29" t="s">
        <v>604</v>
      </c>
      <c r="E486" s="48">
        <v>853</v>
      </c>
      <c r="F486" s="29" t="s">
        <v>224</v>
      </c>
      <c r="G486" s="29" t="s">
        <v>273</v>
      </c>
      <c r="H486" s="29" t="s">
        <v>283</v>
      </c>
      <c r="I486" s="53"/>
      <c r="J486" s="49">
        <f>J487</f>
        <v>200</v>
      </c>
      <c r="K486" s="49">
        <f t="shared" si="867"/>
        <v>0</v>
      </c>
      <c r="L486" s="49">
        <f t="shared" si="867"/>
        <v>200</v>
      </c>
      <c r="M486" s="49">
        <f t="shared" si="867"/>
        <v>0</v>
      </c>
      <c r="N486" s="49">
        <f t="shared" si="867"/>
        <v>200</v>
      </c>
      <c r="O486" s="49">
        <f t="shared" si="867"/>
        <v>0</v>
      </c>
      <c r="P486" s="49">
        <f t="shared" si="867"/>
        <v>200</v>
      </c>
      <c r="Q486" s="49">
        <f t="shared" si="867"/>
        <v>0</v>
      </c>
      <c r="R486" s="49">
        <f t="shared" si="867"/>
        <v>200</v>
      </c>
      <c r="S486" s="49">
        <f t="shared" si="867"/>
        <v>0</v>
      </c>
      <c r="T486" s="49">
        <f t="shared" si="867"/>
        <v>200</v>
      </c>
      <c r="U486" s="49">
        <f t="shared" si="867"/>
        <v>0</v>
      </c>
      <c r="V486" s="49">
        <f t="shared" si="867"/>
        <v>200</v>
      </c>
      <c r="W486" s="49">
        <f t="shared" si="867"/>
        <v>0</v>
      </c>
      <c r="X486" s="380">
        <f t="shared" si="867"/>
        <v>200</v>
      </c>
    </row>
    <row r="487" spans="1:24" s="2" customFormat="1" ht="12.75" hidden="1" customHeight="1" x14ac:dyDescent="0.25">
      <c r="A487" s="358" t="s">
        <v>286</v>
      </c>
      <c r="B487" s="358"/>
      <c r="C487" s="29" t="s">
        <v>226</v>
      </c>
      <c r="D487" s="29" t="s">
        <v>604</v>
      </c>
      <c r="E487" s="48">
        <v>853</v>
      </c>
      <c r="F487" s="29" t="s">
        <v>224</v>
      </c>
      <c r="G487" s="29" t="s">
        <v>273</v>
      </c>
      <c r="H487" s="29" t="s">
        <v>287</v>
      </c>
      <c r="I487" s="29"/>
      <c r="J487" s="25">
        <f t="shared" ref="J487:X488" si="868">J488</f>
        <v>200</v>
      </c>
      <c r="K487" s="25">
        <f t="shared" si="868"/>
        <v>0</v>
      </c>
      <c r="L487" s="25">
        <f t="shared" si="868"/>
        <v>200</v>
      </c>
      <c r="M487" s="25">
        <f t="shared" si="868"/>
        <v>0</v>
      </c>
      <c r="N487" s="25">
        <f t="shared" si="868"/>
        <v>200</v>
      </c>
      <c r="O487" s="25">
        <f t="shared" si="868"/>
        <v>0</v>
      </c>
      <c r="P487" s="25">
        <f t="shared" si="868"/>
        <v>200</v>
      </c>
      <c r="Q487" s="25">
        <f t="shared" si="868"/>
        <v>0</v>
      </c>
      <c r="R487" s="25">
        <f t="shared" si="868"/>
        <v>200</v>
      </c>
      <c r="S487" s="25">
        <f t="shared" si="868"/>
        <v>0</v>
      </c>
      <c r="T487" s="25">
        <f t="shared" si="868"/>
        <v>200</v>
      </c>
      <c r="U487" s="25">
        <f t="shared" si="868"/>
        <v>0</v>
      </c>
      <c r="V487" s="25">
        <f t="shared" si="868"/>
        <v>200</v>
      </c>
      <c r="W487" s="25">
        <f t="shared" si="868"/>
        <v>0</v>
      </c>
      <c r="X487" s="384">
        <f t="shared" si="868"/>
        <v>200</v>
      </c>
    </row>
    <row r="488" spans="1:24" s="1" customFormat="1" ht="12.75" hidden="1" customHeight="1" x14ac:dyDescent="0.25">
      <c r="A488" s="50"/>
      <c r="B488" s="286" t="s">
        <v>280</v>
      </c>
      <c r="C488" s="29" t="s">
        <v>226</v>
      </c>
      <c r="D488" s="29" t="s">
        <v>604</v>
      </c>
      <c r="E488" s="48">
        <v>853</v>
      </c>
      <c r="F488" s="48" t="s">
        <v>224</v>
      </c>
      <c r="G488" s="29" t="s">
        <v>273</v>
      </c>
      <c r="H488" s="29" t="s">
        <v>287</v>
      </c>
      <c r="I488" s="48" t="s">
        <v>288</v>
      </c>
      <c r="J488" s="49">
        <f t="shared" si="868"/>
        <v>200</v>
      </c>
      <c r="K488" s="49">
        <f t="shared" si="868"/>
        <v>0</v>
      </c>
      <c r="L488" s="49">
        <f t="shared" si="868"/>
        <v>200</v>
      </c>
      <c r="M488" s="49">
        <f t="shared" si="868"/>
        <v>0</v>
      </c>
      <c r="N488" s="49">
        <f t="shared" si="868"/>
        <v>200</v>
      </c>
      <c r="O488" s="49">
        <f t="shared" si="868"/>
        <v>0</v>
      </c>
      <c r="P488" s="49">
        <f t="shared" si="868"/>
        <v>200</v>
      </c>
      <c r="Q488" s="49">
        <f t="shared" si="868"/>
        <v>0</v>
      </c>
      <c r="R488" s="49">
        <f t="shared" si="868"/>
        <v>200</v>
      </c>
      <c r="S488" s="49">
        <f t="shared" si="868"/>
        <v>0</v>
      </c>
      <c r="T488" s="49">
        <f t="shared" si="868"/>
        <v>200</v>
      </c>
      <c r="U488" s="49">
        <f t="shared" si="868"/>
        <v>0</v>
      </c>
      <c r="V488" s="49">
        <f t="shared" si="868"/>
        <v>200</v>
      </c>
      <c r="W488" s="49">
        <f t="shared" si="868"/>
        <v>0</v>
      </c>
      <c r="X488" s="380">
        <f t="shared" si="868"/>
        <v>200</v>
      </c>
    </row>
    <row r="489" spans="1:24" s="1" customFormat="1" ht="12.75" hidden="1" customHeight="1" x14ac:dyDescent="0.25">
      <c r="A489" s="50"/>
      <c r="B489" s="286" t="s">
        <v>289</v>
      </c>
      <c r="C489" s="29" t="s">
        <v>226</v>
      </c>
      <c r="D489" s="29" t="s">
        <v>604</v>
      </c>
      <c r="E489" s="48">
        <v>853</v>
      </c>
      <c r="F489" s="48" t="s">
        <v>224</v>
      </c>
      <c r="G489" s="29" t="s">
        <v>273</v>
      </c>
      <c r="H489" s="29" t="s">
        <v>287</v>
      </c>
      <c r="I489" s="48" t="s">
        <v>290</v>
      </c>
      <c r="J489" s="49">
        <v>200</v>
      </c>
      <c r="K489" s="49"/>
      <c r="L489" s="49">
        <f t="shared" si="758"/>
        <v>200</v>
      </c>
      <c r="M489" s="49"/>
      <c r="N489" s="49">
        <f t="shared" ref="N489" si="869">L489+M489</f>
        <v>200</v>
      </c>
      <c r="O489" s="49"/>
      <c r="P489" s="49">
        <f t="shared" ref="P489" si="870">N489+O489</f>
        <v>200</v>
      </c>
      <c r="Q489" s="49"/>
      <c r="R489" s="49">
        <f t="shared" ref="R489" si="871">P489+Q489</f>
        <v>200</v>
      </c>
      <c r="S489" s="49"/>
      <c r="T489" s="49">
        <f t="shared" ref="T489" si="872">R489+S489</f>
        <v>200</v>
      </c>
      <c r="U489" s="49"/>
      <c r="V489" s="49">
        <f t="shared" ref="V489" si="873">T489+U489</f>
        <v>200</v>
      </c>
      <c r="W489" s="49"/>
      <c r="X489" s="380">
        <f t="shared" ref="X489" si="874">V489+W489</f>
        <v>200</v>
      </c>
    </row>
    <row r="490" spans="1:24" s="44" customFormat="1" ht="12.75" hidden="1" customHeight="1" x14ac:dyDescent="0.25">
      <c r="A490" s="360" t="s">
        <v>295</v>
      </c>
      <c r="B490" s="360"/>
      <c r="C490" s="29" t="s">
        <v>226</v>
      </c>
      <c r="D490" s="29" t="s">
        <v>604</v>
      </c>
      <c r="E490" s="48">
        <v>853</v>
      </c>
      <c r="F490" s="42" t="s">
        <v>296</v>
      </c>
      <c r="G490" s="42"/>
      <c r="H490" s="42"/>
      <c r="I490" s="42"/>
      <c r="J490" s="43">
        <f t="shared" ref="J490:X495" si="875">J491</f>
        <v>708500</v>
      </c>
      <c r="K490" s="43">
        <f t="shared" si="875"/>
        <v>0</v>
      </c>
      <c r="L490" s="43">
        <f t="shared" si="875"/>
        <v>708500</v>
      </c>
      <c r="M490" s="43">
        <f t="shared" si="875"/>
        <v>0</v>
      </c>
      <c r="N490" s="43">
        <f t="shared" si="875"/>
        <v>708500</v>
      </c>
      <c r="O490" s="43">
        <f t="shared" si="875"/>
        <v>0</v>
      </c>
      <c r="P490" s="43">
        <f t="shared" si="875"/>
        <v>708500</v>
      </c>
      <c r="Q490" s="43">
        <f t="shared" si="875"/>
        <v>2927</v>
      </c>
      <c r="R490" s="43">
        <f t="shared" si="875"/>
        <v>711427</v>
      </c>
      <c r="S490" s="43">
        <f t="shared" si="875"/>
        <v>0</v>
      </c>
      <c r="T490" s="43">
        <f t="shared" si="875"/>
        <v>711427</v>
      </c>
      <c r="U490" s="43">
        <f t="shared" si="875"/>
        <v>0</v>
      </c>
      <c r="V490" s="43">
        <f t="shared" si="875"/>
        <v>711427</v>
      </c>
      <c r="W490" s="43">
        <f t="shared" si="875"/>
        <v>0</v>
      </c>
      <c r="X490" s="381">
        <f t="shared" si="875"/>
        <v>711427</v>
      </c>
    </row>
    <row r="491" spans="1:24" s="31" customFormat="1" hidden="1" x14ac:dyDescent="0.25">
      <c r="A491" s="368" t="s">
        <v>297</v>
      </c>
      <c r="B491" s="368"/>
      <c r="C491" s="29" t="s">
        <v>226</v>
      </c>
      <c r="D491" s="29" t="s">
        <v>604</v>
      </c>
      <c r="E491" s="48">
        <v>853</v>
      </c>
      <c r="F491" s="45" t="s">
        <v>296</v>
      </c>
      <c r="G491" s="45" t="s">
        <v>226</v>
      </c>
      <c r="H491" s="45"/>
      <c r="I491" s="45"/>
      <c r="J491" s="46">
        <f t="shared" si="875"/>
        <v>708500</v>
      </c>
      <c r="K491" s="46">
        <f t="shared" si="875"/>
        <v>0</v>
      </c>
      <c r="L491" s="46">
        <f t="shared" si="875"/>
        <v>708500</v>
      </c>
      <c r="M491" s="46">
        <f t="shared" si="875"/>
        <v>0</v>
      </c>
      <c r="N491" s="46">
        <f t="shared" si="875"/>
        <v>708500</v>
      </c>
      <c r="O491" s="46">
        <f t="shared" si="875"/>
        <v>0</v>
      </c>
      <c r="P491" s="46">
        <f t="shared" si="875"/>
        <v>708500</v>
      </c>
      <c r="Q491" s="46">
        <f t="shared" si="875"/>
        <v>2927</v>
      </c>
      <c r="R491" s="46">
        <f t="shared" si="875"/>
        <v>711427</v>
      </c>
      <c r="S491" s="46">
        <f t="shared" si="875"/>
        <v>0</v>
      </c>
      <c r="T491" s="46">
        <f t="shared" si="875"/>
        <v>711427</v>
      </c>
      <c r="U491" s="46">
        <f t="shared" si="875"/>
        <v>0</v>
      </c>
      <c r="V491" s="46">
        <f t="shared" si="875"/>
        <v>711427</v>
      </c>
      <c r="W491" s="46">
        <f t="shared" si="875"/>
        <v>0</v>
      </c>
      <c r="X491" s="379">
        <f t="shared" si="875"/>
        <v>711427</v>
      </c>
    </row>
    <row r="492" spans="1:24" s="32" customFormat="1" ht="12.75" hidden="1" customHeight="1" x14ac:dyDescent="0.25">
      <c r="A492" s="358" t="s">
        <v>298</v>
      </c>
      <c r="B492" s="358"/>
      <c r="C492" s="29" t="s">
        <v>226</v>
      </c>
      <c r="D492" s="29" t="s">
        <v>604</v>
      </c>
      <c r="E492" s="48">
        <v>853</v>
      </c>
      <c r="F492" s="48" t="s">
        <v>296</v>
      </c>
      <c r="G492" s="48" t="s">
        <v>226</v>
      </c>
      <c r="H492" s="48" t="s">
        <v>299</v>
      </c>
      <c r="I492" s="48"/>
      <c r="J492" s="49">
        <f t="shared" si="875"/>
        <v>708500</v>
      </c>
      <c r="K492" s="49">
        <f t="shared" si="875"/>
        <v>0</v>
      </c>
      <c r="L492" s="49">
        <f t="shared" si="875"/>
        <v>708500</v>
      </c>
      <c r="M492" s="49">
        <f t="shared" si="875"/>
        <v>0</v>
      </c>
      <c r="N492" s="49">
        <f t="shared" si="875"/>
        <v>708500</v>
      </c>
      <c r="O492" s="49">
        <f t="shared" si="875"/>
        <v>0</v>
      </c>
      <c r="P492" s="49">
        <f t="shared" si="875"/>
        <v>708500</v>
      </c>
      <c r="Q492" s="49">
        <f t="shared" si="875"/>
        <v>2927</v>
      </c>
      <c r="R492" s="49">
        <f t="shared" si="875"/>
        <v>711427</v>
      </c>
      <c r="S492" s="49">
        <f t="shared" si="875"/>
        <v>0</v>
      </c>
      <c r="T492" s="49">
        <f t="shared" si="875"/>
        <v>711427</v>
      </c>
      <c r="U492" s="49">
        <f t="shared" si="875"/>
        <v>0</v>
      </c>
      <c r="V492" s="49">
        <f t="shared" si="875"/>
        <v>711427</v>
      </c>
      <c r="W492" s="49">
        <f t="shared" si="875"/>
        <v>0</v>
      </c>
      <c r="X492" s="380">
        <f t="shared" si="875"/>
        <v>711427</v>
      </c>
    </row>
    <row r="493" spans="1:24" s="1" customFormat="1" ht="12.75" hidden="1" customHeight="1" x14ac:dyDescent="0.25">
      <c r="A493" s="358" t="s">
        <v>300</v>
      </c>
      <c r="B493" s="358"/>
      <c r="C493" s="29" t="s">
        <v>226</v>
      </c>
      <c r="D493" s="29" t="s">
        <v>604</v>
      </c>
      <c r="E493" s="48">
        <v>853</v>
      </c>
      <c r="F493" s="48" t="s">
        <v>296</v>
      </c>
      <c r="G493" s="48" t="s">
        <v>226</v>
      </c>
      <c r="H493" s="48" t="s">
        <v>301</v>
      </c>
      <c r="I493" s="48"/>
      <c r="J493" s="55">
        <f t="shared" si="875"/>
        <v>708500</v>
      </c>
      <c r="K493" s="55">
        <f t="shared" si="875"/>
        <v>0</v>
      </c>
      <c r="L493" s="55">
        <f t="shared" si="875"/>
        <v>708500</v>
      </c>
      <c r="M493" s="55">
        <f t="shared" si="875"/>
        <v>0</v>
      </c>
      <c r="N493" s="55">
        <f t="shared" si="875"/>
        <v>708500</v>
      </c>
      <c r="O493" s="55">
        <f t="shared" si="875"/>
        <v>0</v>
      </c>
      <c r="P493" s="55">
        <f t="shared" si="875"/>
        <v>708500</v>
      </c>
      <c r="Q493" s="55">
        <f t="shared" si="875"/>
        <v>2927</v>
      </c>
      <c r="R493" s="55">
        <f t="shared" si="875"/>
        <v>711427</v>
      </c>
      <c r="S493" s="55">
        <f t="shared" si="875"/>
        <v>0</v>
      </c>
      <c r="T493" s="55">
        <f t="shared" si="875"/>
        <v>711427</v>
      </c>
      <c r="U493" s="55">
        <f t="shared" si="875"/>
        <v>0</v>
      </c>
      <c r="V493" s="55">
        <f t="shared" si="875"/>
        <v>711427</v>
      </c>
      <c r="W493" s="55">
        <f t="shared" si="875"/>
        <v>0</v>
      </c>
      <c r="X493" s="396">
        <f t="shared" si="875"/>
        <v>711427</v>
      </c>
    </row>
    <row r="494" spans="1:24" s="1" customFormat="1" ht="12.75" hidden="1" customHeight="1" x14ac:dyDescent="0.25">
      <c r="A494" s="365" t="s">
        <v>302</v>
      </c>
      <c r="B494" s="365"/>
      <c r="C494" s="29" t="s">
        <v>226</v>
      </c>
      <c r="D494" s="29" t="s">
        <v>604</v>
      </c>
      <c r="E494" s="48">
        <v>853</v>
      </c>
      <c r="F494" s="48" t="s">
        <v>296</v>
      </c>
      <c r="G494" s="48" t="s">
        <v>226</v>
      </c>
      <c r="H494" s="48" t="s">
        <v>303</v>
      </c>
      <c r="I494" s="48"/>
      <c r="J494" s="55">
        <f t="shared" si="875"/>
        <v>708500</v>
      </c>
      <c r="K494" s="55">
        <f t="shared" si="875"/>
        <v>0</v>
      </c>
      <c r="L494" s="55">
        <f t="shared" si="875"/>
        <v>708500</v>
      </c>
      <c r="M494" s="55">
        <f t="shared" si="875"/>
        <v>0</v>
      </c>
      <c r="N494" s="55">
        <f t="shared" si="875"/>
        <v>708500</v>
      </c>
      <c r="O494" s="55">
        <f t="shared" si="875"/>
        <v>0</v>
      </c>
      <c r="P494" s="55">
        <f t="shared" si="875"/>
        <v>708500</v>
      </c>
      <c r="Q494" s="55">
        <f t="shared" si="875"/>
        <v>2927</v>
      </c>
      <c r="R494" s="55">
        <f t="shared" si="875"/>
        <v>711427</v>
      </c>
      <c r="S494" s="55">
        <f t="shared" si="875"/>
        <v>0</v>
      </c>
      <c r="T494" s="55">
        <f t="shared" si="875"/>
        <v>711427</v>
      </c>
      <c r="U494" s="55">
        <f t="shared" si="875"/>
        <v>0</v>
      </c>
      <c r="V494" s="55">
        <f t="shared" si="875"/>
        <v>711427</v>
      </c>
      <c r="W494" s="55">
        <f t="shared" si="875"/>
        <v>0</v>
      </c>
      <c r="X494" s="396">
        <f t="shared" si="875"/>
        <v>711427</v>
      </c>
    </row>
    <row r="495" spans="1:24" s="1" customFormat="1" ht="12.75" hidden="1" customHeight="1" x14ac:dyDescent="0.25">
      <c r="A495" s="286"/>
      <c r="B495" s="285" t="s">
        <v>280</v>
      </c>
      <c r="C495" s="29" t="s">
        <v>226</v>
      </c>
      <c r="D495" s="29" t="s">
        <v>604</v>
      </c>
      <c r="E495" s="48">
        <v>853</v>
      </c>
      <c r="F495" s="48" t="s">
        <v>296</v>
      </c>
      <c r="G495" s="48" t="s">
        <v>226</v>
      </c>
      <c r="H495" s="48" t="s">
        <v>304</v>
      </c>
      <c r="I495" s="48" t="s">
        <v>288</v>
      </c>
      <c r="J495" s="49">
        <f>J496</f>
        <v>708500</v>
      </c>
      <c r="K495" s="49">
        <f t="shared" si="875"/>
        <v>0</v>
      </c>
      <c r="L495" s="49">
        <f t="shared" si="875"/>
        <v>708500</v>
      </c>
      <c r="M495" s="49">
        <f t="shared" si="875"/>
        <v>0</v>
      </c>
      <c r="N495" s="49">
        <f t="shared" si="875"/>
        <v>708500</v>
      </c>
      <c r="O495" s="49">
        <f t="shared" si="875"/>
        <v>0</v>
      </c>
      <c r="P495" s="49">
        <f t="shared" si="875"/>
        <v>708500</v>
      </c>
      <c r="Q495" s="49">
        <f t="shared" si="875"/>
        <v>2927</v>
      </c>
      <c r="R495" s="49">
        <f t="shared" si="875"/>
        <v>711427</v>
      </c>
      <c r="S495" s="49">
        <f t="shared" si="875"/>
        <v>0</v>
      </c>
      <c r="T495" s="49">
        <f t="shared" si="875"/>
        <v>711427</v>
      </c>
      <c r="U495" s="49">
        <f t="shared" si="875"/>
        <v>0</v>
      </c>
      <c r="V495" s="49">
        <f t="shared" si="875"/>
        <v>711427</v>
      </c>
      <c r="W495" s="49">
        <f t="shared" si="875"/>
        <v>0</v>
      </c>
      <c r="X495" s="380">
        <f t="shared" si="875"/>
        <v>711427</v>
      </c>
    </row>
    <row r="496" spans="1:24" s="1" customFormat="1" ht="12.75" hidden="1" customHeight="1" x14ac:dyDescent="0.25">
      <c r="A496" s="286"/>
      <c r="B496" s="285" t="s">
        <v>289</v>
      </c>
      <c r="C496" s="29" t="s">
        <v>226</v>
      </c>
      <c r="D496" s="29" t="s">
        <v>604</v>
      </c>
      <c r="E496" s="48">
        <v>853</v>
      </c>
      <c r="F496" s="48" t="s">
        <v>296</v>
      </c>
      <c r="G496" s="48" t="s">
        <v>226</v>
      </c>
      <c r="H496" s="48" t="s">
        <v>304</v>
      </c>
      <c r="I496" s="48" t="s">
        <v>290</v>
      </c>
      <c r="J496" s="49">
        <v>708500</v>
      </c>
      <c r="K496" s="49"/>
      <c r="L496" s="49">
        <f t="shared" si="758"/>
        <v>708500</v>
      </c>
      <c r="M496" s="49"/>
      <c r="N496" s="49">
        <f t="shared" ref="N496" si="876">L496+M496</f>
        <v>708500</v>
      </c>
      <c r="O496" s="49"/>
      <c r="P496" s="49">
        <f t="shared" ref="P496" si="877">N496+O496</f>
        <v>708500</v>
      </c>
      <c r="Q496" s="49">
        <v>2927</v>
      </c>
      <c r="R496" s="49">
        <f t="shared" ref="R496" si="878">P496+Q496</f>
        <v>711427</v>
      </c>
      <c r="S496" s="49"/>
      <c r="T496" s="49">
        <f t="shared" ref="T496" si="879">R496+S496</f>
        <v>711427</v>
      </c>
      <c r="U496" s="49"/>
      <c r="V496" s="49">
        <f t="shared" ref="V496" si="880">T496+U496</f>
        <v>711427</v>
      </c>
      <c r="W496" s="49"/>
      <c r="X496" s="380">
        <f t="shared" ref="X496" si="881">V496+W496</f>
        <v>711427</v>
      </c>
    </row>
    <row r="497" spans="1:24" s="44" customFormat="1" hidden="1" x14ac:dyDescent="0.25">
      <c r="A497" s="360" t="s">
        <v>318</v>
      </c>
      <c r="B497" s="360"/>
      <c r="C497" s="29" t="s">
        <v>226</v>
      </c>
      <c r="D497" s="29" t="s">
        <v>604</v>
      </c>
      <c r="E497" s="48">
        <v>853</v>
      </c>
      <c r="F497" s="42" t="s">
        <v>247</v>
      </c>
      <c r="G497" s="42"/>
      <c r="H497" s="42"/>
      <c r="I497" s="42"/>
      <c r="J497" s="43">
        <f>J498</f>
        <v>4433800</v>
      </c>
      <c r="K497" s="43">
        <f t="shared" ref="K497:X497" si="882">K498</f>
        <v>0</v>
      </c>
      <c r="L497" s="43">
        <f t="shared" si="882"/>
        <v>4433800</v>
      </c>
      <c r="M497" s="43">
        <f t="shared" si="882"/>
        <v>0</v>
      </c>
      <c r="N497" s="43">
        <f t="shared" si="882"/>
        <v>4433800</v>
      </c>
      <c r="O497" s="43">
        <f t="shared" si="882"/>
        <v>0</v>
      </c>
      <c r="P497" s="43">
        <f t="shared" si="882"/>
        <v>4433800</v>
      </c>
      <c r="Q497" s="43">
        <f t="shared" si="882"/>
        <v>0</v>
      </c>
      <c r="R497" s="43">
        <f t="shared" si="882"/>
        <v>4433800</v>
      </c>
      <c r="S497" s="43">
        <f t="shared" si="882"/>
        <v>0</v>
      </c>
      <c r="T497" s="43">
        <f t="shared" si="882"/>
        <v>4433800</v>
      </c>
      <c r="U497" s="43">
        <f t="shared" si="882"/>
        <v>0</v>
      </c>
      <c r="V497" s="43">
        <f t="shared" si="882"/>
        <v>4433800</v>
      </c>
      <c r="W497" s="43">
        <f t="shared" si="882"/>
        <v>0</v>
      </c>
      <c r="X497" s="381">
        <f t="shared" si="882"/>
        <v>4433800</v>
      </c>
    </row>
    <row r="498" spans="1:24" s="47" customFormat="1" hidden="1" x14ac:dyDescent="0.25">
      <c r="A498" s="326" t="s">
        <v>327</v>
      </c>
      <c r="B498" s="326"/>
      <c r="C498" s="29" t="s">
        <v>226</v>
      </c>
      <c r="D498" s="29" t="s">
        <v>604</v>
      </c>
      <c r="E498" s="48">
        <v>853</v>
      </c>
      <c r="F498" s="45" t="s">
        <v>247</v>
      </c>
      <c r="G498" s="45" t="s">
        <v>307</v>
      </c>
      <c r="H498" s="45"/>
      <c r="I498" s="45"/>
      <c r="J498" s="46">
        <f t="shared" ref="J498:X502" si="883">J499</f>
        <v>4433800</v>
      </c>
      <c r="K498" s="46">
        <f t="shared" si="883"/>
        <v>0</v>
      </c>
      <c r="L498" s="46">
        <f t="shared" si="883"/>
        <v>4433800</v>
      </c>
      <c r="M498" s="46">
        <f t="shared" si="883"/>
        <v>0</v>
      </c>
      <c r="N498" s="46">
        <f t="shared" si="883"/>
        <v>4433800</v>
      </c>
      <c r="O498" s="46">
        <f t="shared" si="883"/>
        <v>0</v>
      </c>
      <c r="P498" s="46">
        <f t="shared" si="883"/>
        <v>4433800</v>
      </c>
      <c r="Q498" s="46">
        <f t="shared" si="883"/>
        <v>0</v>
      </c>
      <c r="R498" s="46">
        <f t="shared" si="883"/>
        <v>4433800</v>
      </c>
      <c r="S498" s="46">
        <f t="shared" si="883"/>
        <v>0</v>
      </c>
      <c r="T498" s="46">
        <f t="shared" si="883"/>
        <v>4433800</v>
      </c>
      <c r="U498" s="46">
        <f t="shared" si="883"/>
        <v>0</v>
      </c>
      <c r="V498" s="46">
        <f t="shared" si="883"/>
        <v>4433800</v>
      </c>
      <c r="W498" s="46">
        <f t="shared" si="883"/>
        <v>0</v>
      </c>
      <c r="X498" s="379">
        <f t="shared" si="883"/>
        <v>4433800</v>
      </c>
    </row>
    <row r="499" spans="1:24" s="1" customFormat="1" ht="12.75" hidden="1" customHeight="1" x14ac:dyDescent="0.25">
      <c r="A499" s="358" t="s">
        <v>280</v>
      </c>
      <c r="B499" s="358"/>
      <c r="C499" s="29" t="s">
        <v>226</v>
      </c>
      <c r="D499" s="29" t="s">
        <v>604</v>
      </c>
      <c r="E499" s="48">
        <v>853</v>
      </c>
      <c r="F499" s="48" t="s">
        <v>247</v>
      </c>
      <c r="G499" s="48" t="s">
        <v>307</v>
      </c>
      <c r="H499" s="48" t="s">
        <v>281</v>
      </c>
      <c r="I499" s="48"/>
      <c r="J499" s="49">
        <f>J500</f>
        <v>4433800</v>
      </c>
      <c r="K499" s="49">
        <f t="shared" si="883"/>
        <v>0</v>
      </c>
      <c r="L499" s="49">
        <f t="shared" si="883"/>
        <v>4433800</v>
      </c>
      <c r="M499" s="49">
        <f t="shared" si="883"/>
        <v>0</v>
      </c>
      <c r="N499" s="49">
        <f t="shared" si="883"/>
        <v>4433800</v>
      </c>
      <c r="O499" s="49">
        <f t="shared" si="883"/>
        <v>0</v>
      </c>
      <c r="P499" s="49">
        <f t="shared" si="883"/>
        <v>4433800</v>
      </c>
      <c r="Q499" s="49">
        <f t="shared" si="883"/>
        <v>0</v>
      </c>
      <c r="R499" s="49">
        <f t="shared" si="883"/>
        <v>4433800</v>
      </c>
      <c r="S499" s="49">
        <f t="shared" si="883"/>
        <v>0</v>
      </c>
      <c r="T499" s="49">
        <f t="shared" si="883"/>
        <v>4433800</v>
      </c>
      <c r="U499" s="49">
        <f t="shared" si="883"/>
        <v>0</v>
      </c>
      <c r="V499" s="49">
        <f t="shared" si="883"/>
        <v>4433800</v>
      </c>
      <c r="W499" s="49">
        <f t="shared" si="883"/>
        <v>0</v>
      </c>
      <c r="X499" s="380">
        <f t="shared" si="883"/>
        <v>4433800</v>
      </c>
    </row>
    <row r="500" spans="1:24" s="1" customFormat="1" hidden="1" x14ac:dyDescent="0.25">
      <c r="A500" s="358" t="s">
        <v>282</v>
      </c>
      <c r="B500" s="358"/>
      <c r="C500" s="29" t="s">
        <v>226</v>
      </c>
      <c r="D500" s="29" t="s">
        <v>604</v>
      </c>
      <c r="E500" s="48">
        <v>853</v>
      </c>
      <c r="F500" s="48" t="s">
        <v>247</v>
      </c>
      <c r="G500" s="48" t="s">
        <v>307</v>
      </c>
      <c r="H500" s="48" t="s">
        <v>283</v>
      </c>
      <c r="I500" s="48"/>
      <c r="J500" s="49">
        <f>J501</f>
        <v>4433800</v>
      </c>
      <c r="K500" s="49">
        <f t="shared" si="883"/>
        <v>0</v>
      </c>
      <c r="L500" s="49">
        <f t="shared" si="883"/>
        <v>4433800</v>
      </c>
      <c r="M500" s="49">
        <f t="shared" si="883"/>
        <v>0</v>
      </c>
      <c r="N500" s="49">
        <f t="shared" si="883"/>
        <v>4433800</v>
      </c>
      <c r="O500" s="49">
        <f t="shared" si="883"/>
        <v>0</v>
      </c>
      <c r="P500" s="49">
        <f t="shared" si="883"/>
        <v>4433800</v>
      </c>
      <c r="Q500" s="49">
        <f t="shared" si="883"/>
        <v>0</v>
      </c>
      <c r="R500" s="49">
        <f t="shared" si="883"/>
        <v>4433800</v>
      </c>
      <c r="S500" s="49">
        <f t="shared" si="883"/>
        <v>0</v>
      </c>
      <c r="T500" s="49">
        <f t="shared" si="883"/>
        <v>4433800</v>
      </c>
      <c r="U500" s="49">
        <f t="shared" si="883"/>
        <v>0</v>
      </c>
      <c r="V500" s="49">
        <f t="shared" si="883"/>
        <v>4433800</v>
      </c>
      <c r="W500" s="49">
        <f t="shared" si="883"/>
        <v>0</v>
      </c>
      <c r="X500" s="380">
        <f t="shared" si="883"/>
        <v>4433800</v>
      </c>
    </row>
    <row r="501" spans="1:24" s="1" customFormat="1" hidden="1" x14ac:dyDescent="0.25">
      <c r="A501" s="358" t="s">
        <v>328</v>
      </c>
      <c r="B501" s="358"/>
      <c r="C501" s="29" t="s">
        <v>226</v>
      </c>
      <c r="D501" s="29" t="s">
        <v>604</v>
      </c>
      <c r="E501" s="48">
        <v>853</v>
      </c>
      <c r="F501" s="48" t="s">
        <v>247</v>
      </c>
      <c r="G501" s="48" t="s">
        <v>307</v>
      </c>
      <c r="H501" s="48" t="s">
        <v>329</v>
      </c>
      <c r="I501" s="48"/>
      <c r="J501" s="49">
        <f>J502</f>
        <v>4433800</v>
      </c>
      <c r="K501" s="49">
        <f t="shared" si="883"/>
        <v>0</v>
      </c>
      <c r="L501" s="49">
        <f t="shared" si="883"/>
        <v>4433800</v>
      </c>
      <c r="M501" s="49">
        <f t="shared" si="883"/>
        <v>0</v>
      </c>
      <c r="N501" s="49">
        <f t="shared" si="883"/>
        <v>4433800</v>
      </c>
      <c r="O501" s="49">
        <f t="shared" si="883"/>
        <v>0</v>
      </c>
      <c r="P501" s="49">
        <f t="shared" si="883"/>
        <v>4433800</v>
      </c>
      <c r="Q501" s="49">
        <f t="shared" si="883"/>
        <v>0</v>
      </c>
      <c r="R501" s="49">
        <f t="shared" si="883"/>
        <v>4433800</v>
      </c>
      <c r="S501" s="49">
        <f t="shared" si="883"/>
        <v>0</v>
      </c>
      <c r="T501" s="49">
        <f t="shared" si="883"/>
        <v>4433800</v>
      </c>
      <c r="U501" s="49">
        <f t="shared" si="883"/>
        <v>0</v>
      </c>
      <c r="V501" s="49">
        <f t="shared" si="883"/>
        <v>4433800</v>
      </c>
      <c r="W501" s="49">
        <f t="shared" si="883"/>
        <v>0</v>
      </c>
      <c r="X501" s="380">
        <f t="shared" si="883"/>
        <v>4433800</v>
      </c>
    </row>
    <row r="502" spans="1:24" s="1" customFormat="1" ht="12.75" hidden="1" customHeight="1" x14ac:dyDescent="0.25">
      <c r="A502" s="285"/>
      <c r="B502" s="285" t="s">
        <v>280</v>
      </c>
      <c r="C502" s="29" t="s">
        <v>226</v>
      </c>
      <c r="D502" s="29" t="s">
        <v>604</v>
      </c>
      <c r="E502" s="48">
        <v>853</v>
      </c>
      <c r="F502" s="48" t="s">
        <v>247</v>
      </c>
      <c r="G502" s="48" t="s">
        <v>307</v>
      </c>
      <c r="H502" s="48" t="s">
        <v>329</v>
      </c>
      <c r="I502" s="48" t="s">
        <v>288</v>
      </c>
      <c r="J502" s="49">
        <f>J503</f>
        <v>4433800</v>
      </c>
      <c r="K502" s="49">
        <f t="shared" si="883"/>
        <v>0</v>
      </c>
      <c r="L502" s="49">
        <f t="shared" si="883"/>
        <v>4433800</v>
      </c>
      <c r="M502" s="49">
        <f t="shared" si="883"/>
        <v>0</v>
      </c>
      <c r="N502" s="49">
        <f t="shared" si="883"/>
        <v>4433800</v>
      </c>
      <c r="O502" s="49">
        <f t="shared" si="883"/>
        <v>0</v>
      </c>
      <c r="P502" s="49">
        <f t="shared" si="883"/>
        <v>4433800</v>
      </c>
      <c r="Q502" s="49">
        <f t="shared" si="883"/>
        <v>0</v>
      </c>
      <c r="R502" s="49">
        <f t="shared" si="883"/>
        <v>4433800</v>
      </c>
      <c r="S502" s="49">
        <f t="shared" si="883"/>
        <v>0</v>
      </c>
      <c r="T502" s="49">
        <f t="shared" si="883"/>
        <v>4433800</v>
      </c>
      <c r="U502" s="49">
        <f t="shared" si="883"/>
        <v>0</v>
      </c>
      <c r="V502" s="49">
        <f t="shared" si="883"/>
        <v>4433800</v>
      </c>
      <c r="W502" s="49">
        <f t="shared" si="883"/>
        <v>0</v>
      </c>
      <c r="X502" s="380">
        <f t="shared" si="883"/>
        <v>4433800</v>
      </c>
    </row>
    <row r="503" spans="1:24" s="1" customFormat="1" ht="12.75" hidden="1" customHeight="1" x14ac:dyDescent="0.25">
      <c r="A503" s="285"/>
      <c r="B503" s="285" t="s">
        <v>289</v>
      </c>
      <c r="C503" s="29" t="s">
        <v>226</v>
      </c>
      <c r="D503" s="29" t="s">
        <v>604</v>
      </c>
      <c r="E503" s="48">
        <v>853</v>
      </c>
      <c r="F503" s="48" t="s">
        <v>247</v>
      </c>
      <c r="G503" s="48" t="s">
        <v>307</v>
      </c>
      <c r="H503" s="48" t="s">
        <v>329</v>
      </c>
      <c r="I503" s="48" t="s">
        <v>290</v>
      </c>
      <c r="J503" s="49">
        <v>4433800</v>
      </c>
      <c r="K503" s="49"/>
      <c r="L503" s="49">
        <f t="shared" ref="L503:L556" si="884">J503+K503</f>
        <v>4433800</v>
      </c>
      <c r="M503" s="49"/>
      <c r="N503" s="49">
        <f t="shared" ref="N503" si="885">L503+M503</f>
        <v>4433800</v>
      </c>
      <c r="O503" s="49"/>
      <c r="P503" s="49">
        <f t="shared" ref="P503" si="886">N503+O503</f>
        <v>4433800</v>
      </c>
      <c r="Q503" s="49"/>
      <c r="R503" s="49">
        <f t="shared" ref="R503" si="887">P503+Q503</f>
        <v>4433800</v>
      </c>
      <c r="S503" s="49"/>
      <c r="T503" s="49">
        <f t="shared" ref="T503" si="888">R503+S503</f>
        <v>4433800</v>
      </c>
      <c r="U503" s="49"/>
      <c r="V503" s="49">
        <f t="shared" ref="V503" si="889">T503+U503</f>
        <v>4433800</v>
      </c>
      <c r="W503" s="49"/>
      <c r="X503" s="380">
        <f t="shared" ref="X503" si="890">V503+W503</f>
        <v>4433800</v>
      </c>
    </row>
    <row r="504" spans="1:24" s="1" customFormat="1" x14ac:dyDescent="0.25">
      <c r="A504" s="360" t="s">
        <v>460</v>
      </c>
      <c r="B504" s="360"/>
      <c r="C504" s="29" t="s">
        <v>226</v>
      </c>
      <c r="D504" s="29" t="s">
        <v>604</v>
      </c>
      <c r="E504" s="48">
        <v>853</v>
      </c>
      <c r="F504" s="42" t="s">
        <v>461</v>
      </c>
      <c r="G504" s="42"/>
      <c r="H504" s="42"/>
      <c r="I504" s="42"/>
      <c r="J504" s="43">
        <f t="shared" ref="J504:T504" si="891">J509</f>
        <v>260600</v>
      </c>
      <c r="K504" s="43">
        <f t="shared" si="891"/>
        <v>-136580</v>
      </c>
      <c r="L504" s="43">
        <f t="shared" si="891"/>
        <v>124020</v>
      </c>
      <c r="M504" s="43">
        <f t="shared" si="891"/>
        <v>0</v>
      </c>
      <c r="N504" s="43">
        <f t="shared" si="891"/>
        <v>124020</v>
      </c>
      <c r="O504" s="43">
        <f t="shared" si="891"/>
        <v>0</v>
      </c>
      <c r="P504" s="43">
        <f t="shared" si="891"/>
        <v>124020</v>
      </c>
      <c r="Q504" s="43">
        <f t="shared" si="891"/>
        <v>0</v>
      </c>
      <c r="R504" s="43">
        <f t="shared" si="891"/>
        <v>124020</v>
      </c>
      <c r="S504" s="43">
        <f t="shared" si="891"/>
        <v>0</v>
      </c>
      <c r="T504" s="43">
        <f t="shared" si="891"/>
        <v>124020</v>
      </c>
      <c r="U504" s="43">
        <f>U505+U509</f>
        <v>0</v>
      </c>
      <c r="V504" s="43">
        <f t="shared" ref="V504:X504" si="892">V505+V509</f>
        <v>124020</v>
      </c>
      <c r="W504" s="43">
        <f t="shared" si="892"/>
        <v>452417</v>
      </c>
      <c r="X504" s="381">
        <f t="shared" si="892"/>
        <v>576437</v>
      </c>
    </row>
    <row r="505" spans="1:24" s="145" customFormat="1" x14ac:dyDescent="0.25">
      <c r="A505" s="326" t="s">
        <v>462</v>
      </c>
      <c r="B505" s="326"/>
      <c r="C505" s="29" t="s">
        <v>226</v>
      </c>
      <c r="D505" s="29" t="s">
        <v>604</v>
      </c>
      <c r="E505" s="283">
        <v>853</v>
      </c>
      <c r="F505" s="45" t="s">
        <v>461</v>
      </c>
      <c r="G505" s="45" t="s">
        <v>224</v>
      </c>
      <c r="H505" s="148"/>
      <c r="I505" s="148"/>
      <c r="J505" s="149"/>
      <c r="K505" s="149"/>
      <c r="L505" s="149"/>
      <c r="M505" s="149"/>
      <c r="N505" s="149"/>
      <c r="O505" s="149"/>
      <c r="P505" s="149"/>
      <c r="Q505" s="149"/>
      <c r="R505" s="149"/>
      <c r="S505" s="149"/>
      <c r="T505" s="149"/>
      <c r="U505" s="149"/>
      <c r="V505" s="152">
        <f>V506</f>
        <v>0</v>
      </c>
      <c r="W505" s="152">
        <f t="shared" ref="W505:X507" si="893">W506</f>
        <v>473716</v>
      </c>
      <c r="X505" s="397">
        <f t="shared" si="893"/>
        <v>473716</v>
      </c>
    </row>
    <row r="506" spans="1:24" s="2" customFormat="1" ht="25.5" customHeight="1" x14ac:dyDescent="0.25">
      <c r="A506" s="358" t="s">
        <v>788</v>
      </c>
      <c r="B506" s="358"/>
      <c r="C506" s="29" t="s">
        <v>226</v>
      </c>
      <c r="D506" s="29" t="s">
        <v>604</v>
      </c>
      <c r="E506" s="413">
        <v>853</v>
      </c>
      <c r="F506" s="29" t="s">
        <v>461</v>
      </c>
      <c r="G506" s="29" t="s">
        <v>224</v>
      </c>
      <c r="H506" s="29" t="s">
        <v>789</v>
      </c>
      <c r="I506" s="29"/>
      <c r="J506" s="25"/>
      <c r="K506" s="25"/>
      <c r="L506" s="25"/>
      <c r="M506" s="25"/>
      <c r="N506" s="25"/>
      <c r="O506" s="25"/>
      <c r="P506" s="25"/>
      <c r="Q506" s="25"/>
      <c r="R506" s="25"/>
      <c r="S506" s="25"/>
      <c r="T506" s="25"/>
      <c r="U506" s="25"/>
      <c r="V506" s="25">
        <f>V507</f>
        <v>0</v>
      </c>
      <c r="W506" s="25">
        <f t="shared" si="893"/>
        <v>473716</v>
      </c>
      <c r="X506" s="384">
        <f t="shared" si="893"/>
        <v>473716</v>
      </c>
    </row>
    <row r="507" spans="1:24" s="2" customFormat="1" ht="12.75" customHeight="1" x14ac:dyDescent="0.25">
      <c r="A507" s="286"/>
      <c r="B507" s="285" t="s">
        <v>280</v>
      </c>
      <c r="C507" s="29" t="s">
        <v>226</v>
      </c>
      <c r="D507" s="29" t="s">
        <v>604</v>
      </c>
      <c r="E507" s="413">
        <v>853</v>
      </c>
      <c r="F507" s="29" t="s">
        <v>461</v>
      </c>
      <c r="G507" s="29" t="s">
        <v>224</v>
      </c>
      <c r="H507" s="29" t="s">
        <v>789</v>
      </c>
      <c r="I507" s="29" t="s">
        <v>288</v>
      </c>
      <c r="J507" s="25"/>
      <c r="K507" s="25"/>
      <c r="L507" s="25"/>
      <c r="M507" s="25"/>
      <c r="N507" s="25"/>
      <c r="O507" s="25"/>
      <c r="P507" s="25"/>
      <c r="Q507" s="25"/>
      <c r="R507" s="25"/>
      <c r="S507" s="25"/>
      <c r="T507" s="25"/>
      <c r="U507" s="25"/>
      <c r="V507" s="25">
        <f>V508</f>
        <v>0</v>
      </c>
      <c r="W507" s="25">
        <f t="shared" si="893"/>
        <v>473716</v>
      </c>
      <c r="X507" s="384">
        <f t="shared" si="893"/>
        <v>473716</v>
      </c>
    </row>
    <row r="508" spans="1:24" s="2" customFormat="1" ht="25.5" customHeight="1" x14ac:dyDescent="0.25">
      <c r="A508" s="286"/>
      <c r="B508" s="285" t="s">
        <v>790</v>
      </c>
      <c r="C508" s="29" t="s">
        <v>226</v>
      </c>
      <c r="D508" s="29" t="s">
        <v>604</v>
      </c>
      <c r="E508" s="413">
        <v>853</v>
      </c>
      <c r="F508" s="29" t="s">
        <v>461</v>
      </c>
      <c r="G508" s="29" t="s">
        <v>224</v>
      </c>
      <c r="H508" s="29" t="s">
        <v>789</v>
      </c>
      <c r="I508" s="29" t="s">
        <v>791</v>
      </c>
      <c r="J508" s="25"/>
      <c r="K508" s="25"/>
      <c r="L508" s="25"/>
      <c r="M508" s="25"/>
      <c r="N508" s="25"/>
      <c r="O508" s="25"/>
      <c r="P508" s="25"/>
      <c r="Q508" s="25"/>
      <c r="R508" s="25"/>
      <c r="S508" s="25"/>
      <c r="T508" s="25"/>
      <c r="U508" s="25"/>
      <c r="V508" s="25"/>
      <c r="W508" s="25">
        <v>473716</v>
      </c>
      <c r="X508" s="384">
        <f>V508+W508</f>
        <v>473716</v>
      </c>
    </row>
    <row r="509" spans="1:24" s="1" customFormat="1" x14ac:dyDescent="0.25">
      <c r="A509" s="326" t="s">
        <v>487</v>
      </c>
      <c r="B509" s="326"/>
      <c r="C509" s="29" t="s">
        <v>226</v>
      </c>
      <c r="D509" s="29" t="s">
        <v>604</v>
      </c>
      <c r="E509" s="48">
        <v>853</v>
      </c>
      <c r="F509" s="45" t="s">
        <v>461</v>
      </c>
      <c r="G509" s="45" t="s">
        <v>247</v>
      </c>
      <c r="H509" s="45"/>
      <c r="I509" s="45"/>
      <c r="J509" s="66">
        <f>J510</f>
        <v>260600</v>
      </c>
      <c r="K509" s="66">
        <f t="shared" ref="K509:X509" si="894">K510</f>
        <v>-136580</v>
      </c>
      <c r="L509" s="66">
        <f t="shared" si="894"/>
        <v>124020</v>
      </c>
      <c r="M509" s="66">
        <f t="shared" si="894"/>
        <v>0</v>
      </c>
      <c r="N509" s="66">
        <f t="shared" si="894"/>
        <v>124020</v>
      </c>
      <c r="O509" s="66">
        <f t="shared" si="894"/>
        <v>0</v>
      </c>
      <c r="P509" s="66">
        <f t="shared" si="894"/>
        <v>124020</v>
      </c>
      <c r="Q509" s="66">
        <f t="shared" si="894"/>
        <v>0</v>
      </c>
      <c r="R509" s="66">
        <f t="shared" si="894"/>
        <v>124020</v>
      </c>
      <c r="S509" s="66">
        <f t="shared" si="894"/>
        <v>0</v>
      </c>
      <c r="T509" s="66">
        <f t="shared" si="894"/>
        <v>124020</v>
      </c>
      <c r="U509" s="66">
        <f t="shared" si="894"/>
        <v>0</v>
      </c>
      <c r="V509" s="66">
        <f t="shared" si="894"/>
        <v>124020</v>
      </c>
      <c r="W509" s="66">
        <f t="shared" si="894"/>
        <v>-21299</v>
      </c>
      <c r="X509" s="389">
        <f t="shared" si="894"/>
        <v>102721</v>
      </c>
    </row>
    <row r="510" spans="1:24" s="1" customFormat="1" ht="12.75" customHeight="1" x14ac:dyDescent="0.25">
      <c r="A510" s="358" t="s">
        <v>280</v>
      </c>
      <c r="B510" s="358"/>
      <c r="C510" s="29" t="s">
        <v>226</v>
      </c>
      <c r="D510" s="29" t="s">
        <v>604</v>
      </c>
      <c r="E510" s="48">
        <v>853</v>
      </c>
      <c r="F510" s="29" t="s">
        <v>461</v>
      </c>
      <c r="G510" s="29" t="s">
        <v>247</v>
      </c>
      <c r="H510" s="29" t="s">
        <v>281</v>
      </c>
      <c r="I510" s="29"/>
      <c r="J510" s="25">
        <f>J511+J518</f>
        <v>260600</v>
      </c>
      <c r="K510" s="25">
        <f t="shared" ref="K510" si="895">K511+K518</f>
        <v>-136580</v>
      </c>
      <c r="L510" s="25">
        <f>L511+L518</f>
        <v>124020</v>
      </c>
      <c r="M510" s="25"/>
      <c r="N510" s="25">
        <f>N511+N518</f>
        <v>124020</v>
      </c>
      <c r="O510" s="25"/>
      <c r="P510" s="25">
        <f>P511+P518</f>
        <v>124020</v>
      </c>
      <c r="Q510" s="25"/>
      <c r="R510" s="25">
        <f>R511+R518</f>
        <v>124020</v>
      </c>
      <c r="S510" s="25"/>
      <c r="T510" s="25">
        <f>T511+T518</f>
        <v>124020</v>
      </c>
      <c r="U510" s="25"/>
      <c r="V510" s="25">
        <f>V511+V518</f>
        <v>124020</v>
      </c>
      <c r="W510" s="25">
        <f t="shared" ref="W510:X510" si="896">W511+W518</f>
        <v>-21299</v>
      </c>
      <c r="X510" s="384">
        <f t="shared" si="896"/>
        <v>102721</v>
      </c>
    </row>
    <row r="511" spans="1:24" s="1" customFormat="1" ht="54" customHeight="1" x14ac:dyDescent="0.25">
      <c r="A511" s="358" t="s">
        <v>282</v>
      </c>
      <c r="B511" s="358"/>
      <c r="C511" s="29" t="s">
        <v>226</v>
      </c>
      <c r="D511" s="29" t="s">
        <v>604</v>
      </c>
      <c r="E511" s="48">
        <v>853</v>
      </c>
      <c r="F511" s="48" t="s">
        <v>461</v>
      </c>
      <c r="G511" s="48" t="s">
        <v>247</v>
      </c>
      <c r="H511" s="48" t="s">
        <v>283</v>
      </c>
      <c r="I511" s="48"/>
      <c r="J511" s="49">
        <f>J512+J515</f>
        <v>127200</v>
      </c>
      <c r="K511" s="49">
        <f t="shared" ref="K511" si="897">K512+K515</f>
        <v>-3180</v>
      </c>
      <c r="L511" s="49">
        <f>L512+L515</f>
        <v>124020</v>
      </c>
      <c r="M511" s="49"/>
      <c r="N511" s="49">
        <f t="shared" ref="N511:P511" si="898">N512+N515</f>
        <v>124020</v>
      </c>
      <c r="O511" s="49"/>
      <c r="P511" s="49">
        <f t="shared" si="898"/>
        <v>124020</v>
      </c>
      <c r="Q511" s="49"/>
      <c r="R511" s="49">
        <f t="shared" ref="R511:T511" si="899">R512+R515</f>
        <v>124020</v>
      </c>
      <c r="S511" s="49"/>
      <c r="T511" s="49">
        <f t="shared" si="899"/>
        <v>124020</v>
      </c>
      <c r="U511" s="49"/>
      <c r="V511" s="49">
        <f t="shared" ref="V511:X511" si="900">V512+V515</f>
        <v>124020</v>
      </c>
      <c r="W511" s="49">
        <f t="shared" si="900"/>
        <v>-21299</v>
      </c>
      <c r="X511" s="380">
        <f t="shared" si="900"/>
        <v>102721</v>
      </c>
    </row>
    <row r="512" spans="1:24" s="1" customFormat="1" ht="12.75" hidden="1" customHeight="1" x14ac:dyDescent="0.25">
      <c r="A512" s="358" t="s">
        <v>477</v>
      </c>
      <c r="B512" s="358"/>
      <c r="C512" s="29" t="s">
        <v>226</v>
      </c>
      <c r="D512" s="29" t="s">
        <v>604</v>
      </c>
      <c r="E512" s="414">
        <v>853</v>
      </c>
      <c r="F512" s="48" t="s">
        <v>461</v>
      </c>
      <c r="G512" s="48" t="s">
        <v>247</v>
      </c>
      <c r="H512" s="48" t="s">
        <v>478</v>
      </c>
      <c r="I512" s="48"/>
      <c r="J512" s="49">
        <f>J514</f>
        <v>3180</v>
      </c>
      <c r="K512" s="49">
        <f t="shared" ref="K512:X512" si="901">K514</f>
        <v>-3180</v>
      </c>
      <c r="L512" s="49">
        <f t="shared" si="901"/>
        <v>0</v>
      </c>
      <c r="M512" s="49">
        <f t="shared" si="901"/>
        <v>0</v>
      </c>
      <c r="N512" s="49">
        <f t="shared" si="901"/>
        <v>0</v>
      </c>
      <c r="O512" s="49">
        <f t="shared" si="901"/>
        <v>0</v>
      </c>
      <c r="P512" s="49">
        <f t="shared" si="901"/>
        <v>0</v>
      </c>
      <c r="Q512" s="49">
        <f t="shared" si="901"/>
        <v>0</v>
      </c>
      <c r="R512" s="49">
        <f t="shared" si="901"/>
        <v>0</v>
      </c>
      <c r="S512" s="49">
        <f t="shared" si="901"/>
        <v>0</v>
      </c>
      <c r="T512" s="49">
        <f t="shared" si="901"/>
        <v>0</v>
      </c>
      <c r="U512" s="49">
        <f t="shared" si="901"/>
        <v>0</v>
      </c>
      <c r="V512" s="49">
        <f t="shared" si="901"/>
        <v>0</v>
      </c>
      <c r="W512" s="49">
        <f t="shared" si="901"/>
        <v>0</v>
      </c>
      <c r="X512" s="380">
        <f t="shared" si="901"/>
        <v>0</v>
      </c>
    </row>
    <row r="513" spans="1:24" s="1" customFormat="1" ht="12.75" hidden="1" customHeight="1" x14ac:dyDescent="0.25">
      <c r="A513" s="50"/>
      <c r="B513" s="285" t="s">
        <v>280</v>
      </c>
      <c r="C513" s="29" t="s">
        <v>226</v>
      </c>
      <c r="D513" s="29" t="s">
        <v>604</v>
      </c>
      <c r="E513" s="414">
        <v>853</v>
      </c>
      <c r="F513" s="48" t="s">
        <v>461</v>
      </c>
      <c r="G513" s="48" t="s">
        <v>247</v>
      </c>
      <c r="H513" s="48" t="s">
        <v>478</v>
      </c>
      <c r="I513" s="48" t="s">
        <v>288</v>
      </c>
      <c r="J513" s="49">
        <f>J514</f>
        <v>3180</v>
      </c>
      <c r="K513" s="49">
        <f t="shared" ref="K513:X513" si="902">K514</f>
        <v>-3180</v>
      </c>
      <c r="L513" s="49">
        <f t="shared" si="902"/>
        <v>0</v>
      </c>
      <c r="M513" s="49">
        <f t="shared" si="902"/>
        <v>0</v>
      </c>
      <c r="N513" s="49">
        <f t="shared" si="902"/>
        <v>0</v>
      </c>
      <c r="O513" s="49">
        <f t="shared" si="902"/>
        <v>0</v>
      </c>
      <c r="P513" s="49">
        <f t="shared" si="902"/>
        <v>0</v>
      </c>
      <c r="Q513" s="49">
        <f t="shared" si="902"/>
        <v>0</v>
      </c>
      <c r="R513" s="49">
        <f t="shared" si="902"/>
        <v>0</v>
      </c>
      <c r="S513" s="49">
        <f t="shared" si="902"/>
        <v>0</v>
      </c>
      <c r="T513" s="49">
        <f t="shared" si="902"/>
        <v>0</v>
      </c>
      <c r="U513" s="49">
        <f t="shared" si="902"/>
        <v>0</v>
      </c>
      <c r="V513" s="49">
        <f t="shared" si="902"/>
        <v>0</v>
      </c>
      <c r="W513" s="49">
        <f t="shared" si="902"/>
        <v>0</v>
      </c>
      <c r="X513" s="380">
        <f t="shared" si="902"/>
        <v>0</v>
      </c>
    </row>
    <row r="514" spans="1:24" s="1" customFormat="1" ht="12.75" hidden="1" customHeight="1" x14ac:dyDescent="0.25">
      <c r="A514" s="56"/>
      <c r="B514" s="285" t="s">
        <v>289</v>
      </c>
      <c r="C514" s="29" t="s">
        <v>226</v>
      </c>
      <c r="D514" s="29" t="s">
        <v>604</v>
      </c>
      <c r="E514" s="414">
        <v>853</v>
      </c>
      <c r="F514" s="48" t="s">
        <v>461</v>
      </c>
      <c r="G514" s="48" t="s">
        <v>247</v>
      </c>
      <c r="H514" s="48" t="s">
        <v>478</v>
      </c>
      <c r="I514" s="48" t="s">
        <v>290</v>
      </c>
      <c r="J514" s="49">
        <v>3180</v>
      </c>
      <c r="K514" s="49">
        <v>-3180</v>
      </c>
      <c r="L514" s="49">
        <f t="shared" si="884"/>
        <v>0</v>
      </c>
      <c r="M514" s="49"/>
      <c r="N514" s="49">
        <f t="shared" ref="N514" si="903">L514+M514</f>
        <v>0</v>
      </c>
      <c r="O514" s="49"/>
      <c r="P514" s="49">
        <f t="shared" ref="P514" si="904">N514+O514</f>
        <v>0</v>
      </c>
      <c r="Q514" s="49"/>
      <c r="R514" s="49">
        <f t="shared" ref="R514" si="905">P514+Q514</f>
        <v>0</v>
      </c>
      <c r="S514" s="49"/>
      <c r="T514" s="49">
        <f t="shared" ref="T514" si="906">R514+S514</f>
        <v>0</v>
      </c>
      <c r="U514" s="49"/>
      <c r="V514" s="49">
        <f t="shared" ref="V514" si="907">T514+U514</f>
        <v>0</v>
      </c>
      <c r="W514" s="49"/>
      <c r="X514" s="380">
        <f t="shared" ref="X514" si="908">V514+W514</f>
        <v>0</v>
      </c>
    </row>
    <row r="515" spans="1:24" s="1" customFormat="1" ht="52.5" customHeight="1" x14ac:dyDescent="0.25">
      <c r="A515" s="358" t="s">
        <v>488</v>
      </c>
      <c r="B515" s="358"/>
      <c r="C515" s="29" t="s">
        <v>226</v>
      </c>
      <c r="D515" s="29" t="s">
        <v>604</v>
      </c>
      <c r="E515" s="48">
        <v>853</v>
      </c>
      <c r="F515" s="48" t="s">
        <v>461</v>
      </c>
      <c r="G515" s="48" t="s">
        <v>247</v>
      </c>
      <c r="H515" s="48" t="s">
        <v>489</v>
      </c>
      <c r="I515" s="48"/>
      <c r="J515" s="49">
        <f t="shared" ref="J515:X516" si="909">J516</f>
        <v>124020</v>
      </c>
      <c r="K515" s="49">
        <f t="shared" si="909"/>
        <v>0</v>
      </c>
      <c r="L515" s="49">
        <f t="shared" si="909"/>
        <v>124020</v>
      </c>
      <c r="M515" s="49">
        <f t="shared" si="909"/>
        <v>0</v>
      </c>
      <c r="N515" s="49">
        <f t="shared" si="909"/>
        <v>124020</v>
      </c>
      <c r="O515" s="49">
        <f t="shared" si="909"/>
        <v>0</v>
      </c>
      <c r="P515" s="49">
        <f t="shared" si="909"/>
        <v>124020</v>
      </c>
      <c r="Q515" s="49">
        <f t="shared" si="909"/>
        <v>0</v>
      </c>
      <c r="R515" s="49">
        <f t="shared" si="909"/>
        <v>124020</v>
      </c>
      <c r="S515" s="49">
        <f t="shared" si="909"/>
        <v>0</v>
      </c>
      <c r="T515" s="49">
        <f t="shared" si="909"/>
        <v>124020</v>
      </c>
      <c r="U515" s="49">
        <f t="shared" si="909"/>
        <v>0</v>
      </c>
      <c r="V515" s="49">
        <f t="shared" si="909"/>
        <v>124020</v>
      </c>
      <c r="W515" s="49">
        <f t="shared" si="909"/>
        <v>-21299</v>
      </c>
      <c r="X515" s="380">
        <f t="shared" si="909"/>
        <v>102721</v>
      </c>
    </row>
    <row r="516" spans="1:24" s="1" customFormat="1" x14ac:dyDescent="0.25">
      <c r="A516" s="285"/>
      <c r="B516" s="285" t="s">
        <v>280</v>
      </c>
      <c r="C516" s="29" t="s">
        <v>226</v>
      </c>
      <c r="D516" s="29" t="s">
        <v>604</v>
      </c>
      <c r="E516" s="48">
        <v>853</v>
      </c>
      <c r="F516" s="48" t="s">
        <v>461</v>
      </c>
      <c r="G516" s="48" t="s">
        <v>247</v>
      </c>
      <c r="H516" s="48" t="s">
        <v>489</v>
      </c>
      <c r="I516" s="48" t="s">
        <v>288</v>
      </c>
      <c r="J516" s="49">
        <f>J517</f>
        <v>124020</v>
      </c>
      <c r="K516" s="49">
        <f t="shared" si="909"/>
        <v>0</v>
      </c>
      <c r="L516" s="49">
        <f t="shared" si="909"/>
        <v>124020</v>
      </c>
      <c r="M516" s="49">
        <f t="shared" si="909"/>
        <v>0</v>
      </c>
      <c r="N516" s="49">
        <f t="shared" si="909"/>
        <v>124020</v>
      </c>
      <c r="O516" s="49">
        <f t="shared" si="909"/>
        <v>0</v>
      </c>
      <c r="P516" s="49">
        <f t="shared" si="909"/>
        <v>124020</v>
      </c>
      <c r="Q516" s="49">
        <f t="shared" si="909"/>
        <v>0</v>
      </c>
      <c r="R516" s="49">
        <f t="shared" si="909"/>
        <v>124020</v>
      </c>
      <c r="S516" s="49">
        <f t="shared" si="909"/>
        <v>0</v>
      </c>
      <c r="T516" s="49">
        <f t="shared" si="909"/>
        <v>124020</v>
      </c>
      <c r="U516" s="49">
        <f t="shared" si="909"/>
        <v>0</v>
      </c>
      <c r="V516" s="49">
        <f t="shared" si="909"/>
        <v>124020</v>
      </c>
      <c r="W516" s="49">
        <f t="shared" si="909"/>
        <v>-21299</v>
      </c>
      <c r="X516" s="380">
        <f t="shared" si="909"/>
        <v>102721</v>
      </c>
    </row>
    <row r="517" spans="1:24" s="1" customFormat="1" x14ac:dyDescent="0.25">
      <c r="A517" s="285"/>
      <c r="B517" s="285" t="s">
        <v>289</v>
      </c>
      <c r="C517" s="29" t="s">
        <v>226</v>
      </c>
      <c r="D517" s="29" t="s">
        <v>604</v>
      </c>
      <c r="E517" s="48">
        <v>853</v>
      </c>
      <c r="F517" s="48" t="s">
        <v>461</v>
      </c>
      <c r="G517" s="48" t="s">
        <v>247</v>
      </c>
      <c r="H517" s="48" t="s">
        <v>489</v>
      </c>
      <c r="I517" s="48" t="s">
        <v>290</v>
      </c>
      <c r="J517" s="49">
        <v>124020</v>
      </c>
      <c r="K517" s="49"/>
      <c r="L517" s="49">
        <f t="shared" si="884"/>
        <v>124020</v>
      </c>
      <c r="M517" s="49"/>
      <c r="N517" s="49">
        <f t="shared" ref="N517" si="910">L517+M517</f>
        <v>124020</v>
      </c>
      <c r="O517" s="49"/>
      <c r="P517" s="49">
        <f t="shared" ref="P517" si="911">N517+O517</f>
        <v>124020</v>
      </c>
      <c r="Q517" s="49"/>
      <c r="R517" s="49">
        <f t="shared" ref="R517" si="912">P517+Q517</f>
        <v>124020</v>
      </c>
      <c r="S517" s="49"/>
      <c r="T517" s="49">
        <f t="shared" ref="T517" si="913">R517+S517</f>
        <v>124020</v>
      </c>
      <c r="U517" s="49"/>
      <c r="V517" s="49">
        <f t="shared" ref="V517" si="914">T517+U517</f>
        <v>124020</v>
      </c>
      <c r="W517" s="49">
        <f>[1]Вед.февр.!W494</f>
        <v>-21299</v>
      </c>
      <c r="X517" s="380">
        <f t="shared" ref="X517" si="915">V517+W517</f>
        <v>102721</v>
      </c>
    </row>
    <row r="518" spans="1:24" s="1" customFormat="1" ht="12.75" hidden="1" customHeight="1" x14ac:dyDescent="0.25">
      <c r="A518" s="358" t="s">
        <v>490</v>
      </c>
      <c r="B518" s="358"/>
      <c r="C518" s="29" t="s">
        <v>226</v>
      </c>
      <c r="D518" s="29" t="s">
        <v>604</v>
      </c>
      <c r="E518" s="48">
        <v>853</v>
      </c>
      <c r="F518" s="48" t="s">
        <v>461</v>
      </c>
      <c r="G518" s="48" t="s">
        <v>247</v>
      </c>
      <c r="H518" s="48" t="s">
        <v>491</v>
      </c>
      <c r="I518" s="48"/>
      <c r="J518" s="49">
        <f t="shared" ref="J518:X520" si="916">J519</f>
        <v>133400</v>
      </c>
      <c r="K518" s="49">
        <f t="shared" si="916"/>
        <v>-133400</v>
      </c>
      <c r="L518" s="49">
        <f t="shared" si="916"/>
        <v>0</v>
      </c>
      <c r="M518" s="49">
        <f t="shared" si="916"/>
        <v>0</v>
      </c>
      <c r="N518" s="49">
        <f t="shared" si="916"/>
        <v>0</v>
      </c>
      <c r="O518" s="49">
        <f t="shared" si="916"/>
        <v>0</v>
      </c>
      <c r="P518" s="49">
        <f t="shared" si="916"/>
        <v>0</v>
      </c>
      <c r="Q518" s="49">
        <f t="shared" si="916"/>
        <v>0</v>
      </c>
      <c r="R518" s="49">
        <f t="shared" si="916"/>
        <v>0</v>
      </c>
      <c r="S518" s="49">
        <f t="shared" si="916"/>
        <v>0</v>
      </c>
      <c r="T518" s="49">
        <f t="shared" si="916"/>
        <v>0</v>
      </c>
      <c r="U518" s="49">
        <f t="shared" si="916"/>
        <v>0</v>
      </c>
      <c r="V518" s="49">
        <f t="shared" si="916"/>
        <v>0</v>
      </c>
      <c r="W518" s="49">
        <f t="shared" si="916"/>
        <v>0</v>
      </c>
      <c r="X518" s="380">
        <f t="shared" si="916"/>
        <v>0</v>
      </c>
    </row>
    <row r="519" spans="1:24" s="1" customFormat="1" ht="12.75" hidden="1" customHeight="1" x14ac:dyDescent="0.25">
      <c r="A519" s="358" t="s">
        <v>492</v>
      </c>
      <c r="B519" s="358"/>
      <c r="C519" s="29" t="s">
        <v>226</v>
      </c>
      <c r="D519" s="29" t="s">
        <v>604</v>
      </c>
      <c r="E519" s="48">
        <v>853</v>
      </c>
      <c r="F519" s="48" t="s">
        <v>461</v>
      </c>
      <c r="G519" s="48" t="s">
        <v>247</v>
      </c>
      <c r="H519" s="48" t="s">
        <v>493</v>
      </c>
      <c r="I519" s="48"/>
      <c r="J519" s="49">
        <f t="shared" si="916"/>
        <v>133400</v>
      </c>
      <c r="K519" s="49">
        <f t="shared" si="916"/>
        <v>-133400</v>
      </c>
      <c r="L519" s="49">
        <f t="shared" si="916"/>
        <v>0</v>
      </c>
      <c r="M519" s="49">
        <f t="shared" si="916"/>
        <v>0</v>
      </c>
      <c r="N519" s="49">
        <f t="shared" si="916"/>
        <v>0</v>
      </c>
      <c r="O519" s="49">
        <f t="shared" si="916"/>
        <v>0</v>
      </c>
      <c r="P519" s="49">
        <f t="shared" si="916"/>
        <v>0</v>
      </c>
      <c r="Q519" s="49">
        <f t="shared" si="916"/>
        <v>0</v>
      </c>
      <c r="R519" s="49">
        <f t="shared" si="916"/>
        <v>0</v>
      </c>
      <c r="S519" s="49">
        <f t="shared" si="916"/>
        <v>0</v>
      </c>
      <c r="T519" s="49">
        <f t="shared" si="916"/>
        <v>0</v>
      </c>
      <c r="U519" s="49">
        <f t="shared" si="916"/>
        <v>0</v>
      </c>
      <c r="V519" s="49">
        <f t="shared" si="916"/>
        <v>0</v>
      </c>
      <c r="W519" s="49">
        <f t="shared" si="916"/>
        <v>0</v>
      </c>
      <c r="X519" s="380">
        <f t="shared" si="916"/>
        <v>0</v>
      </c>
    </row>
    <row r="520" spans="1:24" s="1" customFormat="1" ht="12.75" hidden="1" customHeight="1" x14ac:dyDescent="0.25">
      <c r="A520" s="285"/>
      <c r="B520" s="285" t="s">
        <v>280</v>
      </c>
      <c r="C520" s="29" t="s">
        <v>226</v>
      </c>
      <c r="D520" s="29" t="s">
        <v>604</v>
      </c>
      <c r="E520" s="48">
        <v>853</v>
      </c>
      <c r="F520" s="48" t="s">
        <v>461</v>
      </c>
      <c r="G520" s="48" t="s">
        <v>247</v>
      </c>
      <c r="H520" s="48" t="s">
        <v>493</v>
      </c>
      <c r="I520" s="48" t="s">
        <v>288</v>
      </c>
      <c r="J520" s="49">
        <f t="shared" si="916"/>
        <v>133400</v>
      </c>
      <c r="K520" s="49">
        <f t="shared" si="916"/>
        <v>-133400</v>
      </c>
      <c r="L520" s="49">
        <f t="shared" si="916"/>
        <v>0</v>
      </c>
      <c r="M520" s="49">
        <f t="shared" si="916"/>
        <v>0</v>
      </c>
      <c r="N520" s="49">
        <f t="shared" si="916"/>
        <v>0</v>
      </c>
      <c r="O520" s="49">
        <f t="shared" si="916"/>
        <v>0</v>
      </c>
      <c r="P520" s="49">
        <f t="shared" si="916"/>
        <v>0</v>
      </c>
      <c r="Q520" s="49">
        <f t="shared" si="916"/>
        <v>0</v>
      </c>
      <c r="R520" s="49">
        <f t="shared" si="916"/>
        <v>0</v>
      </c>
      <c r="S520" s="49">
        <f t="shared" si="916"/>
        <v>0</v>
      </c>
      <c r="T520" s="49">
        <f t="shared" si="916"/>
        <v>0</v>
      </c>
      <c r="U520" s="49">
        <f t="shared" si="916"/>
        <v>0</v>
      </c>
      <c r="V520" s="49">
        <f t="shared" si="916"/>
        <v>0</v>
      </c>
      <c r="W520" s="49">
        <f t="shared" si="916"/>
        <v>0</v>
      </c>
      <c r="X520" s="380">
        <f t="shared" si="916"/>
        <v>0</v>
      </c>
    </row>
    <row r="521" spans="1:24" s="1" customFormat="1" hidden="1" x14ac:dyDescent="0.25">
      <c r="A521" s="50"/>
      <c r="B521" s="285" t="s">
        <v>289</v>
      </c>
      <c r="C521" s="29" t="s">
        <v>226</v>
      </c>
      <c r="D521" s="29" t="s">
        <v>604</v>
      </c>
      <c r="E521" s="48">
        <v>853</v>
      </c>
      <c r="F521" s="48" t="s">
        <v>461</v>
      </c>
      <c r="G521" s="48" t="s">
        <v>247</v>
      </c>
      <c r="H521" s="48" t="s">
        <v>493</v>
      </c>
      <c r="I521" s="48" t="s">
        <v>290</v>
      </c>
      <c r="J521" s="49">
        <v>133400</v>
      </c>
      <c r="K521" s="49">
        <v>-133400</v>
      </c>
      <c r="L521" s="49">
        <f t="shared" si="884"/>
        <v>0</v>
      </c>
      <c r="M521" s="49"/>
      <c r="N521" s="49">
        <f t="shared" ref="N521" si="917">L521+M521</f>
        <v>0</v>
      </c>
      <c r="O521" s="49"/>
      <c r="P521" s="49">
        <f t="shared" ref="P521" si="918">N521+O521</f>
        <v>0</v>
      </c>
      <c r="Q521" s="49"/>
      <c r="R521" s="49">
        <f t="shared" ref="R521" si="919">P521+Q521</f>
        <v>0</v>
      </c>
      <c r="S521" s="49"/>
      <c r="T521" s="49">
        <f t="shared" ref="T521" si="920">R521+S521</f>
        <v>0</v>
      </c>
      <c r="U521" s="49"/>
      <c r="V521" s="49">
        <f t="shared" ref="V521" si="921">T521+U521</f>
        <v>0</v>
      </c>
      <c r="W521" s="49"/>
      <c r="X521" s="380">
        <f t="shared" ref="X521" si="922">V521+W521</f>
        <v>0</v>
      </c>
    </row>
    <row r="522" spans="1:24" s="1" customFormat="1" ht="26.25" customHeight="1" x14ac:dyDescent="0.25">
      <c r="A522" s="360" t="s">
        <v>551</v>
      </c>
      <c r="B522" s="360"/>
      <c r="C522" s="29" t="s">
        <v>226</v>
      </c>
      <c r="D522" s="29" t="s">
        <v>604</v>
      </c>
      <c r="E522" s="48">
        <v>853</v>
      </c>
      <c r="F522" s="68" t="s">
        <v>552</v>
      </c>
      <c r="G522" s="68"/>
      <c r="H522" s="68"/>
      <c r="I522" s="68"/>
      <c r="J522" s="69">
        <f>J523+J529</f>
        <v>22471000</v>
      </c>
      <c r="K522" s="69">
        <f t="shared" ref="K522:X522" si="923">K523+K529</f>
        <v>0</v>
      </c>
      <c r="L522" s="69">
        <f t="shared" si="923"/>
        <v>22471000</v>
      </c>
      <c r="M522" s="69">
        <f t="shared" si="923"/>
        <v>0</v>
      </c>
      <c r="N522" s="69">
        <f t="shared" si="923"/>
        <v>22471000</v>
      </c>
      <c r="O522" s="69">
        <f t="shared" si="923"/>
        <v>0</v>
      </c>
      <c r="P522" s="69">
        <f t="shared" si="923"/>
        <v>22471000</v>
      </c>
      <c r="Q522" s="69">
        <f t="shared" si="923"/>
        <v>0</v>
      </c>
      <c r="R522" s="69">
        <f t="shared" si="923"/>
        <v>22471000</v>
      </c>
      <c r="S522" s="69">
        <f t="shared" si="923"/>
        <v>0</v>
      </c>
      <c r="T522" s="69">
        <f t="shared" si="923"/>
        <v>22471000</v>
      </c>
      <c r="U522" s="69">
        <f t="shared" si="923"/>
        <v>704220</v>
      </c>
      <c r="V522" s="69">
        <f t="shared" si="923"/>
        <v>23175220</v>
      </c>
      <c r="W522" s="69">
        <f t="shared" si="923"/>
        <v>800000</v>
      </c>
      <c r="X522" s="398">
        <f t="shared" si="923"/>
        <v>23975220</v>
      </c>
    </row>
    <row r="523" spans="1:24" s="1" customFormat="1" hidden="1" x14ac:dyDescent="0.25">
      <c r="A523" s="326" t="s">
        <v>553</v>
      </c>
      <c r="B523" s="326"/>
      <c r="C523" s="29" t="s">
        <v>226</v>
      </c>
      <c r="D523" s="29" t="s">
        <v>604</v>
      </c>
      <c r="E523" s="48">
        <v>853</v>
      </c>
      <c r="F523" s="63" t="s">
        <v>552</v>
      </c>
      <c r="G523" s="63" t="s">
        <v>224</v>
      </c>
      <c r="H523" s="70"/>
      <c r="I523" s="63"/>
      <c r="J523" s="71">
        <f t="shared" ref="J523:X527" si="924">J524</f>
        <v>8781000</v>
      </c>
      <c r="K523" s="71">
        <f t="shared" si="924"/>
        <v>0</v>
      </c>
      <c r="L523" s="71">
        <f t="shared" si="924"/>
        <v>8781000</v>
      </c>
      <c r="M523" s="71">
        <f t="shared" si="924"/>
        <v>0</v>
      </c>
      <c r="N523" s="71">
        <f t="shared" si="924"/>
        <v>8781000</v>
      </c>
      <c r="O523" s="71">
        <f t="shared" si="924"/>
        <v>0</v>
      </c>
      <c r="P523" s="71">
        <f t="shared" si="924"/>
        <v>8781000</v>
      </c>
      <c r="Q523" s="71">
        <f t="shared" si="924"/>
        <v>0</v>
      </c>
      <c r="R523" s="71">
        <f t="shared" si="924"/>
        <v>8781000</v>
      </c>
      <c r="S523" s="71">
        <f t="shared" si="924"/>
        <v>0</v>
      </c>
      <c r="T523" s="71">
        <f t="shared" si="924"/>
        <v>8781000</v>
      </c>
      <c r="U523" s="71">
        <f t="shared" si="924"/>
        <v>-1500</v>
      </c>
      <c r="V523" s="71">
        <f t="shared" si="924"/>
        <v>8779500</v>
      </c>
      <c r="W523" s="71">
        <f t="shared" si="924"/>
        <v>0</v>
      </c>
      <c r="X523" s="399">
        <f t="shared" si="924"/>
        <v>8779500</v>
      </c>
    </row>
    <row r="524" spans="1:24" s="1" customFormat="1" ht="12.75" hidden="1" customHeight="1" x14ac:dyDescent="0.25">
      <c r="A524" s="358" t="s">
        <v>280</v>
      </c>
      <c r="B524" s="358"/>
      <c r="C524" s="29" t="s">
        <v>226</v>
      </c>
      <c r="D524" s="29" t="s">
        <v>604</v>
      </c>
      <c r="E524" s="48">
        <v>853</v>
      </c>
      <c r="F524" s="48" t="s">
        <v>552</v>
      </c>
      <c r="G524" s="48" t="s">
        <v>224</v>
      </c>
      <c r="H524" s="48" t="s">
        <v>281</v>
      </c>
      <c r="I524" s="48"/>
      <c r="J524" s="49">
        <f t="shared" si="924"/>
        <v>8781000</v>
      </c>
      <c r="K524" s="49">
        <f t="shared" si="924"/>
        <v>0</v>
      </c>
      <c r="L524" s="49">
        <f t="shared" si="924"/>
        <v>8781000</v>
      </c>
      <c r="M524" s="49">
        <f t="shared" si="924"/>
        <v>0</v>
      </c>
      <c r="N524" s="49">
        <f t="shared" si="924"/>
        <v>8781000</v>
      </c>
      <c r="O524" s="49">
        <f t="shared" si="924"/>
        <v>0</v>
      </c>
      <c r="P524" s="49">
        <f t="shared" si="924"/>
        <v>8781000</v>
      </c>
      <c r="Q524" s="49">
        <f t="shared" si="924"/>
        <v>0</v>
      </c>
      <c r="R524" s="49">
        <f t="shared" si="924"/>
        <v>8781000</v>
      </c>
      <c r="S524" s="49">
        <f t="shared" si="924"/>
        <v>0</v>
      </c>
      <c r="T524" s="49">
        <f t="shared" si="924"/>
        <v>8781000</v>
      </c>
      <c r="U524" s="49">
        <f t="shared" si="924"/>
        <v>-1500</v>
      </c>
      <c r="V524" s="49">
        <f t="shared" si="924"/>
        <v>8779500</v>
      </c>
      <c r="W524" s="49">
        <f t="shared" si="924"/>
        <v>0</v>
      </c>
      <c r="X524" s="380">
        <f t="shared" si="924"/>
        <v>8779500</v>
      </c>
    </row>
    <row r="525" spans="1:24" s="1" customFormat="1" ht="12.75" hidden="1" customHeight="1" x14ac:dyDescent="0.25">
      <c r="A525" s="358" t="s">
        <v>282</v>
      </c>
      <c r="B525" s="358"/>
      <c r="C525" s="29" t="s">
        <v>226</v>
      </c>
      <c r="D525" s="29" t="s">
        <v>604</v>
      </c>
      <c r="E525" s="48">
        <v>853</v>
      </c>
      <c r="F525" s="48" t="s">
        <v>552</v>
      </c>
      <c r="G525" s="48" t="s">
        <v>224</v>
      </c>
      <c r="H525" s="48" t="s">
        <v>283</v>
      </c>
      <c r="I525" s="48"/>
      <c r="J525" s="49">
        <f t="shared" si="924"/>
        <v>8781000</v>
      </c>
      <c r="K525" s="49">
        <f t="shared" si="924"/>
        <v>0</v>
      </c>
      <c r="L525" s="49">
        <f t="shared" si="924"/>
        <v>8781000</v>
      </c>
      <c r="M525" s="49">
        <f t="shared" si="924"/>
        <v>0</v>
      </c>
      <c r="N525" s="49">
        <f t="shared" si="924"/>
        <v>8781000</v>
      </c>
      <c r="O525" s="49">
        <f t="shared" si="924"/>
        <v>0</v>
      </c>
      <c r="P525" s="49">
        <f t="shared" si="924"/>
        <v>8781000</v>
      </c>
      <c r="Q525" s="49">
        <f t="shared" si="924"/>
        <v>0</v>
      </c>
      <c r="R525" s="49">
        <f t="shared" si="924"/>
        <v>8781000</v>
      </c>
      <c r="S525" s="49">
        <f t="shared" si="924"/>
        <v>0</v>
      </c>
      <c r="T525" s="49">
        <f t="shared" si="924"/>
        <v>8781000</v>
      </c>
      <c r="U525" s="49">
        <f t="shared" si="924"/>
        <v>-1500</v>
      </c>
      <c r="V525" s="49">
        <f t="shared" si="924"/>
        <v>8779500</v>
      </c>
      <c r="W525" s="49">
        <f t="shared" si="924"/>
        <v>0</v>
      </c>
      <c r="X525" s="380">
        <f t="shared" si="924"/>
        <v>8779500</v>
      </c>
    </row>
    <row r="526" spans="1:24" s="1" customFormat="1" ht="12.75" hidden="1" customHeight="1" x14ac:dyDescent="0.25">
      <c r="A526" s="365" t="s">
        <v>554</v>
      </c>
      <c r="B526" s="365"/>
      <c r="C526" s="29" t="s">
        <v>226</v>
      </c>
      <c r="D526" s="29" t="s">
        <v>604</v>
      </c>
      <c r="E526" s="48">
        <v>853</v>
      </c>
      <c r="F526" s="48" t="s">
        <v>552</v>
      </c>
      <c r="G526" s="48" t="s">
        <v>224</v>
      </c>
      <c r="H526" s="48" t="s">
        <v>555</v>
      </c>
      <c r="I526" s="48"/>
      <c r="J526" s="49">
        <f t="shared" si="924"/>
        <v>8781000</v>
      </c>
      <c r="K526" s="49">
        <f t="shared" si="924"/>
        <v>0</v>
      </c>
      <c r="L526" s="49">
        <f t="shared" si="924"/>
        <v>8781000</v>
      </c>
      <c r="M526" s="49">
        <f t="shared" si="924"/>
        <v>0</v>
      </c>
      <c r="N526" s="49">
        <f t="shared" si="924"/>
        <v>8781000</v>
      </c>
      <c r="O526" s="49">
        <f t="shared" si="924"/>
        <v>0</v>
      </c>
      <c r="P526" s="49">
        <f t="shared" si="924"/>
        <v>8781000</v>
      </c>
      <c r="Q526" s="49">
        <f t="shared" si="924"/>
        <v>0</v>
      </c>
      <c r="R526" s="49">
        <f t="shared" si="924"/>
        <v>8781000</v>
      </c>
      <c r="S526" s="49">
        <f t="shared" si="924"/>
        <v>0</v>
      </c>
      <c r="T526" s="49">
        <f t="shared" si="924"/>
        <v>8781000</v>
      </c>
      <c r="U526" s="49">
        <f t="shared" si="924"/>
        <v>-1500</v>
      </c>
      <c r="V526" s="49">
        <f t="shared" si="924"/>
        <v>8779500</v>
      </c>
      <c r="W526" s="49">
        <f t="shared" si="924"/>
        <v>0</v>
      </c>
      <c r="X526" s="380">
        <f t="shared" si="924"/>
        <v>8779500</v>
      </c>
    </row>
    <row r="527" spans="1:24" s="1" customFormat="1" hidden="1" x14ac:dyDescent="0.25">
      <c r="A527" s="50"/>
      <c r="B527" s="286" t="s">
        <v>280</v>
      </c>
      <c r="C527" s="29" t="s">
        <v>226</v>
      </c>
      <c r="D527" s="29" t="s">
        <v>604</v>
      </c>
      <c r="E527" s="48">
        <v>853</v>
      </c>
      <c r="F527" s="48" t="s">
        <v>552</v>
      </c>
      <c r="G527" s="48" t="s">
        <v>224</v>
      </c>
      <c r="H527" s="48" t="s">
        <v>555</v>
      </c>
      <c r="I527" s="48" t="s">
        <v>288</v>
      </c>
      <c r="J527" s="49">
        <f t="shared" si="924"/>
        <v>8781000</v>
      </c>
      <c r="K527" s="49">
        <f t="shared" si="924"/>
        <v>0</v>
      </c>
      <c r="L527" s="49">
        <f t="shared" si="924"/>
        <v>8781000</v>
      </c>
      <c r="M527" s="49">
        <f t="shared" si="924"/>
        <v>0</v>
      </c>
      <c r="N527" s="49">
        <f t="shared" si="924"/>
        <v>8781000</v>
      </c>
      <c r="O527" s="49">
        <f t="shared" si="924"/>
        <v>0</v>
      </c>
      <c r="P527" s="49">
        <f t="shared" si="924"/>
        <v>8781000</v>
      </c>
      <c r="Q527" s="49">
        <f t="shared" si="924"/>
        <v>0</v>
      </c>
      <c r="R527" s="49">
        <f t="shared" si="924"/>
        <v>8781000</v>
      </c>
      <c r="S527" s="49">
        <f t="shared" si="924"/>
        <v>0</v>
      </c>
      <c r="T527" s="49">
        <f t="shared" si="924"/>
        <v>8781000</v>
      </c>
      <c r="U527" s="49">
        <f t="shared" si="924"/>
        <v>-1500</v>
      </c>
      <c r="V527" s="49">
        <f t="shared" si="924"/>
        <v>8779500</v>
      </c>
      <c r="W527" s="49">
        <f t="shared" si="924"/>
        <v>0</v>
      </c>
      <c r="X527" s="380">
        <f t="shared" si="924"/>
        <v>8779500</v>
      </c>
    </row>
    <row r="528" spans="1:24" s="1" customFormat="1" hidden="1" x14ac:dyDescent="0.25">
      <c r="A528" s="50"/>
      <c r="B528" s="285" t="s">
        <v>213</v>
      </c>
      <c r="C528" s="29" t="s">
        <v>226</v>
      </c>
      <c r="D528" s="29" t="s">
        <v>604</v>
      </c>
      <c r="E528" s="48">
        <v>853</v>
      </c>
      <c r="F528" s="48" t="s">
        <v>552</v>
      </c>
      <c r="G528" s="48" t="s">
        <v>224</v>
      </c>
      <c r="H528" s="48" t="s">
        <v>555</v>
      </c>
      <c r="I528" s="48" t="s">
        <v>556</v>
      </c>
      <c r="J528" s="49">
        <v>8781000</v>
      </c>
      <c r="K528" s="49"/>
      <c r="L528" s="49">
        <f t="shared" si="884"/>
        <v>8781000</v>
      </c>
      <c r="M528" s="49"/>
      <c r="N528" s="49">
        <f t="shared" ref="N528" si="925">L528+M528</f>
        <v>8781000</v>
      </c>
      <c r="O528" s="49"/>
      <c r="P528" s="49">
        <f t="shared" ref="P528" si="926">N528+O528</f>
        <v>8781000</v>
      </c>
      <c r="Q528" s="49"/>
      <c r="R528" s="49">
        <f t="shared" ref="R528" si="927">P528+Q528</f>
        <v>8781000</v>
      </c>
      <c r="S528" s="49"/>
      <c r="T528" s="49">
        <f t="shared" ref="T528" si="928">R528+S528</f>
        <v>8781000</v>
      </c>
      <c r="U528" s="49">
        <v>-1500</v>
      </c>
      <c r="V528" s="49">
        <f t="shared" ref="V528" si="929">T528+U528</f>
        <v>8779500</v>
      </c>
      <c r="W528" s="49"/>
      <c r="X528" s="380">
        <f t="shared" ref="X528" si="930">V528+W528</f>
        <v>8779500</v>
      </c>
    </row>
    <row r="529" spans="1:24" s="1" customFormat="1" ht="12.75" customHeight="1" x14ac:dyDescent="0.25">
      <c r="A529" s="369" t="s">
        <v>557</v>
      </c>
      <c r="B529" s="369"/>
      <c r="C529" s="29" t="s">
        <v>226</v>
      </c>
      <c r="D529" s="29" t="s">
        <v>604</v>
      </c>
      <c r="E529" s="48">
        <v>853</v>
      </c>
      <c r="F529" s="45" t="s">
        <v>552</v>
      </c>
      <c r="G529" s="45" t="s">
        <v>296</v>
      </c>
      <c r="H529" s="45"/>
      <c r="I529" s="45"/>
      <c r="J529" s="46">
        <f t="shared" ref="J529:X533" si="931">J530</f>
        <v>13690000</v>
      </c>
      <c r="K529" s="46">
        <f t="shared" si="931"/>
        <v>0</v>
      </c>
      <c r="L529" s="46">
        <f t="shared" si="931"/>
        <v>13690000</v>
      </c>
      <c r="M529" s="46">
        <f t="shared" si="931"/>
        <v>0</v>
      </c>
      <c r="N529" s="46">
        <f t="shared" si="931"/>
        <v>13690000</v>
      </c>
      <c r="O529" s="46">
        <f t="shared" si="931"/>
        <v>0</v>
      </c>
      <c r="P529" s="46">
        <f t="shared" si="931"/>
        <v>13690000</v>
      </c>
      <c r="Q529" s="46">
        <f t="shared" si="931"/>
        <v>0</v>
      </c>
      <c r="R529" s="46">
        <f t="shared" si="931"/>
        <v>13690000</v>
      </c>
      <c r="S529" s="46">
        <f t="shared" si="931"/>
        <v>0</v>
      </c>
      <c r="T529" s="46">
        <f t="shared" si="931"/>
        <v>13690000</v>
      </c>
      <c r="U529" s="46">
        <f t="shared" si="931"/>
        <v>705720</v>
      </c>
      <c r="V529" s="46">
        <f t="shared" si="931"/>
        <v>14395720</v>
      </c>
      <c r="W529" s="46">
        <f t="shared" si="931"/>
        <v>800000</v>
      </c>
      <c r="X529" s="379">
        <f t="shared" si="931"/>
        <v>15195720</v>
      </c>
    </row>
    <row r="530" spans="1:24" s="67" customFormat="1" ht="15" customHeight="1" x14ac:dyDescent="0.25">
      <c r="A530" s="358" t="s">
        <v>280</v>
      </c>
      <c r="B530" s="358"/>
      <c r="C530" s="29" t="s">
        <v>226</v>
      </c>
      <c r="D530" s="29" t="s">
        <v>604</v>
      </c>
      <c r="E530" s="48">
        <v>853</v>
      </c>
      <c r="F530" s="48" t="s">
        <v>552</v>
      </c>
      <c r="G530" s="48" t="s">
        <v>296</v>
      </c>
      <c r="H530" s="48" t="s">
        <v>281</v>
      </c>
      <c r="I530" s="48"/>
      <c r="J530" s="49">
        <f t="shared" si="931"/>
        <v>13690000</v>
      </c>
      <c r="K530" s="49">
        <f t="shared" si="931"/>
        <v>0</v>
      </c>
      <c r="L530" s="49">
        <f t="shared" si="931"/>
        <v>13690000</v>
      </c>
      <c r="M530" s="49">
        <f t="shared" si="931"/>
        <v>0</v>
      </c>
      <c r="N530" s="49">
        <f t="shared" si="931"/>
        <v>13690000</v>
      </c>
      <c r="O530" s="49">
        <f t="shared" si="931"/>
        <v>0</v>
      </c>
      <c r="P530" s="49">
        <f t="shared" si="931"/>
        <v>13690000</v>
      </c>
      <c r="Q530" s="49">
        <f t="shared" si="931"/>
        <v>0</v>
      </c>
      <c r="R530" s="49">
        <f t="shared" si="931"/>
        <v>13690000</v>
      </c>
      <c r="S530" s="49">
        <f t="shared" si="931"/>
        <v>0</v>
      </c>
      <c r="T530" s="49">
        <f t="shared" si="931"/>
        <v>13690000</v>
      </c>
      <c r="U530" s="49">
        <f t="shared" si="931"/>
        <v>705720</v>
      </c>
      <c r="V530" s="49">
        <f t="shared" si="931"/>
        <v>14395720</v>
      </c>
      <c r="W530" s="49">
        <f t="shared" si="931"/>
        <v>800000</v>
      </c>
      <c r="X530" s="380">
        <f t="shared" si="931"/>
        <v>15195720</v>
      </c>
    </row>
    <row r="531" spans="1:24" s="47" customFormat="1" ht="53.25" customHeight="1" x14ac:dyDescent="0.25">
      <c r="A531" s="358" t="s">
        <v>282</v>
      </c>
      <c r="B531" s="358"/>
      <c r="C531" s="29" t="s">
        <v>226</v>
      </c>
      <c r="D531" s="29" t="s">
        <v>604</v>
      </c>
      <c r="E531" s="48">
        <v>853</v>
      </c>
      <c r="F531" s="48" t="s">
        <v>552</v>
      </c>
      <c r="G531" s="48" t="s">
        <v>296</v>
      </c>
      <c r="H531" s="48" t="s">
        <v>283</v>
      </c>
      <c r="I531" s="48"/>
      <c r="J531" s="49">
        <f t="shared" si="931"/>
        <v>13690000</v>
      </c>
      <c r="K531" s="49">
        <f t="shared" si="931"/>
        <v>0</v>
      </c>
      <c r="L531" s="49">
        <f t="shared" si="931"/>
        <v>13690000</v>
      </c>
      <c r="M531" s="49">
        <f t="shared" si="931"/>
        <v>0</v>
      </c>
      <c r="N531" s="49">
        <f t="shared" si="931"/>
        <v>13690000</v>
      </c>
      <c r="O531" s="49">
        <f t="shared" si="931"/>
        <v>0</v>
      </c>
      <c r="P531" s="49">
        <f t="shared" si="931"/>
        <v>13690000</v>
      </c>
      <c r="Q531" s="49">
        <f t="shared" si="931"/>
        <v>0</v>
      </c>
      <c r="R531" s="49">
        <f t="shared" si="931"/>
        <v>13690000</v>
      </c>
      <c r="S531" s="49">
        <f t="shared" si="931"/>
        <v>0</v>
      </c>
      <c r="T531" s="49">
        <f t="shared" si="931"/>
        <v>13690000</v>
      </c>
      <c r="U531" s="49">
        <f t="shared" si="931"/>
        <v>705720</v>
      </c>
      <c r="V531" s="49">
        <f t="shared" si="931"/>
        <v>14395720</v>
      </c>
      <c r="W531" s="49">
        <f t="shared" si="931"/>
        <v>800000</v>
      </c>
      <c r="X531" s="380">
        <f t="shared" si="931"/>
        <v>15195720</v>
      </c>
    </row>
    <row r="532" spans="1:24" s="1" customFormat="1" ht="12.75" customHeight="1" x14ac:dyDescent="0.25">
      <c r="A532" s="365" t="s">
        <v>564</v>
      </c>
      <c r="B532" s="365"/>
      <c r="C532" s="29" t="s">
        <v>226</v>
      </c>
      <c r="D532" s="29" t="s">
        <v>604</v>
      </c>
      <c r="E532" s="48">
        <v>853</v>
      </c>
      <c r="F532" s="48" t="s">
        <v>552</v>
      </c>
      <c r="G532" s="48" t="s">
        <v>296</v>
      </c>
      <c r="H532" s="48" t="s">
        <v>565</v>
      </c>
      <c r="I532" s="48"/>
      <c r="J532" s="49">
        <f t="shared" si="931"/>
        <v>13690000</v>
      </c>
      <c r="K532" s="49">
        <f t="shared" si="931"/>
        <v>0</v>
      </c>
      <c r="L532" s="49">
        <f t="shared" si="931"/>
        <v>13690000</v>
      </c>
      <c r="M532" s="49">
        <f t="shared" si="931"/>
        <v>0</v>
      </c>
      <c r="N532" s="49">
        <f t="shared" si="931"/>
        <v>13690000</v>
      </c>
      <c r="O532" s="49">
        <f t="shared" si="931"/>
        <v>0</v>
      </c>
      <c r="P532" s="49">
        <f t="shared" si="931"/>
        <v>13690000</v>
      </c>
      <c r="Q532" s="49">
        <f t="shared" si="931"/>
        <v>0</v>
      </c>
      <c r="R532" s="49">
        <f t="shared" si="931"/>
        <v>13690000</v>
      </c>
      <c r="S532" s="49">
        <f t="shared" si="931"/>
        <v>0</v>
      </c>
      <c r="T532" s="49">
        <f t="shared" si="931"/>
        <v>13690000</v>
      </c>
      <c r="U532" s="49">
        <f t="shared" si="931"/>
        <v>705720</v>
      </c>
      <c r="V532" s="49">
        <f t="shared" si="931"/>
        <v>14395720</v>
      </c>
      <c r="W532" s="49">
        <f t="shared" si="931"/>
        <v>800000</v>
      </c>
      <c r="X532" s="380">
        <f t="shared" si="931"/>
        <v>15195720</v>
      </c>
    </row>
    <row r="533" spans="1:24" s="1" customFormat="1" ht="12.75" customHeight="1" x14ac:dyDescent="0.25">
      <c r="A533" s="50"/>
      <c r="B533" s="286" t="s">
        <v>280</v>
      </c>
      <c r="C533" s="29" t="s">
        <v>226</v>
      </c>
      <c r="D533" s="29" t="s">
        <v>604</v>
      </c>
      <c r="E533" s="48">
        <v>853</v>
      </c>
      <c r="F533" s="48" t="s">
        <v>552</v>
      </c>
      <c r="G533" s="48" t="s">
        <v>296</v>
      </c>
      <c r="H533" s="48" t="s">
        <v>565</v>
      </c>
      <c r="I533" s="48" t="s">
        <v>288</v>
      </c>
      <c r="J533" s="49">
        <f t="shared" si="931"/>
        <v>13690000</v>
      </c>
      <c r="K533" s="49">
        <f t="shared" si="931"/>
        <v>0</v>
      </c>
      <c r="L533" s="49">
        <f t="shared" si="931"/>
        <v>13690000</v>
      </c>
      <c r="M533" s="49">
        <f t="shared" si="931"/>
        <v>0</v>
      </c>
      <c r="N533" s="49">
        <f t="shared" si="931"/>
        <v>13690000</v>
      </c>
      <c r="O533" s="49">
        <f t="shared" si="931"/>
        <v>0</v>
      </c>
      <c r="P533" s="49">
        <f t="shared" si="931"/>
        <v>13690000</v>
      </c>
      <c r="Q533" s="49">
        <f t="shared" si="931"/>
        <v>0</v>
      </c>
      <c r="R533" s="49">
        <f t="shared" si="931"/>
        <v>13690000</v>
      </c>
      <c r="S533" s="49">
        <f t="shared" si="931"/>
        <v>0</v>
      </c>
      <c r="T533" s="49">
        <f t="shared" si="931"/>
        <v>13690000</v>
      </c>
      <c r="U533" s="49">
        <f t="shared" si="931"/>
        <v>705720</v>
      </c>
      <c r="V533" s="49">
        <f t="shared" si="931"/>
        <v>14395720</v>
      </c>
      <c r="W533" s="49">
        <f t="shared" si="931"/>
        <v>800000</v>
      </c>
      <c r="X533" s="380">
        <f t="shared" si="931"/>
        <v>15195720</v>
      </c>
    </row>
    <row r="534" spans="1:24" s="1" customFormat="1" x14ac:dyDescent="0.25">
      <c r="A534" s="50"/>
      <c r="B534" s="285" t="s">
        <v>213</v>
      </c>
      <c r="C534" s="29" t="s">
        <v>226</v>
      </c>
      <c r="D534" s="29" t="s">
        <v>604</v>
      </c>
      <c r="E534" s="48">
        <v>853</v>
      </c>
      <c r="F534" s="48" t="s">
        <v>552</v>
      </c>
      <c r="G534" s="48" t="s">
        <v>296</v>
      </c>
      <c r="H534" s="48" t="s">
        <v>565</v>
      </c>
      <c r="I534" s="48" t="s">
        <v>556</v>
      </c>
      <c r="J534" s="49">
        <v>13690000</v>
      </c>
      <c r="K534" s="49"/>
      <c r="L534" s="49">
        <f t="shared" si="884"/>
        <v>13690000</v>
      </c>
      <c r="M534" s="49"/>
      <c r="N534" s="49">
        <f t="shared" ref="N534" si="932">L534+M534</f>
        <v>13690000</v>
      </c>
      <c r="O534" s="49"/>
      <c r="P534" s="49">
        <f t="shared" ref="P534" si="933">N534+O534</f>
        <v>13690000</v>
      </c>
      <c r="Q534" s="49"/>
      <c r="R534" s="49">
        <f t="shared" ref="R534" si="934">P534+Q534</f>
        <v>13690000</v>
      </c>
      <c r="S534" s="49"/>
      <c r="T534" s="49">
        <f t="shared" ref="T534" si="935">R534+S534</f>
        <v>13690000</v>
      </c>
      <c r="U534" s="49">
        <v>705720</v>
      </c>
      <c r="V534" s="49">
        <f t="shared" ref="V534" si="936">T534+U534</f>
        <v>14395720</v>
      </c>
      <c r="W534" s="49">
        <f>[1]Вед.февр.!W516</f>
        <v>800000</v>
      </c>
      <c r="X534" s="380">
        <f t="shared" ref="X534" si="937">V534+W534</f>
        <v>15195720</v>
      </c>
    </row>
    <row r="535" spans="1:24" s="1" customFormat="1" hidden="1" x14ac:dyDescent="0.25">
      <c r="A535" s="369" t="s">
        <v>607</v>
      </c>
      <c r="B535" s="369"/>
      <c r="C535" s="63" t="s">
        <v>608</v>
      </c>
      <c r="D535" s="63" t="s">
        <v>604</v>
      </c>
      <c r="E535" s="45"/>
      <c r="F535" s="83"/>
      <c r="G535" s="48"/>
      <c r="H535" s="48"/>
      <c r="I535" s="48"/>
      <c r="J535" s="46">
        <f>J536+J541</f>
        <v>1021000</v>
      </c>
      <c r="K535" s="46">
        <f t="shared" ref="K535:X535" si="938">K536+K541</f>
        <v>70200</v>
      </c>
      <c r="L535" s="46">
        <f t="shared" si="938"/>
        <v>1091200</v>
      </c>
      <c r="M535" s="46">
        <f t="shared" si="938"/>
        <v>-4000</v>
      </c>
      <c r="N535" s="46">
        <f t="shared" si="938"/>
        <v>1087200</v>
      </c>
      <c r="O535" s="46">
        <f t="shared" si="938"/>
        <v>0</v>
      </c>
      <c r="P535" s="46">
        <f t="shared" si="938"/>
        <v>1087200</v>
      </c>
      <c r="Q535" s="46">
        <f t="shared" si="938"/>
        <v>0</v>
      </c>
      <c r="R535" s="46">
        <f t="shared" si="938"/>
        <v>1087200</v>
      </c>
      <c r="S535" s="46">
        <f t="shared" si="938"/>
        <v>-12000</v>
      </c>
      <c r="T535" s="46">
        <f t="shared" si="938"/>
        <v>1075200</v>
      </c>
      <c r="U535" s="46">
        <f t="shared" si="938"/>
        <v>-10000</v>
      </c>
      <c r="V535" s="46">
        <f t="shared" si="938"/>
        <v>1065200</v>
      </c>
      <c r="W535" s="46">
        <f t="shared" si="938"/>
        <v>0</v>
      </c>
      <c r="X535" s="379">
        <f t="shared" si="938"/>
        <v>1065200</v>
      </c>
    </row>
    <row r="536" spans="1:24" s="47" customFormat="1" hidden="1" x14ac:dyDescent="0.25">
      <c r="A536" s="326" t="s">
        <v>265</v>
      </c>
      <c r="B536" s="326"/>
      <c r="C536" s="63" t="s">
        <v>608</v>
      </c>
      <c r="D536" s="63" t="s">
        <v>604</v>
      </c>
      <c r="E536" s="63">
        <v>851</v>
      </c>
      <c r="F536" s="45" t="s">
        <v>224</v>
      </c>
      <c r="G536" s="45" t="s">
        <v>266</v>
      </c>
      <c r="H536" s="45"/>
      <c r="I536" s="45"/>
      <c r="J536" s="46">
        <f t="shared" ref="J536:X539" si="939">J537</f>
        <v>100000</v>
      </c>
      <c r="K536" s="46">
        <f t="shared" si="939"/>
        <v>0</v>
      </c>
      <c r="L536" s="46">
        <f t="shared" si="939"/>
        <v>100000</v>
      </c>
      <c r="M536" s="46">
        <f t="shared" si="939"/>
        <v>-4000</v>
      </c>
      <c r="N536" s="46">
        <f t="shared" si="939"/>
        <v>96000</v>
      </c>
      <c r="O536" s="46">
        <f t="shared" si="939"/>
        <v>0</v>
      </c>
      <c r="P536" s="46">
        <f t="shared" si="939"/>
        <v>96000</v>
      </c>
      <c r="Q536" s="46">
        <f t="shared" si="939"/>
        <v>0</v>
      </c>
      <c r="R536" s="46">
        <f t="shared" si="939"/>
        <v>96000</v>
      </c>
      <c r="S536" s="46">
        <f t="shared" si="939"/>
        <v>-12000</v>
      </c>
      <c r="T536" s="46">
        <f t="shared" si="939"/>
        <v>84000</v>
      </c>
      <c r="U536" s="46">
        <f t="shared" si="939"/>
        <v>-10000</v>
      </c>
      <c r="V536" s="46">
        <f t="shared" si="939"/>
        <v>74000</v>
      </c>
      <c r="W536" s="46">
        <f t="shared" si="939"/>
        <v>0</v>
      </c>
      <c r="X536" s="379">
        <f t="shared" si="939"/>
        <v>74000</v>
      </c>
    </row>
    <row r="537" spans="1:24" s="1" customFormat="1" hidden="1" x14ac:dyDescent="0.25">
      <c r="A537" s="358" t="s">
        <v>265</v>
      </c>
      <c r="B537" s="358"/>
      <c r="C537" s="29" t="s">
        <v>608</v>
      </c>
      <c r="D537" s="29" t="s">
        <v>604</v>
      </c>
      <c r="E537" s="29">
        <v>851</v>
      </c>
      <c r="F537" s="48" t="s">
        <v>224</v>
      </c>
      <c r="G537" s="48" t="s">
        <v>266</v>
      </c>
      <c r="H537" s="48" t="s">
        <v>267</v>
      </c>
      <c r="I537" s="48"/>
      <c r="J537" s="49">
        <f t="shared" si="939"/>
        <v>100000</v>
      </c>
      <c r="K537" s="49">
        <f t="shared" si="939"/>
        <v>0</v>
      </c>
      <c r="L537" s="49">
        <f t="shared" si="939"/>
        <v>100000</v>
      </c>
      <c r="M537" s="49">
        <f t="shared" si="939"/>
        <v>-4000</v>
      </c>
      <c r="N537" s="49">
        <f t="shared" si="939"/>
        <v>96000</v>
      </c>
      <c r="O537" s="49">
        <f t="shared" si="939"/>
        <v>0</v>
      </c>
      <c r="P537" s="49">
        <f t="shared" si="939"/>
        <v>96000</v>
      </c>
      <c r="Q537" s="49">
        <f t="shared" si="939"/>
        <v>0</v>
      </c>
      <c r="R537" s="49">
        <f t="shared" si="939"/>
        <v>96000</v>
      </c>
      <c r="S537" s="49">
        <f t="shared" si="939"/>
        <v>-12000</v>
      </c>
      <c r="T537" s="49">
        <f t="shared" si="939"/>
        <v>84000</v>
      </c>
      <c r="U537" s="49">
        <f t="shared" si="939"/>
        <v>-10000</v>
      </c>
      <c r="V537" s="49">
        <f t="shared" si="939"/>
        <v>74000</v>
      </c>
      <c r="W537" s="49">
        <f t="shared" si="939"/>
        <v>0</v>
      </c>
      <c r="X537" s="380">
        <f t="shared" si="939"/>
        <v>74000</v>
      </c>
    </row>
    <row r="538" spans="1:24" s="1" customFormat="1" hidden="1" x14ac:dyDescent="0.25">
      <c r="A538" s="358" t="s">
        <v>268</v>
      </c>
      <c r="B538" s="358"/>
      <c r="C538" s="29" t="s">
        <v>608</v>
      </c>
      <c r="D538" s="29" t="s">
        <v>604</v>
      </c>
      <c r="E538" s="29">
        <v>851</v>
      </c>
      <c r="F538" s="48" t="s">
        <v>224</v>
      </c>
      <c r="G538" s="48" t="s">
        <v>266</v>
      </c>
      <c r="H538" s="48" t="s">
        <v>269</v>
      </c>
      <c r="I538" s="48"/>
      <c r="J538" s="49">
        <f t="shared" si="939"/>
        <v>100000</v>
      </c>
      <c r="K538" s="49">
        <f t="shared" si="939"/>
        <v>0</v>
      </c>
      <c r="L538" s="49">
        <f t="shared" si="939"/>
        <v>100000</v>
      </c>
      <c r="M538" s="49">
        <f t="shared" si="939"/>
        <v>-4000</v>
      </c>
      <c r="N538" s="49">
        <f t="shared" si="939"/>
        <v>96000</v>
      </c>
      <c r="O538" s="49">
        <f t="shared" si="939"/>
        <v>0</v>
      </c>
      <c r="P538" s="49">
        <f t="shared" si="939"/>
        <v>96000</v>
      </c>
      <c r="Q538" s="49">
        <f t="shared" si="939"/>
        <v>0</v>
      </c>
      <c r="R538" s="49">
        <f t="shared" si="939"/>
        <v>96000</v>
      </c>
      <c r="S538" s="49">
        <f t="shared" si="939"/>
        <v>-12000</v>
      </c>
      <c r="T538" s="49">
        <f t="shared" si="939"/>
        <v>84000</v>
      </c>
      <c r="U538" s="49">
        <f t="shared" si="939"/>
        <v>-10000</v>
      </c>
      <c r="V538" s="49">
        <f t="shared" si="939"/>
        <v>74000</v>
      </c>
      <c r="W538" s="49">
        <f t="shared" si="939"/>
        <v>0</v>
      </c>
      <c r="X538" s="380">
        <f t="shared" si="939"/>
        <v>74000</v>
      </c>
    </row>
    <row r="539" spans="1:24" s="1" customFormat="1" hidden="1" x14ac:dyDescent="0.25">
      <c r="A539" s="50"/>
      <c r="B539" s="285" t="s">
        <v>240</v>
      </c>
      <c r="C539" s="29" t="s">
        <v>608</v>
      </c>
      <c r="D539" s="29" t="s">
        <v>604</v>
      </c>
      <c r="E539" s="29">
        <v>851</v>
      </c>
      <c r="F539" s="48" t="s">
        <v>224</v>
      </c>
      <c r="G539" s="48" t="s">
        <v>266</v>
      </c>
      <c r="H539" s="48" t="s">
        <v>269</v>
      </c>
      <c r="I539" s="48" t="s">
        <v>241</v>
      </c>
      <c r="J539" s="49">
        <f t="shared" si="939"/>
        <v>100000</v>
      </c>
      <c r="K539" s="49">
        <f t="shared" si="939"/>
        <v>0</v>
      </c>
      <c r="L539" s="49">
        <f t="shared" si="939"/>
        <v>100000</v>
      </c>
      <c r="M539" s="49">
        <f t="shared" si="939"/>
        <v>-4000</v>
      </c>
      <c r="N539" s="49">
        <f t="shared" si="939"/>
        <v>96000</v>
      </c>
      <c r="O539" s="49">
        <f t="shared" si="939"/>
        <v>0</v>
      </c>
      <c r="P539" s="49">
        <f t="shared" si="939"/>
        <v>96000</v>
      </c>
      <c r="Q539" s="49">
        <f t="shared" si="939"/>
        <v>0</v>
      </c>
      <c r="R539" s="49">
        <f t="shared" si="939"/>
        <v>96000</v>
      </c>
      <c r="S539" s="49">
        <f t="shared" si="939"/>
        <v>-12000</v>
      </c>
      <c r="T539" s="49">
        <f t="shared" si="939"/>
        <v>84000</v>
      </c>
      <c r="U539" s="49">
        <f t="shared" si="939"/>
        <v>-10000</v>
      </c>
      <c r="V539" s="49">
        <f t="shared" si="939"/>
        <v>74000</v>
      </c>
      <c r="W539" s="49">
        <f t="shared" si="939"/>
        <v>0</v>
      </c>
      <c r="X539" s="380">
        <f t="shared" si="939"/>
        <v>74000</v>
      </c>
    </row>
    <row r="540" spans="1:24" s="1" customFormat="1" ht="15" hidden="1" customHeight="1" x14ac:dyDescent="0.25">
      <c r="A540" s="50"/>
      <c r="B540" s="286" t="s">
        <v>270</v>
      </c>
      <c r="C540" s="29" t="s">
        <v>608</v>
      </c>
      <c r="D540" s="29" t="s">
        <v>604</v>
      </c>
      <c r="E540" s="29">
        <v>851</v>
      </c>
      <c r="F540" s="48" t="s">
        <v>224</v>
      </c>
      <c r="G540" s="48" t="s">
        <v>266</v>
      </c>
      <c r="H540" s="48" t="s">
        <v>269</v>
      </c>
      <c r="I540" s="48" t="s">
        <v>271</v>
      </c>
      <c r="J540" s="49">
        <v>100000</v>
      </c>
      <c r="K540" s="49"/>
      <c r="L540" s="49">
        <f t="shared" si="884"/>
        <v>100000</v>
      </c>
      <c r="M540" s="49">
        <v>-4000</v>
      </c>
      <c r="N540" s="49">
        <f t="shared" ref="N540" si="940">L540+M540</f>
        <v>96000</v>
      </c>
      <c r="O540" s="49"/>
      <c r="P540" s="49">
        <f t="shared" ref="P540" si="941">N540+O540</f>
        <v>96000</v>
      </c>
      <c r="Q540" s="49"/>
      <c r="R540" s="49">
        <f t="shared" ref="R540" si="942">P540+Q540</f>
        <v>96000</v>
      </c>
      <c r="S540" s="49">
        <v>-12000</v>
      </c>
      <c r="T540" s="49">
        <f t="shared" ref="T540" si="943">R540+S540</f>
        <v>84000</v>
      </c>
      <c r="U540" s="49">
        <v>-10000</v>
      </c>
      <c r="V540" s="49">
        <f t="shared" ref="V540" si="944">T540+U540</f>
        <v>74000</v>
      </c>
      <c r="W540" s="49"/>
      <c r="X540" s="380">
        <f t="shared" ref="X540" si="945">V540+W540</f>
        <v>74000</v>
      </c>
    </row>
    <row r="541" spans="1:24" s="47" customFormat="1" ht="12.75" hidden="1" customHeight="1" x14ac:dyDescent="0.25">
      <c r="A541" s="326" t="s">
        <v>583</v>
      </c>
      <c r="B541" s="326"/>
      <c r="C541" s="63" t="s">
        <v>608</v>
      </c>
      <c r="D541" s="63" t="s">
        <v>604</v>
      </c>
      <c r="E541" s="45">
        <v>854</v>
      </c>
      <c r="F541" s="83"/>
      <c r="G541" s="45"/>
      <c r="H541" s="45"/>
      <c r="I541" s="45"/>
      <c r="J541" s="46">
        <f>J542</f>
        <v>921000</v>
      </c>
      <c r="K541" s="46">
        <f t="shared" ref="K541:X541" si="946">K542</f>
        <v>70200</v>
      </c>
      <c r="L541" s="46">
        <f t="shared" si="946"/>
        <v>991200</v>
      </c>
      <c r="M541" s="46">
        <f t="shared" si="946"/>
        <v>0</v>
      </c>
      <c r="N541" s="46">
        <f t="shared" si="946"/>
        <v>991200</v>
      </c>
      <c r="O541" s="46">
        <f t="shared" si="946"/>
        <v>0</v>
      </c>
      <c r="P541" s="46">
        <f t="shared" si="946"/>
        <v>991200</v>
      </c>
      <c r="Q541" s="46">
        <f t="shared" si="946"/>
        <v>0</v>
      </c>
      <c r="R541" s="46">
        <f t="shared" si="946"/>
        <v>991200</v>
      </c>
      <c r="S541" s="46">
        <f t="shared" si="946"/>
        <v>0</v>
      </c>
      <c r="T541" s="46">
        <f t="shared" si="946"/>
        <v>991200</v>
      </c>
      <c r="U541" s="46">
        <f t="shared" si="946"/>
        <v>0</v>
      </c>
      <c r="V541" s="46">
        <f t="shared" si="946"/>
        <v>991200</v>
      </c>
      <c r="W541" s="46">
        <f t="shared" si="946"/>
        <v>0</v>
      </c>
      <c r="X541" s="379">
        <f t="shared" si="946"/>
        <v>991200</v>
      </c>
    </row>
    <row r="542" spans="1:24" s="47" customFormat="1" ht="12.75" hidden="1" customHeight="1" x14ac:dyDescent="0.25">
      <c r="A542" s="326" t="s">
        <v>223</v>
      </c>
      <c r="B542" s="326"/>
      <c r="C542" s="63" t="s">
        <v>608</v>
      </c>
      <c r="D542" s="63" t="s">
        <v>604</v>
      </c>
      <c r="E542" s="63">
        <v>854</v>
      </c>
      <c r="F542" s="45" t="s">
        <v>224</v>
      </c>
      <c r="G542" s="45"/>
      <c r="H542" s="45"/>
      <c r="I542" s="45"/>
      <c r="J542" s="46">
        <f>J543+J552</f>
        <v>921000</v>
      </c>
      <c r="K542" s="46">
        <f t="shared" ref="K542:X542" si="947">K543+K552</f>
        <v>70200</v>
      </c>
      <c r="L542" s="46">
        <f t="shared" si="947"/>
        <v>991200</v>
      </c>
      <c r="M542" s="46">
        <f t="shared" si="947"/>
        <v>0</v>
      </c>
      <c r="N542" s="46">
        <f t="shared" si="947"/>
        <v>991200</v>
      </c>
      <c r="O542" s="46">
        <f t="shared" si="947"/>
        <v>0</v>
      </c>
      <c r="P542" s="46">
        <f t="shared" si="947"/>
        <v>991200</v>
      </c>
      <c r="Q542" s="46">
        <f t="shared" si="947"/>
        <v>0</v>
      </c>
      <c r="R542" s="46">
        <f t="shared" si="947"/>
        <v>991200</v>
      </c>
      <c r="S542" s="46">
        <f t="shared" si="947"/>
        <v>0</v>
      </c>
      <c r="T542" s="46">
        <f t="shared" si="947"/>
        <v>991200</v>
      </c>
      <c r="U542" s="46">
        <f t="shared" si="947"/>
        <v>0</v>
      </c>
      <c r="V542" s="46">
        <f t="shared" si="947"/>
        <v>991200</v>
      </c>
      <c r="W542" s="46">
        <f t="shared" si="947"/>
        <v>0</v>
      </c>
      <c r="X542" s="379">
        <f t="shared" si="947"/>
        <v>991200</v>
      </c>
    </row>
    <row r="543" spans="1:24" s="47" customFormat="1" ht="39" customHeight="1" x14ac:dyDescent="0.25">
      <c r="A543" s="326" t="s">
        <v>225</v>
      </c>
      <c r="B543" s="326"/>
      <c r="C543" s="63" t="s">
        <v>608</v>
      </c>
      <c r="D543" s="63" t="s">
        <v>604</v>
      </c>
      <c r="E543" s="63">
        <v>854</v>
      </c>
      <c r="F543" s="45" t="s">
        <v>224</v>
      </c>
      <c r="G543" s="45" t="s">
        <v>226</v>
      </c>
      <c r="H543" s="45"/>
      <c r="I543" s="45"/>
      <c r="J543" s="46">
        <f>J544</f>
        <v>604700</v>
      </c>
      <c r="K543" s="46">
        <f t="shared" ref="K543:X544" si="948">K544</f>
        <v>0</v>
      </c>
      <c r="L543" s="46">
        <f t="shared" si="948"/>
        <v>604700</v>
      </c>
      <c r="M543" s="46">
        <f t="shared" si="948"/>
        <v>0</v>
      </c>
      <c r="N543" s="46">
        <f t="shared" si="948"/>
        <v>604700</v>
      </c>
      <c r="O543" s="46">
        <f t="shared" si="948"/>
        <v>0</v>
      </c>
      <c r="P543" s="46">
        <f t="shared" si="948"/>
        <v>604700</v>
      </c>
      <c r="Q543" s="46">
        <f t="shared" si="948"/>
        <v>0</v>
      </c>
      <c r="R543" s="46">
        <f t="shared" si="948"/>
        <v>604700</v>
      </c>
      <c r="S543" s="46">
        <f t="shared" si="948"/>
        <v>0</v>
      </c>
      <c r="T543" s="46">
        <f t="shared" si="948"/>
        <v>604700</v>
      </c>
      <c r="U543" s="46">
        <f t="shared" si="948"/>
        <v>0</v>
      </c>
      <c r="V543" s="46">
        <f t="shared" si="948"/>
        <v>604700</v>
      </c>
      <c r="W543" s="46">
        <f t="shared" si="948"/>
        <v>-3713</v>
      </c>
      <c r="X543" s="379">
        <f t="shared" si="948"/>
        <v>600987</v>
      </c>
    </row>
    <row r="544" spans="1:24" s="1" customFormat="1" ht="27" customHeight="1" x14ac:dyDescent="0.25">
      <c r="A544" s="358" t="s">
        <v>227</v>
      </c>
      <c r="B544" s="358"/>
      <c r="C544" s="29" t="s">
        <v>608</v>
      </c>
      <c r="D544" s="29" t="s">
        <v>604</v>
      </c>
      <c r="E544" s="29">
        <v>854</v>
      </c>
      <c r="F544" s="48" t="s">
        <v>224</v>
      </c>
      <c r="G544" s="48" t="s">
        <v>226</v>
      </c>
      <c r="H544" s="48" t="s">
        <v>228</v>
      </c>
      <c r="I544" s="48"/>
      <c r="J544" s="49">
        <f>J545</f>
        <v>604700</v>
      </c>
      <c r="K544" s="49">
        <f t="shared" si="948"/>
        <v>0</v>
      </c>
      <c r="L544" s="49">
        <f t="shared" si="948"/>
        <v>604700</v>
      </c>
      <c r="M544" s="49">
        <f t="shared" si="948"/>
        <v>0</v>
      </c>
      <c r="N544" s="49">
        <f t="shared" si="948"/>
        <v>604700</v>
      </c>
      <c r="O544" s="49">
        <f t="shared" si="948"/>
        <v>0</v>
      </c>
      <c r="P544" s="49">
        <f t="shared" si="948"/>
        <v>604700</v>
      </c>
      <c r="Q544" s="49">
        <f t="shared" si="948"/>
        <v>0</v>
      </c>
      <c r="R544" s="49">
        <f t="shared" si="948"/>
        <v>604700</v>
      </c>
      <c r="S544" s="49">
        <f t="shared" si="948"/>
        <v>0</v>
      </c>
      <c r="T544" s="49">
        <f t="shared" si="948"/>
        <v>604700</v>
      </c>
      <c r="U544" s="49">
        <f t="shared" si="948"/>
        <v>0</v>
      </c>
      <c r="V544" s="49">
        <f t="shared" si="948"/>
        <v>604700</v>
      </c>
      <c r="W544" s="49">
        <f t="shared" si="948"/>
        <v>-3713</v>
      </c>
      <c r="X544" s="380">
        <f t="shared" si="948"/>
        <v>600987</v>
      </c>
    </row>
    <row r="545" spans="1:24" s="1" customFormat="1" ht="12.75" customHeight="1" x14ac:dyDescent="0.25">
      <c r="A545" s="358" t="s">
        <v>229</v>
      </c>
      <c r="B545" s="358"/>
      <c r="C545" s="29" t="s">
        <v>608</v>
      </c>
      <c r="D545" s="29" t="s">
        <v>604</v>
      </c>
      <c r="E545" s="29">
        <v>854</v>
      </c>
      <c r="F545" s="48" t="s">
        <v>224</v>
      </c>
      <c r="G545" s="48" t="s">
        <v>226</v>
      </c>
      <c r="H545" s="48" t="s">
        <v>230</v>
      </c>
      <c r="I545" s="48"/>
      <c r="J545" s="49">
        <f>J546+J548+J550</f>
        <v>604700</v>
      </c>
      <c r="K545" s="49">
        <f t="shared" ref="K545:X545" si="949">K546+K548+K550</f>
        <v>0</v>
      </c>
      <c r="L545" s="49">
        <f t="shared" si="949"/>
        <v>604700</v>
      </c>
      <c r="M545" s="49">
        <f t="shared" si="949"/>
        <v>0</v>
      </c>
      <c r="N545" s="49">
        <f t="shared" si="949"/>
        <v>604700</v>
      </c>
      <c r="O545" s="49">
        <f t="shared" si="949"/>
        <v>0</v>
      </c>
      <c r="P545" s="49">
        <f t="shared" si="949"/>
        <v>604700</v>
      </c>
      <c r="Q545" s="49">
        <f t="shared" si="949"/>
        <v>0</v>
      </c>
      <c r="R545" s="49">
        <f t="shared" si="949"/>
        <v>604700</v>
      </c>
      <c r="S545" s="49">
        <f t="shared" si="949"/>
        <v>0</v>
      </c>
      <c r="T545" s="49">
        <f t="shared" si="949"/>
        <v>604700</v>
      </c>
      <c r="U545" s="49">
        <f t="shared" si="949"/>
        <v>0</v>
      </c>
      <c r="V545" s="49">
        <f t="shared" si="949"/>
        <v>604700</v>
      </c>
      <c r="W545" s="49">
        <f t="shared" si="949"/>
        <v>-3713</v>
      </c>
      <c r="X545" s="380">
        <f t="shared" si="949"/>
        <v>600987</v>
      </c>
    </row>
    <row r="546" spans="1:24" s="1" customFormat="1" ht="28.5" customHeight="1" x14ac:dyDescent="0.25">
      <c r="A546" s="285"/>
      <c r="B546" s="285" t="s">
        <v>231</v>
      </c>
      <c r="C546" s="29" t="s">
        <v>608</v>
      </c>
      <c r="D546" s="29" t="s">
        <v>604</v>
      </c>
      <c r="E546" s="29">
        <v>854</v>
      </c>
      <c r="F546" s="48" t="s">
        <v>232</v>
      </c>
      <c r="G546" s="48" t="s">
        <v>226</v>
      </c>
      <c r="H546" s="48" t="s">
        <v>230</v>
      </c>
      <c r="I546" s="48" t="s">
        <v>233</v>
      </c>
      <c r="J546" s="49">
        <f>J547</f>
        <v>432300</v>
      </c>
      <c r="K546" s="49">
        <f t="shared" ref="K546:X546" si="950">K547</f>
        <v>0</v>
      </c>
      <c r="L546" s="49">
        <f t="shared" si="950"/>
        <v>432300</v>
      </c>
      <c r="M546" s="49">
        <f t="shared" si="950"/>
        <v>0</v>
      </c>
      <c r="N546" s="49">
        <f t="shared" si="950"/>
        <v>432300</v>
      </c>
      <c r="O546" s="49">
        <f t="shared" si="950"/>
        <v>0</v>
      </c>
      <c r="P546" s="49">
        <f t="shared" si="950"/>
        <v>432300</v>
      </c>
      <c r="Q546" s="49">
        <f t="shared" si="950"/>
        <v>0</v>
      </c>
      <c r="R546" s="49">
        <f t="shared" si="950"/>
        <v>432300</v>
      </c>
      <c r="S546" s="49">
        <f t="shared" si="950"/>
        <v>0</v>
      </c>
      <c r="T546" s="49">
        <f t="shared" si="950"/>
        <v>432300</v>
      </c>
      <c r="U546" s="49">
        <f t="shared" si="950"/>
        <v>0</v>
      </c>
      <c r="V546" s="49">
        <f t="shared" si="950"/>
        <v>432300</v>
      </c>
      <c r="W546" s="49">
        <f t="shared" si="950"/>
        <v>-34776</v>
      </c>
      <c r="X546" s="380">
        <f t="shared" si="950"/>
        <v>397524</v>
      </c>
    </row>
    <row r="547" spans="1:24" s="1" customFormat="1" ht="12.75" customHeight="1" x14ac:dyDescent="0.25">
      <c r="A547" s="50"/>
      <c r="B547" s="286" t="s">
        <v>234</v>
      </c>
      <c r="C547" s="29" t="s">
        <v>608</v>
      </c>
      <c r="D547" s="29" t="s">
        <v>604</v>
      </c>
      <c r="E547" s="29">
        <v>854</v>
      </c>
      <c r="F547" s="48" t="s">
        <v>224</v>
      </c>
      <c r="G547" s="48" t="s">
        <v>226</v>
      </c>
      <c r="H547" s="48" t="s">
        <v>230</v>
      </c>
      <c r="I547" s="48" t="s">
        <v>235</v>
      </c>
      <c r="J547" s="49">
        <v>432300</v>
      </c>
      <c r="K547" s="49"/>
      <c r="L547" s="49">
        <f t="shared" si="884"/>
        <v>432300</v>
      </c>
      <c r="M547" s="49"/>
      <c r="N547" s="49">
        <f t="shared" ref="N547" si="951">L547+M547</f>
        <v>432300</v>
      </c>
      <c r="O547" s="49"/>
      <c r="P547" s="49">
        <f t="shared" ref="P547" si="952">N547+O547</f>
        <v>432300</v>
      </c>
      <c r="Q547" s="49"/>
      <c r="R547" s="49">
        <f t="shared" ref="R547" si="953">P547+Q547</f>
        <v>432300</v>
      </c>
      <c r="S547" s="49"/>
      <c r="T547" s="49">
        <f t="shared" ref="T547" si="954">R547+S547</f>
        <v>432300</v>
      </c>
      <c r="U547" s="49"/>
      <c r="V547" s="49">
        <f t="shared" ref="V547" si="955">T547+U547</f>
        <v>432300</v>
      </c>
      <c r="W547" s="49">
        <f>[1]Вед.февр.!W523</f>
        <v>-34776</v>
      </c>
      <c r="X547" s="380">
        <f t="shared" ref="X547" si="956">V547+W547</f>
        <v>397524</v>
      </c>
    </row>
    <row r="548" spans="1:24" s="1" customFormat="1" x14ac:dyDescent="0.25">
      <c r="A548" s="50"/>
      <c r="B548" s="286" t="s">
        <v>236</v>
      </c>
      <c r="C548" s="29" t="s">
        <v>608</v>
      </c>
      <c r="D548" s="29" t="s">
        <v>604</v>
      </c>
      <c r="E548" s="29">
        <v>854</v>
      </c>
      <c r="F548" s="48" t="s">
        <v>224</v>
      </c>
      <c r="G548" s="48" t="s">
        <v>226</v>
      </c>
      <c r="H548" s="48" t="s">
        <v>230</v>
      </c>
      <c r="I548" s="48" t="s">
        <v>237</v>
      </c>
      <c r="J548" s="49">
        <f>J549</f>
        <v>171700</v>
      </c>
      <c r="K548" s="49">
        <f t="shared" ref="K548:X548" si="957">K549</f>
        <v>0</v>
      </c>
      <c r="L548" s="49">
        <f t="shared" si="957"/>
        <v>171700</v>
      </c>
      <c r="M548" s="49">
        <f t="shared" si="957"/>
        <v>0</v>
      </c>
      <c r="N548" s="49">
        <f t="shared" si="957"/>
        <v>171700</v>
      </c>
      <c r="O548" s="49">
        <f t="shared" si="957"/>
        <v>0</v>
      </c>
      <c r="P548" s="49">
        <f t="shared" si="957"/>
        <v>171700</v>
      </c>
      <c r="Q548" s="49">
        <f t="shared" si="957"/>
        <v>0</v>
      </c>
      <c r="R548" s="49">
        <f t="shared" si="957"/>
        <v>171700</v>
      </c>
      <c r="S548" s="49">
        <f t="shared" si="957"/>
        <v>0</v>
      </c>
      <c r="T548" s="49">
        <f t="shared" si="957"/>
        <v>171700</v>
      </c>
      <c r="U548" s="49">
        <f t="shared" si="957"/>
        <v>0</v>
      </c>
      <c r="V548" s="49">
        <f t="shared" si="957"/>
        <v>171700</v>
      </c>
      <c r="W548" s="49">
        <f t="shared" si="957"/>
        <v>31179</v>
      </c>
      <c r="X548" s="380">
        <f t="shared" si="957"/>
        <v>202879</v>
      </c>
    </row>
    <row r="549" spans="1:24" s="1" customFormat="1" ht="13.5" customHeight="1" x14ac:dyDescent="0.25">
      <c r="A549" s="50"/>
      <c r="B549" s="285" t="s">
        <v>238</v>
      </c>
      <c r="C549" s="29" t="s">
        <v>608</v>
      </c>
      <c r="D549" s="29" t="s">
        <v>604</v>
      </c>
      <c r="E549" s="29">
        <v>854</v>
      </c>
      <c r="F549" s="48" t="s">
        <v>224</v>
      </c>
      <c r="G549" s="48" t="s">
        <v>226</v>
      </c>
      <c r="H549" s="48" t="s">
        <v>230</v>
      </c>
      <c r="I549" s="48" t="s">
        <v>239</v>
      </c>
      <c r="J549" s="49">
        <v>171700</v>
      </c>
      <c r="K549" s="49"/>
      <c r="L549" s="49">
        <f t="shared" si="884"/>
        <v>171700</v>
      </c>
      <c r="M549" s="49"/>
      <c r="N549" s="49">
        <f t="shared" ref="N549" si="958">L549+M549</f>
        <v>171700</v>
      </c>
      <c r="O549" s="49"/>
      <c r="P549" s="49">
        <f t="shared" ref="P549" si="959">N549+O549</f>
        <v>171700</v>
      </c>
      <c r="Q549" s="49"/>
      <c r="R549" s="49">
        <f t="shared" ref="R549" si="960">P549+Q549</f>
        <v>171700</v>
      </c>
      <c r="S549" s="49"/>
      <c r="T549" s="49">
        <f t="shared" ref="T549" si="961">R549+S549</f>
        <v>171700</v>
      </c>
      <c r="U549" s="49"/>
      <c r="V549" s="49">
        <f t="shared" ref="V549" si="962">T549+U549</f>
        <v>171700</v>
      </c>
      <c r="W549" s="49">
        <f>[1]Вед.февр.!W525</f>
        <v>31179</v>
      </c>
      <c r="X549" s="380">
        <f t="shared" ref="X549" si="963">V549+W549</f>
        <v>202879</v>
      </c>
    </row>
    <row r="550" spans="1:24" s="1" customFormat="1" x14ac:dyDescent="0.25">
      <c r="A550" s="50"/>
      <c r="B550" s="285" t="s">
        <v>240</v>
      </c>
      <c r="C550" s="29" t="s">
        <v>608</v>
      </c>
      <c r="D550" s="29" t="s">
        <v>604</v>
      </c>
      <c r="E550" s="29">
        <v>854</v>
      </c>
      <c r="F550" s="48" t="s">
        <v>224</v>
      </c>
      <c r="G550" s="48" t="s">
        <v>226</v>
      </c>
      <c r="H550" s="48" t="s">
        <v>230</v>
      </c>
      <c r="I550" s="48" t="s">
        <v>241</v>
      </c>
      <c r="J550" s="49">
        <f>J551</f>
        <v>700</v>
      </c>
      <c r="K550" s="49">
        <f t="shared" ref="K550:X550" si="964">K551</f>
        <v>0</v>
      </c>
      <c r="L550" s="49">
        <f t="shared" si="964"/>
        <v>700</v>
      </c>
      <c r="M550" s="49">
        <f t="shared" si="964"/>
        <v>0</v>
      </c>
      <c r="N550" s="49">
        <f t="shared" si="964"/>
        <v>700</v>
      </c>
      <c r="O550" s="49">
        <f t="shared" si="964"/>
        <v>0</v>
      </c>
      <c r="P550" s="49">
        <f t="shared" si="964"/>
        <v>700</v>
      </c>
      <c r="Q550" s="49">
        <f t="shared" si="964"/>
        <v>0</v>
      </c>
      <c r="R550" s="49">
        <f t="shared" si="964"/>
        <v>700</v>
      </c>
      <c r="S550" s="49">
        <f t="shared" si="964"/>
        <v>0</v>
      </c>
      <c r="T550" s="49">
        <f t="shared" si="964"/>
        <v>700</v>
      </c>
      <c r="U550" s="49">
        <f t="shared" si="964"/>
        <v>0</v>
      </c>
      <c r="V550" s="49">
        <f t="shared" si="964"/>
        <v>700</v>
      </c>
      <c r="W550" s="49">
        <f t="shared" si="964"/>
        <v>-116</v>
      </c>
      <c r="X550" s="380">
        <f t="shared" si="964"/>
        <v>584</v>
      </c>
    </row>
    <row r="551" spans="1:24" s="1" customFormat="1" x14ac:dyDescent="0.25">
      <c r="A551" s="50"/>
      <c r="B551" s="285" t="s">
        <v>244</v>
      </c>
      <c r="C551" s="29" t="s">
        <v>608</v>
      </c>
      <c r="D551" s="29" t="s">
        <v>604</v>
      </c>
      <c r="E551" s="29">
        <v>854</v>
      </c>
      <c r="F551" s="48" t="s">
        <v>224</v>
      </c>
      <c r="G551" s="48" t="s">
        <v>226</v>
      </c>
      <c r="H551" s="48" t="s">
        <v>230</v>
      </c>
      <c r="I551" s="48" t="s">
        <v>245</v>
      </c>
      <c r="J551" s="49">
        <v>700</v>
      </c>
      <c r="K551" s="49"/>
      <c r="L551" s="49">
        <f t="shared" si="884"/>
        <v>700</v>
      </c>
      <c r="M551" s="49"/>
      <c r="N551" s="49">
        <f t="shared" ref="N551" si="965">L551+M551</f>
        <v>700</v>
      </c>
      <c r="O551" s="49"/>
      <c r="P551" s="49">
        <f t="shared" ref="P551" si="966">N551+O551</f>
        <v>700</v>
      </c>
      <c r="Q551" s="49"/>
      <c r="R551" s="49">
        <f t="shared" ref="R551" si="967">P551+Q551</f>
        <v>700</v>
      </c>
      <c r="S551" s="49"/>
      <c r="T551" s="49">
        <f t="shared" ref="T551" si="968">R551+S551</f>
        <v>700</v>
      </c>
      <c r="U551" s="49"/>
      <c r="V551" s="49">
        <f t="shared" ref="V551" si="969">T551+U551</f>
        <v>700</v>
      </c>
      <c r="W551" s="49">
        <f>[1]Функц.февр.!W18</f>
        <v>-116</v>
      </c>
      <c r="X551" s="380">
        <f t="shared" ref="X551" si="970">V551+W551</f>
        <v>584</v>
      </c>
    </row>
    <row r="552" spans="1:24" s="47" customFormat="1" ht="27" customHeight="1" x14ac:dyDescent="0.25">
      <c r="A552" s="326" t="s">
        <v>259</v>
      </c>
      <c r="B552" s="326"/>
      <c r="C552" s="29" t="s">
        <v>608</v>
      </c>
      <c r="D552" s="29" t="s">
        <v>604</v>
      </c>
      <c r="E552" s="29">
        <v>854</v>
      </c>
      <c r="F552" s="45" t="s">
        <v>224</v>
      </c>
      <c r="G552" s="45" t="s">
        <v>260</v>
      </c>
      <c r="H552" s="45"/>
      <c r="I552" s="45"/>
      <c r="J552" s="46">
        <f>J553+J557</f>
        <v>316300</v>
      </c>
      <c r="K552" s="46">
        <f t="shared" ref="K552:X552" si="971">K553+K557</f>
        <v>70200</v>
      </c>
      <c r="L552" s="46">
        <f t="shared" si="971"/>
        <v>386500</v>
      </c>
      <c r="M552" s="46">
        <f t="shared" si="971"/>
        <v>0</v>
      </c>
      <c r="N552" s="46">
        <f t="shared" si="971"/>
        <v>386500</v>
      </c>
      <c r="O552" s="46">
        <f t="shared" si="971"/>
        <v>0</v>
      </c>
      <c r="P552" s="46">
        <f t="shared" si="971"/>
        <v>386500</v>
      </c>
      <c r="Q552" s="46">
        <f t="shared" si="971"/>
        <v>0</v>
      </c>
      <c r="R552" s="46">
        <f t="shared" si="971"/>
        <v>386500</v>
      </c>
      <c r="S552" s="46">
        <f t="shared" si="971"/>
        <v>0</v>
      </c>
      <c r="T552" s="46">
        <f t="shared" si="971"/>
        <v>386500</v>
      </c>
      <c r="U552" s="46">
        <f t="shared" si="971"/>
        <v>0</v>
      </c>
      <c r="V552" s="46">
        <f t="shared" si="971"/>
        <v>386500</v>
      </c>
      <c r="W552" s="46">
        <f t="shared" si="971"/>
        <v>3713</v>
      </c>
      <c r="X552" s="379">
        <f t="shared" si="971"/>
        <v>390213</v>
      </c>
    </row>
    <row r="553" spans="1:24" s="1" customFormat="1" ht="26.25" customHeight="1" x14ac:dyDescent="0.25">
      <c r="A553" s="358" t="s">
        <v>227</v>
      </c>
      <c r="B553" s="358"/>
      <c r="C553" s="29" t="s">
        <v>608</v>
      </c>
      <c r="D553" s="29" t="s">
        <v>604</v>
      </c>
      <c r="E553" s="29">
        <v>854</v>
      </c>
      <c r="F553" s="48" t="s">
        <v>224</v>
      </c>
      <c r="G553" s="48" t="s">
        <v>260</v>
      </c>
      <c r="H553" s="48" t="s">
        <v>248</v>
      </c>
      <c r="I553" s="48"/>
      <c r="J553" s="49">
        <f>J554</f>
        <v>298300</v>
      </c>
      <c r="K553" s="49">
        <f t="shared" ref="K553:X553" si="972">K554</f>
        <v>70200</v>
      </c>
      <c r="L553" s="49">
        <f t="shared" si="972"/>
        <v>368500</v>
      </c>
      <c r="M553" s="49">
        <f t="shared" si="972"/>
        <v>0</v>
      </c>
      <c r="N553" s="49">
        <f t="shared" si="972"/>
        <v>368500</v>
      </c>
      <c r="O553" s="49">
        <f t="shared" si="972"/>
        <v>0</v>
      </c>
      <c r="P553" s="49">
        <f t="shared" si="972"/>
        <v>368500</v>
      </c>
      <c r="Q553" s="49">
        <f t="shared" si="972"/>
        <v>0</v>
      </c>
      <c r="R553" s="49">
        <f t="shared" si="972"/>
        <v>368500</v>
      </c>
      <c r="S553" s="49">
        <f t="shared" si="972"/>
        <v>0</v>
      </c>
      <c r="T553" s="49">
        <f t="shared" si="972"/>
        <v>368500</v>
      </c>
      <c r="U553" s="49">
        <f t="shared" si="972"/>
        <v>0</v>
      </c>
      <c r="V553" s="49">
        <f t="shared" si="972"/>
        <v>368500</v>
      </c>
      <c r="W553" s="49">
        <f t="shared" si="972"/>
        <v>3713</v>
      </c>
      <c r="X553" s="380">
        <f t="shared" si="972"/>
        <v>372213</v>
      </c>
    </row>
    <row r="554" spans="1:24" s="1" customFormat="1" x14ac:dyDescent="0.25">
      <c r="A554" s="358" t="s">
        <v>261</v>
      </c>
      <c r="B554" s="358"/>
      <c r="C554" s="29" t="s">
        <v>608</v>
      </c>
      <c r="D554" s="29" t="s">
        <v>604</v>
      </c>
      <c r="E554" s="29">
        <v>854</v>
      </c>
      <c r="F554" s="48" t="s">
        <v>224</v>
      </c>
      <c r="G554" s="48" t="s">
        <v>260</v>
      </c>
      <c r="H554" s="48" t="s">
        <v>262</v>
      </c>
      <c r="I554" s="48"/>
      <c r="J554" s="49">
        <f t="shared" ref="J554:X555" si="973">J555</f>
        <v>298300</v>
      </c>
      <c r="K554" s="49">
        <f t="shared" si="973"/>
        <v>70200</v>
      </c>
      <c r="L554" s="49">
        <f t="shared" si="973"/>
        <v>368500</v>
      </c>
      <c r="M554" s="49">
        <f t="shared" si="973"/>
        <v>0</v>
      </c>
      <c r="N554" s="49">
        <f t="shared" si="973"/>
        <v>368500</v>
      </c>
      <c r="O554" s="49">
        <f t="shared" si="973"/>
        <v>0</v>
      </c>
      <c r="P554" s="49">
        <f t="shared" si="973"/>
        <v>368500</v>
      </c>
      <c r="Q554" s="49">
        <f t="shared" si="973"/>
        <v>0</v>
      </c>
      <c r="R554" s="49">
        <f t="shared" si="973"/>
        <v>368500</v>
      </c>
      <c r="S554" s="49">
        <f t="shared" si="973"/>
        <v>0</v>
      </c>
      <c r="T554" s="49">
        <f t="shared" si="973"/>
        <v>368500</v>
      </c>
      <c r="U554" s="49">
        <f t="shared" si="973"/>
        <v>0</v>
      </c>
      <c r="V554" s="49">
        <f t="shared" si="973"/>
        <v>368500</v>
      </c>
      <c r="W554" s="49">
        <f t="shared" si="973"/>
        <v>3713</v>
      </c>
      <c r="X554" s="380">
        <f t="shared" si="973"/>
        <v>372213</v>
      </c>
    </row>
    <row r="555" spans="1:24" s="1" customFormat="1" ht="24.75" customHeight="1" x14ac:dyDescent="0.25">
      <c r="A555" s="285"/>
      <c r="B555" s="285" t="s">
        <v>231</v>
      </c>
      <c r="C555" s="29" t="s">
        <v>608</v>
      </c>
      <c r="D555" s="29" t="s">
        <v>604</v>
      </c>
      <c r="E555" s="29">
        <v>854</v>
      </c>
      <c r="F555" s="48" t="s">
        <v>232</v>
      </c>
      <c r="G555" s="48" t="s">
        <v>260</v>
      </c>
      <c r="H555" s="48" t="s">
        <v>262</v>
      </c>
      <c r="I555" s="48" t="s">
        <v>233</v>
      </c>
      <c r="J555" s="49">
        <f t="shared" si="973"/>
        <v>298300</v>
      </c>
      <c r="K555" s="49">
        <f t="shared" si="973"/>
        <v>70200</v>
      </c>
      <c r="L555" s="49">
        <f t="shared" si="973"/>
        <v>368500</v>
      </c>
      <c r="M555" s="49">
        <f t="shared" si="973"/>
        <v>0</v>
      </c>
      <c r="N555" s="49">
        <f t="shared" si="973"/>
        <v>368500</v>
      </c>
      <c r="O555" s="49">
        <f t="shared" si="973"/>
        <v>0</v>
      </c>
      <c r="P555" s="49">
        <f t="shared" si="973"/>
        <v>368500</v>
      </c>
      <c r="Q555" s="49">
        <f t="shared" si="973"/>
        <v>0</v>
      </c>
      <c r="R555" s="49">
        <f t="shared" si="973"/>
        <v>368500</v>
      </c>
      <c r="S555" s="49">
        <f t="shared" si="973"/>
        <v>0</v>
      </c>
      <c r="T555" s="49">
        <f t="shared" si="973"/>
        <v>368500</v>
      </c>
      <c r="U555" s="49">
        <f t="shared" si="973"/>
        <v>0</v>
      </c>
      <c r="V555" s="49">
        <f t="shared" si="973"/>
        <v>368500</v>
      </c>
      <c r="W555" s="49">
        <f t="shared" si="973"/>
        <v>3713</v>
      </c>
      <c r="X555" s="380">
        <f t="shared" si="973"/>
        <v>372213</v>
      </c>
    </row>
    <row r="556" spans="1:24" s="1" customFormat="1" ht="12.75" customHeight="1" x14ac:dyDescent="0.25">
      <c r="A556" s="50"/>
      <c r="B556" s="286" t="s">
        <v>234</v>
      </c>
      <c r="C556" s="29" t="s">
        <v>608</v>
      </c>
      <c r="D556" s="29" t="s">
        <v>604</v>
      </c>
      <c r="E556" s="29">
        <v>854</v>
      </c>
      <c r="F556" s="48" t="s">
        <v>224</v>
      </c>
      <c r="G556" s="48" t="s">
        <v>260</v>
      </c>
      <c r="H556" s="48" t="s">
        <v>262</v>
      </c>
      <c r="I556" s="48" t="s">
        <v>235</v>
      </c>
      <c r="J556" s="49">
        <v>298300</v>
      </c>
      <c r="K556" s="49">
        <v>70200</v>
      </c>
      <c r="L556" s="49">
        <f t="shared" si="884"/>
        <v>368500</v>
      </c>
      <c r="M556" s="49"/>
      <c r="N556" s="49">
        <f t="shared" ref="N556" si="974">L556+M556</f>
        <v>368500</v>
      </c>
      <c r="O556" s="49"/>
      <c r="P556" s="49">
        <f t="shared" ref="P556" si="975">N556+O556</f>
        <v>368500</v>
      </c>
      <c r="Q556" s="49"/>
      <c r="R556" s="49">
        <f t="shared" ref="R556" si="976">P556+Q556</f>
        <v>368500</v>
      </c>
      <c r="S556" s="49"/>
      <c r="T556" s="49">
        <f t="shared" ref="T556" si="977">R556+S556</f>
        <v>368500</v>
      </c>
      <c r="U556" s="49"/>
      <c r="V556" s="49">
        <f t="shared" ref="V556" si="978">T556+U556</f>
        <v>368500</v>
      </c>
      <c r="W556" s="49">
        <f>[1]Вед.февр.!W533</f>
        <v>3713</v>
      </c>
      <c r="X556" s="380">
        <f t="shared" ref="X556" si="979">V556+W556</f>
        <v>372213</v>
      </c>
    </row>
    <row r="557" spans="1:24" s="1" customFormat="1" hidden="1" x14ac:dyDescent="0.25">
      <c r="A557" s="358" t="s">
        <v>251</v>
      </c>
      <c r="B557" s="358"/>
      <c r="C557" s="29" t="s">
        <v>608</v>
      </c>
      <c r="D557" s="29" t="s">
        <v>604</v>
      </c>
      <c r="E557" s="17">
        <v>854</v>
      </c>
      <c r="F557" s="48" t="s">
        <v>224</v>
      </c>
      <c r="G557" s="48" t="s">
        <v>260</v>
      </c>
      <c r="H557" s="48" t="s">
        <v>252</v>
      </c>
      <c r="I557" s="48"/>
      <c r="J557" s="49">
        <f>J558</f>
        <v>18000</v>
      </c>
      <c r="K557" s="49">
        <f t="shared" ref="K557:X560" si="980">K558</f>
        <v>0</v>
      </c>
      <c r="L557" s="49">
        <f t="shared" si="980"/>
        <v>18000</v>
      </c>
      <c r="M557" s="49">
        <f t="shared" si="980"/>
        <v>0</v>
      </c>
      <c r="N557" s="49">
        <f t="shared" si="980"/>
        <v>18000</v>
      </c>
      <c r="O557" s="49">
        <f t="shared" si="980"/>
        <v>0</v>
      </c>
      <c r="P557" s="49">
        <f t="shared" si="980"/>
        <v>18000</v>
      </c>
      <c r="Q557" s="49">
        <f t="shared" si="980"/>
        <v>0</v>
      </c>
      <c r="R557" s="49">
        <f t="shared" si="980"/>
        <v>18000</v>
      </c>
      <c r="S557" s="49">
        <f t="shared" si="980"/>
        <v>0</v>
      </c>
      <c r="T557" s="49">
        <f t="shared" si="980"/>
        <v>18000</v>
      </c>
      <c r="U557" s="49">
        <f t="shared" si="980"/>
        <v>0</v>
      </c>
      <c r="V557" s="49">
        <f t="shared" si="980"/>
        <v>18000</v>
      </c>
      <c r="W557" s="49">
        <f t="shared" si="980"/>
        <v>0</v>
      </c>
      <c r="X557" s="380">
        <f t="shared" si="980"/>
        <v>18000</v>
      </c>
    </row>
    <row r="558" spans="1:24" s="1" customFormat="1" hidden="1" x14ac:dyDescent="0.25">
      <c r="A558" s="358" t="s">
        <v>253</v>
      </c>
      <c r="B558" s="358"/>
      <c r="C558" s="29" t="s">
        <v>608</v>
      </c>
      <c r="D558" s="29" t="s">
        <v>604</v>
      </c>
      <c r="E558" s="17">
        <v>854</v>
      </c>
      <c r="F558" s="48" t="s">
        <v>224</v>
      </c>
      <c r="G558" s="48" t="s">
        <v>260</v>
      </c>
      <c r="H558" s="48" t="s">
        <v>254</v>
      </c>
      <c r="I558" s="48"/>
      <c r="J558" s="49">
        <f>J559</f>
        <v>18000</v>
      </c>
      <c r="K558" s="49">
        <f t="shared" si="980"/>
        <v>0</v>
      </c>
      <c r="L558" s="49">
        <f t="shared" si="980"/>
        <v>18000</v>
      </c>
      <c r="M558" s="49">
        <f t="shared" si="980"/>
        <v>0</v>
      </c>
      <c r="N558" s="49">
        <f t="shared" si="980"/>
        <v>18000</v>
      </c>
      <c r="O558" s="49">
        <f t="shared" si="980"/>
        <v>0</v>
      </c>
      <c r="P558" s="49">
        <f t="shared" si="980"/>
        <v>18000</v>
      </c>
      <c r="Q558" s="49">
        <f t="shared" si="980"/>
        <v>0</v>
      </c>
      <c r="R558" s="49">
        <f t="shared" si="980"/>
        <v>18000</v>
      </c>
      <c r="S558" s="49">
        <f t="shared" si="980"/>
        <v>0</v>
      </c>
      <c r="T558" s="49">
        <f t="shared" si="980"/>
        <v>18000</v>
      </c>
      <c r="U558" s="49">
        <f t="shared" si="980"/>
        <v>0</v>
      </c>
      <c r="V558" s="49">
        <f t="shared" si="980"/>
        <v>18000</v>
      </c>
      <c r="W558" s="49">
        <f t="shared" si="980"/>
        <v>0</v>
      </c>
      <c r="X558" s="380">
        <f t="shared" si="980"/>
        <v>18000</v>
      </c>
    </row>
    <row r="559" spans="1:24" s="1" customFormat="1" hidden="1" x14ac:dyDescent="0.25">
      <c r="A559" s="358" t="s">
        <v>263</v>
      </c>
      <c r="B559" s="358"/>
      <c r="C559" s="29" t="s">
        <v>608</v>
      </c>
      <c r="D559" s="29" t="s">
        <v>604</v>
      </c>
      <c r="E559" s="17">
        <v>854</v>
      </c>
      <c r="F559" s="48" t="s">
        <v>232</v>
      </c>
      <c r="G559" s="48" t="s">
        <v>260</v>
      </c>
      <c r="H559" s="48" t="s">
        <v>264</v>
      </c>
      <c r="I559" s="48"/>
      <c r="J559" s="49">
        <f>J560</f>
        <v>18000</v>
      </c>
      <c r="K559" s="49">
        <f t="shared" si="980"/>
        <v>0</v>
      </c>
      <c r="L559" s="49">
        <f t="shared" si="980"/>
        <v>18000</v>
      </c>
      <c r="M559" s="49">
        <f t="shared" si="980"/>
        <v>0</v>
      </c>
      <c r="N559" s="49">
        <f t="shared" si="980"/>
        <v>18000</v>
      </c>
      <c r="O559" s="49">
        <f t="shared" si="980"/>
        <v>0</v>
      </c>
      <c r="P559" s="49">
        <f t="shared" si="980"/>
        <v>18000</v>
      </c>
      <c r="Q559" s="49">
        <f t="shared" si="980"/>
        <v>0</v>
      </c>
      <c r="R559" s="49">
        <f t="shared" si="980"/>
        <v>18000</v>
      </c>
      <c r="S559" s="49">
        <f t="shared" si="980"/>
        <v>0</v>
      </c>
      <c r="T559" s="49">
        <f t="shared" si="980"/>
        <v>18000</v>
      </c>
      <c r="U559" s="49">
        <f t="shared" si="980"/>
        <v>0</v>
      </c>
      <c r="V559" s="49">
        <f t="shared" si="980"/>
        <v>18000</v>
      </c>
      <c r="W559" s="49">
        <f t="shared" si="980"/>
        <v>0</v>
      </c>
      <c r="X559" s="380">
        <f t="shared" si="980"/>
        <v>18000</v>
      </c>
    </row>
    <row r="560" spans="1:24" s="1" customFormat="1" ht="15.75" hidden="1" customHeight="1" x14ac:dyDescent="0.25">
      <c r="A560" s="50"/>
      <c r="B560" s="286" t="s">
        <v>236</v>
      </c>
      <c r="C560" s="29" t="s">
        <v>608</v>
      </c>
      <c r="D560" s="29" t="s">
        <v>604</v>
      </c>
      <c r="E560" s="17">
        <v>854</v>
      </c>
      <c r="F560" s="48" t="s">
        <v>224</v>
      </c>
      <c r="G560" s="48" t="s">
        <v>260</v>
      </c>
      <c r="H560" s="48" t="s">
        <v>264</v>
      </c>
      <c r="I560" s="48" t="s">
        <v>237</v>
      </c>
      <c r="J560" s="49">
        <f>J561</f>
        <v>18000</v>
      </c>
      <c r="K560" s="49">
        <f t="shared" si="980"/>
        <v>0</v>
      </c>
      <c r="L560" s="49">
        <f t="shared" si="980"/>
        <v>18000</v>
      </c>
      <c r="M560" s="49">
        <f t="shared" si="980"/>
        <v>0</v>
      </c>
      <c r="N560" s="49">
        <f t="shared" si="980"/>
        <v>18000</v>
      </c>
      <c r="O560" s="49">
        <f t="shared" si="980"/>
        <v>0</v>
      </c>
      <c r="P560" s="49">
        <f t="shared" si="980"/>
        <v>18000</v>
      </c>
      <c r="Q560" s="49">
        <f t="shared" si="980"/>
        <v>0</v>
      </c>
      <c r="R560" s="49">
        <f t="shared" si="980"/>
        <v>18000</v>
      </c>
      <c r="S560" s="49">
        <f t="shared" si="980"/>
        <v>0</v>
      </c>
      <c r="T560" s="49">
        <f t="shared" si="980"/>
        <v>18000</v>
      </c>
      <c r="U560" s="49">
        <f t="shared" si="980"/>
        <v>0</v>
      </c>
      <c r="V560" s="49">
        <f t="shared" si="980"/>
        <v>18000</v>
      </c>
      <c r="W560" s="49">
        <f t="shared" si="980"/>
        <v>0</v>
      </c>
      <c r="X560" s="380">
        <f t="shared" si="980"/>
        <v>18000</v>
      </c>
    </row>
    <row r="561" spans="1:24" s="1" customFormat="1" hidden="1" x14ac:dyDescent="0.25">
      <c r="A561" s="50"/>
      <c r="B561" s="285" t="s">
        <v>238</v>
      </c>
      <c r="C561" s="29" t="s">
        <v>608</v>
      </c>
      <c r="D561" s="29" t="s">
        <v>604</v>
      </c>
      <c r="E561" s="17">
        <v>854</v>
      </c>
      <c r="F561" s="48" t="s">
        <v>224</v>
      </c>
      <c r="G561" s="48" t="s">
        <v>260</v>
      </c>
      <c r="H561" s="48" t="s">
        <v>264</v>
      </c>
      <c r="I561" s="48" t="s">
        <v>239</v>
      </c>
      <c r="J561" s="49">
        <v>18000</v>
      </c>
      <c r="K561" s="50"/>
      <c r="L561" s="49">
        <f t="shared" ref="L561" si="981">J561+K561</f>
        <v>18000</v>
      </c>
      <c r="M561" s="50"/>
      <c r="N561" s="49">
        <f t="shared" ref="N561" si="982">L561+M561</f>
        <v>18000</v>
      </c>
      <c r="O561" s="50"/>
      <c r="P561" s="49">
        <f t="shared" ref="P561" si="983">N561+O561</f>
        <v>18000</v>
      </c>
      <c r="Q561" s="50"/>
      <c r="R561" s="49">
        <f t="shared" ref="R561" si="984">P561+Q561</f>
        <v>18000</v>
      </c>
      <c r="S561" s="50"/>
      <c r="T561" s="49">
        <f t="shared" ref="T561" si="985">R561+S561</f>
        <v>18000</v>
      </c>
      <c r="U561" s="50"/>
      <c r="V561" s="49">
        <f t="shared" ref="V561" si="986">T561+U561</f>
        <v>18000</v>
      </c>
      <c r="W561" s="50"/>
      <c r="X561" s="380">
        <f t="shared" ref="X561" si="987">V561+W561</f>
        <v>18000</v>
      </c>
    </row>
    <row r="562" spans="1:24" s="1" customFormat="1" x14ac:dyDescent="0.25">
      <c r="A562" s="287"/>
      <c r="B562" s="289" t="s">
        <v>566</v>
      </c>
      <c r="C562" s="84"/>
      <c r="D562" s="84"/>
      <c r="E562" s="63"/>
      <c r="F562" s="45"/>
      <c r="G562" s="45"/>
      <c r="H562" s="45"/>
      <c r="I562" s="45"/>
      <c r="J562" s="46">
        <f t="shared" ref="J562:X562" si="988">J9+J248+J471+J535</f>
        <v>188253289.22999999</v>
      </c>
      <c r="K562" s="46">
        <f t="shared" si="988"/>
        <v>12956061</v>
      </c>
      <c r="L562" s="46">
        <f t="shared" si="988"/>
        <v>201209350.22999999</v>
      </c>
      <c r="M562" s="46">
        <f t="shared" si="988"/>
        <v>0</v>
      </c>
      <c r="N562" s="46">
        <f t="shared" si="988"/>
        <v>201209350.22999999</v>
      </c>
      <c r="O562" s="46">
        <f t="shared" si="988"/>
        <v>0</v>
      </c>
      <c r="P562" s="46">
        <f t="shared" si="988"/>
        <v>201209350.22999999</v>
      </c>
      <c r="Q562" s="46">
        <f t="shared" si="988"/>
        <v>11015827</v>
      </c>
      <c r="R562" s="46">
        <f t="shared" si="988"/>
        <v>212225177.22999999</v>
      </c>
      <c r="S562" s="46">
        <f t="shared" si="988"/>
        <v>1201083</v>
      </c>
      <c r="T562" s="46">
        <f t="shared" si="988"/>
        <v>213426260.22999999</v>
      </c>
      <c r="U562" s="46">
        <f t="shared" si="988"/>
        <v>57163766</v>
      </c>
      <c r="V562" s="46">
        <f t="shared" si="988"/>
        <v>270590026.23000002</v>
      </c>
      <c r="W562" s="46">
        <f t="shared" si="988"/>
        <v>5186697.8499999996</v>
      </c>
      <c r="X562" s="379">
        <f t="shared" si="988"/>
        <v>275776724.07999998</v>
      </c>
    </row>
    <row r="563" spans="1:24" s="12" customFormat="1" ht="15" x14ac:dyDescent="0.25">
      <c r="C563" s="13"/>
      <c r="D563" s="13"/>
      <c r="E563" s="14"/>
      <c r="H563" s="89"/>
    </row>
    <row r="564" spans="1:24" s="12" customFormat="1" ht="15" x14ac:dyDescent="0.25">
      <c r="C564" s="13"/>
      <c r="D564" s="13"/>
      <c r="E564" s="14"/>
      <c r="H564" s="89"/>
    </row>
    <row r="565" spans="1:24" s="12" customFormat="1" ht="15" x14ac:dyDescent="0.25">
      <c r="C565" s="13"/>
      <c r="D565" s="13"/>
      <c r="E565" s="14"/>
      <c r="F565" s="89"/>
      <c r="G565" s="89"/>
      <c r="H565" s="89"/>
    </row>
    <row r="566" spans="1:24" s="12" customFormat="1" ht="15" x14ac:dyDescent="0.25">
      <c r="C566" s="13"/>
      <c r="D566" s="13"/>
      <c r="E566" s="14"/>
      <c r="H566" s="89"/>
    </row>
    <row r="567" spans="1:24" s="12" customFormat="1" ht="15" x14ac:dyDescent="0.25">
      <c r="C567" s="13"/>
      <c r="D567" s="13"/>
      <c r="E567" s="14"/>
      <c r="F567" s="89"/>
      <c r="G567" s="89"/>
      <c r="H567" s="89"/>
    </row>
    <row r="568" spans="1:24" s="12" customFormat="1" ht="15" x14ac:dyDescent="0.25">
      <c r="C568" s="13"/>
      <c r="D568" s="13"/>
      <c r="E568" s="14"/>
      <c r="F568" s="89"/>
      <c r="G568" s="89"/>
      <c r="H568" s="89"/>
    </row>
    <row r="569" spans="1:24" s="12" customFormat="1" ht="15" x14ac:dyDescent="0.25">
      <c r="C569" s="13"/>
      <c r="D569" s="13"/>
      <c r="E569" s="14"/>
      <c r="H569" s="89"/>
    </row>
    <row r="570" spans="1:24" s="12" customFormat="1" ht="15" x14ac:dyDescent="0.25">
      <c r="C570" s="13"/>
      <c r="D570" s="13"/>
      <c r="E570" s="14"/>
      <c r="F570" s="89"/>
      <c r="G570" s="89"/>
      <c r="H570" s="89"/>
    </row>
    <row r="571" spans="1:24" s="12" customFormat="1" ht="15" x14ac:dyDescent="0.25">
      <c r="C571" s="13"/>
      <c r="D571" s="13"/>
      <c r="E571" s="14"/>
      <c r="H571" s="89"/>
    </row>
    <row r="572" spans="1:24" s="12" customFormat="1" ht="15" x14ac:dyDescent="0.25">
      <c r="C572" s="13"/>
      <c r="D572" s="13"/>
      <c r="E572" s="14"/>
      <c r="F572" s="89"/>
      <c r="G572" s="89"/>
      <c r="H572" s="89"/>
    </row>
    <row r="573" spans="1:24" s="12" customFormat="1" ht="15" x14ac:dyDescent="0.25">
      <c r="C573" s="13"/>
      <c r="D573" s="13"/>
      <c r="E573" s="14"/>
      <c r="H573" s="89"/>
    </row>
    <row r="574" spans="1:24" s="12" customFormat="1" ht="15" x14ac:dyDescent="0.25">
      <c r="C574" s="13"/>
      <c r="D574" s="13"/>
      <c r="E574" s="14"/>
      <c r="F574" s="89"/>
      <c r="G574" s="89"/>
      <c r="H574" s="89"/>
    </row>
    <row r="575" spans="1:24" s="12" customFormat="1" ht="15" x14ac:dyDescent="0.25">
      <c r="C575" s="13"/>
      <c r="D575" s="13"/>
      <c r="E575" s="14"/>
      <c r="F575" s="89"/>
      <c r="G575" s="89"/>
      <c r="H575" s="89"/>
    </row>
    <row r="576" spans="1:24" s="12" customFormat="1" ht="15" x14ac:dyDescent="0.25">
      <c r="C576" s="13"/>
      <c r="D576" s="13"/>
      <c r="E576" s="14"/>
      <c r="F576" s="89"/>
      <c r="G576" s="89"/>
      <c r="H576" s="89"/>
    </row>
    <row r="577" spans="3:8" s="12" customFormat="1" ht="15" x14ac:dyDescent="0.25">
      <c r="C577" s="13"/>
      <c r="D577" s="13"/>
      <c r="E577" s="14"/>
      <c r="F577" s="89"/>
      <c r="G577" s="89"/>
      <c r="H577" s="89"/>
    </row>
    <row r="578" spans="3:8" s="12" customFormat="1" ht="15" x14ac:dyDescent="0.25">
      <c r="C578" s="13"/>
      <c r="D578" s="13"/>
      <c r="E578" s="14"/>
      <c r="F578" s="89"/>
      <c r="G578" s="89"/>
      <c r="H578" s="89"/>
    </row>
    <row r="579" spans="3:8" s="12" customFormat="1" ht="15" x14ac:dyDescent="0.25">
      <c r="C579" s="13"/>
      <c r="D579" s="13"/>
      <c r="E579" s="14"/>
      <c r="F579" s="89"/>
      <c r="G579" s="89"/>
      <c r="H579" s="89"/>
    </row>
    <row r="580" spans="3:8" s="12" customFormat="1" ht="15" x14ac:dyDescent="0.25">
      <c r="C580" s="13"/>
      <c r="D580" s="13"/>
      <c r="E580" s="14"/>
      <c r="H580" s="89"/>
    </row>
    <row r="581" spans="3:8" s="12" customFormat="1" ht="15" x14ac:dyDescent="0.25">
      <c r="C581" s="13"/>
      <c r="D581" s="13"/>
      <c r="E581" s="14"/>
      <c r="F581" s="89"/>
      <c r="G581" s="89"/>
      <c r="H581" s="89"/>
    </row>
    <row r="582" spans="3:8" s="12" customFormat="1" ht="15" x14ac:dyDescent="0.25">
      <c r="C582" s="13"/>
      <c r="D582" s="13"/>
      <c r="E582" s="14"/>
      <c r="F582" s="89"/>
      <c r="G582" s="89"/>
      <c r="H582" s="89"/>
    </row>
    <row r="583" spans="3:8" s="12" customFormat="1" ht="15" x14ac:dyDescent="0.25">
      <c r="C583" s="13"/>
      <c r="D583" s="13"/>
      <c r="E583" s="14"/>
      <c r="F583" s="89"/>
      <c r="G583" s="89"/>
      <c r="H583" s="89"/>
    </row>
    <row r="584" spans="3:8" s="12" customFormat="1" ht="15" x14ac:dyDescent="0.25">
      <c r="C584" s="13"/>
      <c r="D584" s="13"/>
      <c r="E584" s="14"/>
      <c r="F584" s="89"/>
      <c r="G584" s="89"/>
      <c r="H584" s="89"/>
    </row>
    <row r="585" spans="3:8" s="12" customFormat="1" ht="15" x14ac:dyDescent="0.25">
      <c r="C585" s="13"/>
      <c r="D585" s="13"/>
      <c r="E585" s="14"/>
      <c r="F585" s="89"/>
      <c r="G585" s="89"/>
      <c r="H585" s="89"/>
    </row>
    <row r="586" spans="3:8" s="12" customFormat="1" ht="15" x14ac:dyDescent="0.25">
      <c r="C586" s="13"/>
      <c r="D586" s="13"/>
      <c r="E586" s="14"/>
      <c r="F586" s="89"/>
      <c r="G586" s="89"/>
      <c r="H586" s="89"/>
    </row>
    <row r="587" spans="3:8" s="12" customFormat="1" ht="15" x14ac:dyDescent="0.25">
      <c r="C587" s="13"/>
      <c r="D587" s="13"/>
      <c r="E587" s="14"/>
      <c r="F587" s="89"/>
      <c r="G587" s="89"/>
      <c r="H587" s="89"/>
    </row>
    <row r="588" spans="3:8" s="12" customFormat="1" ht="15" x14ac:dyDescent="0.25">
      <c r="C588" s="13"/>
      <c r="D588" s="13"/>
      <c r="E588" s="14"/>
      <c r="F588" s="89"/>
      <c r="G588" s="89"/>
    </row>
    <row r="589" spans="3:8" s="12" customFormat="1" ht="15" x14ac:dyDescent="0.25">
      <c r="C589" s="13"/>
      <c r="D589" s="13"/>
      <c r="E589" s="14"/>
      <c r="F589" s="89"/>
      <c r="G589" s="89"/>
    </row>
  </sheetData>
  <mergeCells count="270">
    <mergeCell ref="A553:B553"/>
    <mergeCell ref="A554:B554"/>
    <mergeCell ref="A557:B557"/>
    <mergeCell ref="A558:B558"/>
    <mergeCell ref="A559:B559"/>
    <mergeCell ref="A536:B536"/>
    <mergeCell ref="A537:B537"/>
    <mergeCell ref="A538:B538"/>
    <mergeCell ref="A541:B541"/>
    <mergeCell ref="A542:B542"/>
    <mergeCell ref="A543:B543"/>
    <mergeCell ref="A544:B544"/>
    <mergeCell ref="A545:B545"/>
    <mergeCell ref="A552:B552"/>
    <mergeCell ref="A501:B501"/>
    <mergeCell ref="A506:B506"/>
    <mergeCell ref="A512:B512"/>
    <mergeCell ref="A519:B519"/>
    <mergeCell ref="A522:B522"/>
    <mergeCell ref="A523:B523"/>
    <mergeCell ref="A524:B524"/>
    <mergeCell ref="A529:B529"/>
    <mergeCell ref="A535:B535"/>
    <mergeCell ref="A530:B530"/>
    <mergeCell ref="A531:B531"/>
    <mergeCell ref="A532:B532"/>
    <mergeCell ref="A518:B518"/>
    <mergeCell ref="A525:B525"/>
    <mergeCell ref="A526:B526"/>
    <mergeCell ref="A510:B510"/>
    <mergeCell ref="A511:B511"/>
    <mergeCell ref="A504:B504"/>
    <mergeCell ref="A505:B505"/>
    <mergeCell ref="A466:B466"/>
    <mergeCell ref="A472:B472"/>
    <mergeCell ref="A473:B473"/>
    <mergeCell ref="A486:B486"/>
    <mergeCell ref="A487:B487"/>
    <mergeCell ref="A490:B490"/>
    <mergeCell ref="A493:B493"/>
    <mergeCell ref="A494:B494"/>
    <mergeCell ref="A500:B500"/>
    <mergeCell ref="A498:B498"/>
    <mergeCell ref="A467:B467"/>
    <mergeCell ref="A474:B474"/>
    <mergeCell ref="A471:B471"/>
    <mergeCell ref="A491:B491"/>
    <mergeCell ref="A492:B492"/>
    <mergeCell ref="A499:B499"/>
    <mergeCell ref="A497:B497"/>
    <mergeCell ref="A428:B428"/>
    <mergeCell ref="A429:B429"/>
    <mergeCell ref="A432:B432"/>
    <mergeCell ref="A441:B441"/>
    <mergeCell ref="A442:B442"/>
    <mergeCell ref="A446:B446"/>
    <mergeCell ref="A454:B454"/>
    <mergeCell ref="A459:B459"/>
    <mergeCell ref="A465:B465"/>
    <mergeCell ref="A438:B438"/>
    <mergeCell ref="A451:B451"/>
    <mergeCell ref="A452:B452"/>
    <mergeCell ref="A453:B453"/>
    <mergeCell ref="A464:B464"/>
    <mergeCell ref="A435:B435"/>
    <mergeCell ref="A436:B436"/>
    <mergeCell ref="A391:B391"/>
    <mergeCell ref="A392:B392"/>
    <mergeCell ref="A395:B395"/>
    <mergeCell ref="A396:B396"/>
    <mergeCell ref="A402:B402"/>
    <mergeCell ref="A414:B414"/>
    <mergeCell ref="A415:B415"/>
    <mergeCell ref="A423:B423"/>
    <mergeCell ref="A427:B427"/>
    <mergeCell ref="A426:B426"/>
    <mergeCell ref="A398:B398"/>
    <mergeCell ref="A399:B399"/>
    <mergeCell ref="A413:B413"/>
    <mergeCell ref="A420:B420"/>
    <mergeCell ref="A354:B354"/>
    <mergeCell ref="A355:B355"/>
    <mergeCell ref="A358:B358"/>
    <mergeCell ref="A359:B359"/>
    <mergeCell ref="A373:B373"/>
    <mergeCell ref="A384:B384"/>
    <mergeCell ref="A385:B385"/>
    <mergeCell ref="A388:B388"/>
    <mergeCell ref="A360:B360"/>
    <mergeCell ref="A368:B368"/>
    <mergeCell ref="A363:B363"/>
    <mergeCell ref="A380:B380"/>
    <mergeCell ref="A331:B331"/>
    <mergeCell ref="A341:B341"/>
    <mergeCell ref="A345:B345"/>
    <mergeCell ref="A348:B348"/>
    <mergeCell ref="A335:B335"/>
    <mergeCell ref="A344:B344"/>
    <mergeCell ref="A328:B328"/>
    <mergeCell ref="A318:B318"/>
    <mergeCell ref="A351:B351"/>
    <mergeCell ref="A248:B248"/>
    <mergeCell ref="A249:B249"/>
    <mergeCell ref="A251:B251"/>
    <mergeCell ref="A252:B252"/>
    <mergeCell ref="A259:B259"/>
    <mergeCell ref="A260:B260"/>
    <mergeCell ref="A266:B266"/>
    <mergeCell ref="A269:B269"/>
    <mergeCell ref="A270:B270"/>
    <mergeCell ref="C2:X2"/>
    <mergeCell ref="C1:X1"/>
    <mergeCell ref="A509:B509"/>
    <mergeCell ref="A515:B515"/>
    <mergeCell ref="A475:B475"/>
    <mergeCell ref="A476:B476"/>
    <mergeCell ref="A485:B485"/>
    <mergeCell ref="A85:B85"/>
    <mergeCell ref="A86:B86"/>
    <mergeCell ref="A87:B87"/>
    <mergeCell ref="A92:B92"/>
    <mergeCell ref="A93:B93"/>
    <mergeCell ref="A102:B102"/>
    <mergeCell ref="A105:B105"/>
    <mergeCell ref="A107:B107"/>
    <mergeCell ref="A484:B484"/>
    <mergeCell ref="A5:X5"/>
    <mergeCell ref="C4:X4"/>
    <mergeCell ref="C3:X3"/>
    <mergeCell ref="A108:B108"/>
    <mergeCell ref="A114:B114"/>
    <mergeCell ref="A118:B118"/>
    <mergeCell ref="A127:B127"/>
    <mergeCell ref="A128:B128"/>
    <mergeCell ref="A134:B134"/>
    <mergeCell ref="A137:B137"/>
    <mergeCell ref="A138:B138"/>
    <mergeCell ref="A144:B144"/>
    <mergeCell ref="A149:B149"/>
    <mergeCell ref="A154:B154"/>
    <mergeCell ref="A155:B155"/>
    <mergeCell ref="A161:B161"/>
    <mergeCell ref="A437:B437"/>
    <mergeCell ref="A250:B250"/>
    <mergeCell ref="A256:B256"/>
    <mergeCell ref="A257:B257"/>
    <mergeCell ref="A258:B258"/>
    <mergeCell ref="A263:B263"/>
    <mergeCell ref="A271:B271"/>
    <mergeCell ref="A253:B253"/>
    <mergeCell ref="A208:B208"/>
    <mergeCell ref="A223:B223"/>
    <mergeCell ref="A244:B244"/>
    <mergeCell ref="A245:B245"/>
    <mergeCell ref="A235:B235"/>
    <mergeCell ref="A243:B243"/>
    <mergeCell ref="A224:B224"/>
    <mergeCell ref="A240:B240"/>
    <mergeCell ref="A227:B227"/>
    <mergeCell ref="A241:B241"/>
    <mergeCell ref="A186:B186"/>
    <mergeCell ref="A187:B187"/>
    <mergeCell ref="A192:B192"/>
    <mergeCell ref="A200:B200"/>
    <mergeCell ref="A202:B202"/>
    <mergeCell ref="A188:B188"/>
    <mergeCell ref="A189:B189"/>
    <mergeCell ref="A191:B191"/>
    <mergeCell ref="A236:B236"/>
    <mergeCell ref="A203:B203"/>
    <mergeCell ref="A206:B206"/>
    <mergeCell ref="A207:B207"/>
    <mergeCell ref="A210:B210"/>
    <mergeCell ref="A211:B211"/>
    <mergeCell ref="A214:B214"/>
    <mergeCell ref="A215:B215"/>
    <mergeCell ref="A218:B218"/>
    <mergeCell ref="A219:B219"/>
    <mergeCell ref="A164:B164"/>
    <mergeCell ref="A172:B172"/>
    <mergeCell ref="A178:B178"/>
    <mergeCell ref="A167:B167"/>
    <mergeCell ref="A175:B175"/>
    <mergeCell ref="A171:B171"/>
    <mergeCell ref="A168:B168"/>
    <mergeCell ref="A173:B173"/>
    <mergeCell ref="A174:B174"/>
    <mergeCell ref="A60:B60"/>
    <mergeCell ref="A61:B61"/>
    <mergeCell ref="A80:B80"/>
    <mergeCell ref="A69:B69"/>
    <mergeCell ref="A74:B74"/>
    <mergeCell ref="A77:B77"/>
    <mergeCell ref="A67:B67"/>
    <mergeCell ref="A68:B68"/>
    <mergeCell ref="A72:B72"/>
    <mergeCell ref="A73:B73"/>
    <mergeCell ref="A7:B7"/>
    <mergeCell ref="A8:B8"/>
    <mergeCell ref="A9:B9"/>
    <mergeCell ref="A10:B10"/>
    <mergeCell ref="A11:B11"/>
    <mergeCell ref="A35:B35"/>
    <mergeCell ref="A36:B36"/>
    <mergeCell ref="A42:B42"/>
    <mergeCell ref="A26:B26"/>
    <mergeCell ref="A27:B27"/>
    <mergeCell ref="A28:B28"/>
    <mergeCell ref="A31:B31"/>
    <mergeCell ref="A34:B34"/>
    <mergeCell ref="A45:B45"/>
    <mergeCell ref="A46:B46"/>
    <mergeCell ref="A47:B47"/>
    <mergeCell ref="A59:B59"/>
    <mergeCell ref="A12:B12"/>
    <mergeCell ref="A13:B13"/>
    <mergeCell ref="A14:B14"/>
    <mergeCell ref="A15:B15"/>
    <mergeCell ref="A23:B23"/>
    <mergeCell ref="A58:B58"/>
    <mergeCell ref="A52:B52"/>
    <mergeCell ref="A55:B55"/>
    <mergeCell ref="A81:B81"/>
    <mergeCell ref="A82:B82"/>
    <mergeCell ref="A106:B106"/>
    <mergeCell ref="A111:B111"/>
    <mergeCell ref="A97:B97"/>
    <mergeCell ref="A209:B209"/>
    <mergeCell ref="A228:B228"/>
    <mergeCell ref="A231:B231"/>
    <mergeCell ref="A232:B232"/>
    <mergeCell ref="A180:B180"/>
    <mergeCell ref="A179:B179"/>
    <mergeCell ref="A194:B194"/>
    <mergeCell ref="A201:B201"/>
    <mergeCell ref="A119:B119"/>
    <mergeCell ref="A123:B123"/>
    <mergeCell ref="A129:B129"/>
    <mergeCell ref="A130:B130"/>
    <mergeCell ref="A131:B131"/>
    <mergeCell ref="A139:B139"/>
    <mergeCell ref="A183:B183"/>
    <mergeCell ref="A195:B195"/>
    <mergeCell ref="A156:B156"/>
    <mergeCell ref="A147:B147"/>
    <mergeCell ref="A148:B148"/>
    <mergeCell ref="A276:B276"/>
    <mergeCell ref="A289:B289"/>
    <mergeCell ref="A376:B376"/>
    <mergeCell ref="A383:B383"/>
    <mergeCell ref="A397:B397"/>
    <mergeCell ref="A338:B338"/>
    <mergeCell ref="A305:B305"/>
    <mergeCell ref="A325:B325"/>
    <mergeCell ref="A322:B322"/>
    <mergeCell ref="A379:B379"/>
    <mergeCell ref="A281:B281"/>
    <mergeCell ref="A284:B284"/>
    <mergeCell ref="A287:B287"/>
    <mergeCell ref="A288:B288"/>
    <mergeCell ref="A290:B290"/>
    <mergeCell ref="A293:B293"/>
    <mergeCell ref="A296:B296"/>
    <mergeCell ref="A299:B299"/>
    <mergeCell ref="A302:B302"/>
    <mergeCell ref="A308:B308"/>
    <mergeCell ref="A311:B311"/>
    <mergeCell ref="A314:B314"/>
    <mergeCell ref="A317:B317"/>
    <mergeCell ref="A319:B319"/>
  </mergeCells>
  <pageMargins left="0.6692913385826772" right="0.59055118110236227" top="0.19685039370078741" bottom="0.19685039370078741" header="0.31496062992125984" footer="0.31496062992125984"/>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workbookViewId="0">
      <selection activeCell="G9" sqref="G9"/>
    </sheetView>
  </sheetViews>
  <sheetFormatPr defaultRowHeight="15" x14ac:dyDescent="0.2"/>
  <cols>
    <col min="1" max="1" width="4.85546875" style="99" customWidth="1"/>
    <col min="2" max="2" width="54.5703125" style="99" customWidth="1"/>
    <col min="3" max="3" width="21.7109375" style="99" hidden="1" customWidth="1"/>
    <col min="4" max="4" width="17.140625" style="99" hidden="1" customWidth="1"/>
    <col min="5" max="5" width="19.42578125" style="99" hidden="1" customWidth="1"/>
    <col min="6" max="6" width="18.85546875" style="99" hidden="1" customWidth="1"/>
    <col min="7" max="7" width="41" style="99" customWidth="1"/>
    <col min="8" max="8" width="14.7109375" style="99" customWidth="1"/>
    <col min="9" max="9" width="16.140625" style="99" customWidth="1"/>
    <col min="10" max="10" width="30.7109375" style="99" customWidth="1"/>
    <col min="11" max="11" width="11.7109375" style="120" customWidth="1"/>
    <col min="12" max="12" width="15" style="99" customWidth="1"/>
    <col min="13" max="256" width="9.140625" style="99"/>
    <col min="257" max="257" width="4.85546875" style="99" customWidth="1"/>
    <col min="258" max="258" width="49.5703125" style="99" customWidth="1"/>
    <col min="259" max="259" width="34.42578125" style="99" customWidth="1"/>
    <col min="260" max="263" width="9.140625" style="99"/>
    <col min="264" max="264" width="14.7109375" style="99" customWidth="1"/>
    <col min="265" max="265" width="16.140625" style="99" customWidth="1"/>
    <col min="266" max="266" width="30.7109375" style="99" customWidth="1"/>
    <col min="267" max="267" width="11.7109375" style="99" customWidth="1"/>
    <col min="268" max="268" width="15" style="99" customWidth="1"/>
    <col min="269" max="512" width="9.140625" style="99"/>
    <col min="513" max="513" width="4.85546875" style="99" customWidth="1"/>
    <col min="514" max="514" width="49.5703125" style="99" customWidth="1"/>
    <col min="515" max="515" width="34.42578125" style="99" customWidth="1"/>
    <col min="516" max="519" width="9.140625" style="99"/>
    <col min="520" max="520" width="14.7109375" style="99" customWidth="1"/>
    <col min="521" max="521" width="16.140625" style="99" customWidth="1"/>
    <col min="522" max="522" width="30.7109375" style="99" customWidth="1"/>
    <col min="523" max="523" width="11.7109375" style="99" customWidth="1"/>
    <col min="524" max="524" width="15" style="99" customWidth="1"/>
    <col min="525" max="768" width="9.140625" style="99"/>
    <col min="769" max="769" width="4.85546875" style="99" customWidth="1"/>
    <col min="770" max="770" width="49.5703125" style="99" customWidth="1"/>
    <col min="771" max="771" width="34.42578125" style="99" customWidth="1"/>
    <col min="772" max="775" width="9.140625" style="99"/>
    <col min="776" max="776" width="14.7109375" style="99" customWidth="1"/>
    <col min="777" max="777" width="16.140625" style="99" customWidth="1"/>
    <col min="778" max="778" width="30.7109375" style="99" customWidth="1"/>
    <col min="779" max="779" width="11.7109375" style="99" customWidth="1"/>
    <col min="780" max="780" width="15" style="99" customWidth="1"/>
    <col min="781" max="1024" width="9.140625" style="99"/>
    <col min="1025" max="1025" width="4.85546875" style="99" customWidth="1"/>
    <col min="1026" max="1026" width="49.5703125" style="99" customWidth="1"/>
    <col min="1027" max="1027" width="34.42578125" style="99" customWidth="1"/>
    <col min="1028" max="1031" width="9.140625" style="99"/>
    <col min="1032" max="1032" width="14.7109375" style="99" customWidth="1"/>
    <col min="1033" max="1033" width="16.140625" style="99" customWidth="1"/>
    <col min="1034" max="1034" width="30.7109375" style="99" customWidth="1"/>
    <col min="1035" max="1035" width="11.7109375" style="99" customWidth="1"/>
    <col min="1036" max="1036" width="15" style="99" customWidth="1"/>
    <col min="1037" max="1280" width="9.140625" style="99"/>
    <col min="1281" max="1281" width="4.85546875" style="99" customWidth="1"/>
    <col min="1282" max="1282" width="49.5703125" style="99" customWidth="1"/>
    <col min="1283" max="1283" width="34.42578125" style="99" customWidth="1"/>
    <col min="1284" max="1287" width="9.140625" style="99"/>
    <col min="1288" max="1288" width="14.7109375" style="99" customWidth="1"/>
    <col min="1289" max="1289" width="16.140625" style="99" customWidth="1"/>
    <col min="1290" max="1290" width="30.7109375" style="99" customWidth="1"/>
    <col min="1291" max="1291" width="11.7109375" style="99" customWidth="1"/>
    <col min="1292" max="1292" width="15" style="99" customWidth="1"/>
    <col min="1293" max="1536" width="9.140625" style="99"/>
    <col min="1537" max="1537" width="4.85546875" style="99" customWidth="1"/>
    <col min="1538" max="1538" width="49.5703125" style="99" customWidth="1"/>
    <col min="1539" max="1539" width="34.42578125" style="99" customWidth="1"/>
    <col min="1540" max="1543" width="9.140625" style="99"/>
    <col min="1544" max="1544" width="14.7109375" style="99" customWidth="1"/>
    <col min="1545" max="1545" width="16.140625" style="99" customWidth="1"/>
    <col min="1546" max="1546" width="30.7109375" style="99" customWidth="1"/>
    <col min="1547" max="1547" width="11.7109375" style="99" customWidth="1"/>
    <col min="1548" max="1548" width="15" style="99" customWidth="1"/>
    <col min="1549" max="1792" width="9.140625" style="99"/>
    <col min="1793" max="1793" width="4.85546875" style="99" customWidth="1"/>
    <col min="1794" max="1794" width="49.5703125" style="99" customWidth="1"/>
    <col min="1795" max="1795" width="34.42578125" style="99" customWidth="1"/>
    <col min="1796" max="1799" width="9.140625" style="99"/>
    <col min="1800" max="1800" width="14.7109375" style="99" customWidth="1"/>
    <col min="1801" max="1801" width="16.140625" style="99" customWidth="1"/>
    <col min="1802" max="1802" width="30.7109375" style="99" customWidth="1"/>
    <col min="1803" max="1803" width="11.7109375" style="99" customWidth="1"/>
    <col min="1804" max="1804" width="15" style="99" customWidth="1"/>
    <col min="1805" max="2048" width="9.140625" style="99"/>
    <col min="2049" max="2049" width="4.85546875" style="99" customWidth="1"/>
    <col min="2050" max="2050" width="49.5703125" style="99" customWidth="1"/>
    <col min="2051" max="2051" width="34.42578125" style="99" customWidth="1"/>
    <col min="2052" max="2055" width="9.140625" style="99"/>
    <col min="2056" max="2056" width="14.7109375" style="99" customWidth="1"/>
    <col min="2057" max="2057" width="16.140625" style="99" customWidth="1"/>
    <col min="2058" max="2058" width="30.7109375" style="99" customWidth="1"/>
    <col min="2059" max="2059" width="11.7109375" style="99" customWidth="1"/>
    <col min="2060" max="2060" width="15" style="99" customWidth="1"/>
    <col min="2061" max="2304" width="9.140625" style="99"/>
    <col min="2305" max="2305" width="4.85546875" style="99" customWidth="1"/>
    <col min="2306" max="2306" width="49.5703125" style="99" customWidth="1"/>
    <col min="2307" max="2307" width="34.42578125" style="99" customWidth="1"/>
    <col min="2308" max="2311" width="9.140625" style="99"/>
    <col min="2312" max="2312" width="14.7109375" style="99" customWidth="1"/>
    <col min="2313" max="2313" width="16.140625" style="99" customWidth="1"/>
    <col min="2314" max="2314" width="30.7109375" style="99" customWidth="1"/>
    <col min="2315" max="2315" width="11.7109375" style="99" customWidth="1"/>
    <col min="2316" max="2316" width="15" style="99" customWidth="1"/>
    <col min="2317" max="2560" width="9.140625" style="99"/>
    <col min="2561" max="2561" width="4.85546875" style="99" customWidth="1"/>
    <col min="2562" max="2562" width="49.5703125" style="99" customWidth="1"/>
    <col min="2563" max="2563" width="34.42578125" style="99" customWidth="1"/>
    <col min="2564" max="2567" width="9.140625" style="99"/>
    <col min="2568" max="2568" width="14.7109375" style="99" customWidth="1"/>
    <col min="2569" max="2569" width="16.140625" style="99" customWidth="1"/>
    <col min="2570" max="2570" width="30.7109375" style="99" customWidth="1"/>
    <col min="2571" max="2571" width="11.7109375" style="99" customWidth="1"/>
    <col min="2572" max="2572" width="15" style="99" customWidth="1"/>
    <col min="2573" max="2816" width="9.140625" style="99"/>
    <col min="2817" max="2817" width="4.85546875" style="99" customWidth="1"/>
    <col min="2818" max="2818" width="49.5703125" style="99" customWidth="1"/>
    <col min="2819" max="2819" width="34.42578125" style="99" customWidth="1"/>
    <col min="2820" max="2823" width="9.140625" style="99"/>
    <col min="2824" max="2824" width="14.7109375" style="99" customWidth="1"/>
    <col min="2825" max="2825" width="16.140625" style="99" customWidth="1"/>
    <col min="2826" max="2826" width="30.7109375" style="99" customWidth="1"/>
    <col min="2827" max="2827" width="11.7109375" style="99" customWidth="1"/>
    <col min="2828" max="2828" width="15" style="99" customWidth="1"/>
    <col min="2829" max="3072" width="9.140625" style="99"/>
    <col min="3073" max="3073" width="4.85546875" style="99" customWidth="1"/>
    <col min="3074" max="3074" width="49.5703125" style="99" customWidth="1"/>
    <col min="3075" max="3075" width="34.42578125" style="99" customWidth="1"/>
    <col min="3076" max="3079" width="9.140625" style="99"/>
    <col min="3080" max="3080" width="14.7109375" style="99" customWidth="1"/>
    <col min="3081" max="3081" width="16.140625" style="99" customWidth="1"/>
    <col min="3082" max="3082" width="30.7109375" style="99" customWidth="1"/>
    <col min="3083" max="3083" width="11.7109375" style="99" customWidth="1"/>
    <col min="3084" max="3084" width="15" style="99" customWidth="1"/>
    <col min="3085" max="3328" width="9.140625" style="99"/>
    <col min="3329" max="3329" width="4.85546875" style="99" customWidth="1"/>
    <col min="3330" max="3330" width="49.5703125" style="99" customWidth="1"/>
    <col min="3331" max="3331" width="34.42578125" style="99" customWidth="1"/>
    <col min="3332" max="3335" width="9.140625" style="99"/>
    <col min="3336" max="3336" width="14.7109375" style="99" customWidth="1"/>
    <col min="3337" max="3337" width="16.140625" style="99" customWidth="1"/>
    <col min="3338" max="3338" width="30.7109375" style="99" customWidth="1"/>
    <col min="3339" max="3339" width="11.7109375" style="99" customWidth="1"/>
    <col min="3340" max="3340" width="15" style="99" customWidth="1"/>
    <col min="3341" max="3584" width="9.140625" style="99"/>
    <col min="3585" max="3585" width="4.85546875" style="99" customWidth="1"/>
    <col min="3586" max="3586" width="49.5703125" style="99" customWidth="1"/>
    <col min="3587" max="3587" width="34.42578125" style="99" customWidth="1"/>
    <col min="3588" max="3591" width="9.140625" style="99"/>
    <col min="3592" max="3592" width="14.7109375" style="99" customWidth="1"/>
    <col min="3593" max="3593" width="16.140625" style="99" customWidth="1"/>
    <col min="3594" max="3594" width="30.7109375" style="99" customWidth="1"/>
    <col min="3595" max="3595" width="11.7109375" style="99" customWidth="1"/>
    <col min="3596" max="3596" width="15" style="99" customWidth="1"/>
    <col min="3597" max="3840" width="9.140625" style="99"/>
    <col min="3841" max="3841" width="4.85546875" style="99" customWidth="1"/>
    <col min="3842" max="3842" width="49.5703125" style="99" customWidth="1"/>
    <col min="3843" max="3843" width="34.42578125" style="99" customWidth="1"/>
    <col min="3844" max="3847" width="9.140625" style="99"/>
    <col min="3848" max="3848" width="14.7109375" style="99" customWidth="1"/>
    <col min="3849" max="3849" width="16.140625" style="99" customWidth="1"/>
    <col min="3850" max="3850" width="30.7109375" style="99" customWidth="1"/>
    <col min="3851" max="3851" width="11.7109375" style="99" customWidth="1"/>
    <col min="3852" max="3852" width="15" style="99" customWidth="1"/>
    <col min="3853" max="4096" width="9.140625" style="99"/>
    <col min="4097" max="4097" width="4.85546875" style="99" customWidth="1"/>
    <col min="4098" max="4098" width="49.5703125" style="99" customWidth="1"/>
    <col min="4099" max="4099" width="34.42578125" style="99" customWidth="1"/>
    <col min="4100" max="4103" width="9.140625" style="99"/>
    <col min="4104" max="4104" width="14.7109375" style="99" customWidth="1"/>
    <col min="4105" max="4105" width="16.140625" style="99" customWidth="1"/>
    <col min="4106" max="4106" width="30.7109375" style="99" customWidth="1"/>
    <col min="4107" max="4107" width="11.7109375" style="99" customWidth="1"/>
    <col min="4108" max="4108" width="15" style="99" customWidth="1"/>
    <col min="4109" max="4352" width="9.140625" style="99"/>
    <col min="4353" max="4353" width="4.85546875" style="99" customWidth="1"/>
    <col min="4354" max="4354" width="49.5703125" style="99" customWidth="1"/>
    <col min="4355" max="4355" width="34.42578125" style="99" customWidth="1"/>
    <col min="4356" max="4359" width="9.140625" style="99"/>
    <col min="4360" max="4360" width="14.7109375" style="99" customWidth="1"/>
    <col min="4361" max="4361" width="16.140625" style="99" customWidth="1"/>
    <col min="4362" max="4362" width="30.7109375" style="99" customWidth="1"/>
    <col min="4363" max="4363" width="11.7109375" style="99" customWidth="1"/>
    <col min="4364" max="4364" width="15" style="99" customWidth="1"/>
    <col min="4365" max="4608" width="9.140625" style="99"/>
    <col min="4609" max="4609" width="4.85546875" style="99" customWidth="1"/>
    <col min="4610" max="4610" width="49.5703125" style="99" customWidth="1"/>
    <col min="4611" max="4611" width="34.42578125" style="99" customWidth="1"/>
    <col min="4612" max="4615" width="9.140625" style="99"/>
    <col min="4616" max="4616" width="14.7109375" style="99" customWidth="1"/>
    <col min="4617" max="4617" width="16.140625" style="99" customWidth="1"/>
    <col min="4618" max="4618" width="30.7109375" style="99" customWidth="1"/>
    <col min="4619" max="4619" width="11.7109375" style="99" customWidth="1"/>
    <col min="4620" max="4620" width="15" style="99" customWidth="1"/>
    <col min="4621" max="4864" width="9.140625" style="99"/>
    <col min="4865" max="4865" width="4.85546875" style="99" customWidth="1"/>
    <col min="4866" max="4866" width="49.5703125" style="99" customWidth="1"/>
    <col min="4867" max="4867" width="34.42578125" style="99" customWidth="1"/>
    <col min="4868" max="4871" width="9.140625" style="99"/>
    <col min="4872" max="4872" width="14.7109375" style="99" customWidth="1"/>
    <col min="4873" max="4873" width="16.140625" style="99" customWidth="1"/>
    <col min="4874" max="4874" width="30.7109375" style="99" customWidth="1"/>
    <col min="4875" max="4875" width="11.7109375" style="99" customWidth="1"/>
    <col min="4876" max="4876" width="15" style="99" customWidth="1"/>
    <col min="4877" max="5120" width="9.140625" style="99"/>
    <col min="5121" max="5121" width="4.85546875" style="99" customWidth="1"/>
    <col min="5122" max="5122" width="49.5703125" style="99" customWidth="1"/>
    <col min="5123" max="5123" width="34.42578125" style="99" customWidth="1"/>
    <col min="5124" max="5127" width="9.140625" style="99"/>
    <col min="5128" max="5128" width="14.7109375" style="99" customWidth="1"/>
    <col min="5129" max="5129" width="16.140625" style="99" customWidth="1"/>
    <col min="5130" max="5130" width="30.7109375" style="99" customWidth="1"/>
    <col min="5131" max="5131" width="11.7109375" style="99" customWidth="1"/>
    <col min="5132" max="5132" width="15" style="99" customWidth="1"/>
    <col min="5133" max="5376" width="9.140625" style="99"/>
    <col min="5377" max="5377" width="4.85546875" style="99" customWidth="1"/>
    <col min="5378" max="5378" width="49.5703125" style="99" customWidth="1"/>
    <col min="5379" max="5379" width="34.42578125" style="99" customWidth="1"/>
    <col min="5380" max="5383" width="9.140625" style="99"/>
    <col min="5384" max="5384" width="14.7109375" style="99" customWidth="1"/>
    <col min="5385" max="5385" width="16.140625" style="99" customWidth="1"/>
    <col min="5386" max="5386" width="30.7109375" style="99" customWidth="1"/>
    <col min="5387" max="5387" width="11.7109375" style="99" customWidth="1"/>
    <col min="5388" max="5388" width="15" style="99" customWidth="1"/>
    <col min="5389" max="5632" width="9.140625" style="99"/>
    <col min="5633" max="5633" width="4.85546875" style="99" customWidth="1"/>
    <col min="5634" max="5634" width="49.5703125" style="99" customWidth="1"/>
    <col min="5635" max="5635" width="34.42578125" style="99" customWidth="1"/>
    <col min="5636" max="5639" width="9.140625" style="99"/>
    <col min="5640" max="5640" width="14.7109375" style="99" customWidth="1"/>
    <col min="5641" max="5641" width="16.140625" style="99" customWidth="1"/>
    <col min="5642" max="5642" width="30.7109375" style="99" customWidth="1"/>
    <col min="5643" max="5643" width="11.7109375" style="99" customWidth="1"/>
    <col min="5644" max="5644" width="15" style="99" customWidth="1"/>
    <col min="5645" max="5888" width="9.140625" style="99"/>
    <col min="5889" max="5889" width="4.85546875" style="99" customWidth="1"/>
    <col min="5890" max="5890" width="49.5703125" style="99" customWidth="1"/>
    <col min="5891" max="5891" width="34.42578125" style="99" customWidth="1"/>
    <col min="5892" max="5895" width="9.140625" style="99"/>
    <col min="5896" max="5896" width="14.7109375" style="99" customWidth="1"/>
    <col min="5897" max="5897" width="16.140625" style="99" customWidth="1"/>
    <col min="5898" max="5898" width="30.7109375" style="99" customWidth="1"/>
    <col min="5899" max="5899" width="11.7109375" style="99" customWidth="1"/>
    <col min="5900" max="5900" width="15" style="99" customWidth="1"/>
    <col min="5901" max="6144" width="9.140625" style="99"/>
    <col min="6145" max="6145" width="4.85546875" style="99" customWidth="1"/>
    <col min="6146" max="6146" width="49.5703125" style="99" customWidth="1"/>
    <col min="6147" max="6147" width="34.42578125" style="99" customWidth="1"/>
    <col min="6148" max="6151" width="9.140625" style="99"/>
    <col min="6152" max="6152" width="14.7109375" style="99" customWidth="1"/>
    <col min="6153" max="6153" width="16.140625" style="99" customWidth="1"/>
    <col min="6154" max="6154" width="30.7109375" style="99" customWidth="1"/>
    <col min="6155" max="6155" width="11.7109375" style="99" customWidth="1"/>
    <col min="6156" max="6156" width="15" style="99" customWidth="1"/>
    <col min="6157" max="6400" width="9.140625" style="99"/>
    <col min="6401" max="6401" width="4.85546875" style="99" customWidth="1"/>
    <col min="6402" max="6402" width="49.5703125" style="99" customWidth="1"/>
    <col min="6403" max="6403" width="34.42578125" style="99" customWidth="1"/>
    <col min="6404" max="6407" width="9.140625" style="99"/>
    <col min="6408" max="6408" width="14.7109375" style="99" customWidth="1"/>
    <col min="6409" max="6409" width="16.140625" style="99" customWidth="1"/>
    <col min="6410" max="6410" width="30.7109375" style="99" customWidth="1"/>
    <col min="6411" max="6411" width="11.7109375" style="99" customWidth="1"/>
    <col min="6412" max="6412" width="15" style="99" customWidth="1"/>
    <col min="6413" max="6656" width="9.140625" style="99"/>
    <col min="6657" max="6657" width="4.85546875" style="99" customWidth="1"/>
    <col min="6658" max="6658" width="49.5703125" style="99" customWidth="1"/>
    <col min="6659" max="6659" width="34.42578125" style="99" customWidth="1"/>
    <col min="6660" max="6663" width="9.140625" style="99"/>
    <col min="6664" max="6664" width="14.7109375" style="99" customWidth="1"/>
    <col min="6665" max="6665" width="16.140625" style="99" customWidth="1"/>
    <col min="6666" max="6666" width="30.7109375" style="99" customWidth="1"/>
    <col min="6667" max="6667" width="11.7109375" style="99" customWidth="1"/>
    <col min="6668" max="6668" width="15" style="99" customWidth="1"/>
    <col min="6669" max="6912" width="9.140625" style="99"/>
    <col min="6913" max="6913" width="4.85546875" style="99" customWidth="1"/>
    <col min="6914" max="6914" width="49.5703125" style="99" customWidth="1"/>
    <col min="6915" max="6915" width="34.42578125" style="99" customWidth="1"/>
    <col min="6916" max="6919" width="9.140625" style="99"/>
    <col min="6920" max="6920" width="14.7109375" style="99" customWidth="1"/>
    <col min="6921" max="6921" width="16.140625" style="99" customWidth="1"/>
    <col min="6922" max="6922" width="30.7109375" style="99" customWidth="1"/>
    <col min="6923" max="6923" width="11.7109375" style="99" customWidth="1"/>
    <col min="6924" max="6924" width="15" style="99" customWidth="1"/>
    <col min="6925" max="7168" width="9.140625" style="99"/>
    <col min="7169" max="7169" width="4.85546875" style="99" customWidth="1"/>
    <col min="7170" max="7170" width="49.5703125" style="99" customWidth="1"/>
    <col min="7171" max="7171" width="34.42578125" style="99" customWidth="1"/>
    <col min="7172" max="7175" width="9.140625" style="99"/>
    <col min="7176" max="7176" width="14.7109375" style="99" customWidth="1"/>
    <col min="7177" max="7177" width="16.140625" style="99" customWidth="1"/>
    <col min="7178" max="7178" width="30.7109375" style="99" customWidth="1"/>
    <col min="7179" max="7179" width="11.7109375" style="99" customWidth="1"/>
    <col min="7180" max="7180" width="15" style="99" customWidth="1"/>
    <col min="7181" max="7424" width="9.140625" style="99"/>
    <col min="7425" max="7425" width="4.85546875" style="99" customWidth="1"/>
    <col min="7426" max="7426" width="49.5703125" style="99" customWidth="1"/>
    <col min="7427" max="7427" width="34.42578125" style="99" customWidth="1"/>
    <col min="7428" max="7431" width="9.140625" style="99"/>
    <col min="7432" max="7432" width="14.7109375" style="99" customWidth="1"/>
    <col min="7433" max="7433" width="16.140625" style="99" customWidth="1"/>
    <col min="7434" max="7434" width="30.7109375" style="99" customWidth="1"/>
    <col min="7435" max="7435" width="11.7109375" style="99" customWidth="1"/>
    <col min="7436" max="7436" width="15" style="99" customWidth="1"/>
    <col min="7437" max="7680" width="9.140625" style="99"/>
    <col min="7681" max="7681" width="4.85546875" style="99" customWidth="1"/>
    <col min="7682" max="7682" width="49.5703125" style="99" customWidth="1"/>
    <col min="7683" max="7683" width="34.42578125" style="99" customWidth="1"/>
    <col min="7684" max="7687" width="9.140625" style="99"/>
    <col min="7688" max="7688" width="14.7109375" style="99" customWidth="1"/>
    <col min="7689" max="7689" width="16.140625" style="99" customWidth="1"/>
    <col min="7690" max="7690" width="30.7109375" style="99" customWidth="1"/>
    <col min="7691" max="7691" width="11.7109375" style="99" customWidth="1"/>
    <col min="7692" max="7692" width="15" style="99" customWidth="1"/>
    <col min="7693" max="7936" width="9.140625" style="99"/>
    <col min="7937" max="7937" width="4.85546875" style="99" customWidth="1"/>
    <col min="7938" max="7938" width="49.5703125" style="99" customWidth="1"/>
    <col min="7939" max="7939" width="34.42578125" style="99" customWidth="1"/>
    <col min="7940" max="7943" width="9.140625" style="99"/>
    <col min="7944" max="7944" width="14.7109375" style="99" customWidth="1"/>
    <col min="7945" max="7945" width="16.140625" style="99" customWidth="1"/>
    <col min="7946" max="7946" width="30.7109375" style="99" customWidth="1"/>
    <col min="7947" max="7947" width="11.7109375" style="99" customWidth="1"/>
    <col min="7948" max="7948" width="15" style="99" customWidth="1"/>
    <col min="7949" max="8192" width="9.140625" style="99"/>
    <col min="8193" max="8193" width="4.85546875" style="99" customWidth="1"/>
    <col min="8194" max="8194" width="49.5703125" style="99" customWidth="1"/>
    <col min="8195" max="8195" width="34.42578125" style="99" customWidth="1"/>
    <col min="8196" max="8199" width="9.140625" style="99"/>
    <col min="8200" max="8200" width="14.7109375" style="99" customWidth="1"/>
    <col min="8201" max="8201" width="16.140625" style="99" customWidth="1"/>
    <col min="8202" max="8202" width="30.7109375" style="99" customWidth="1"/>
    <col min="8203" max="8203" width="11.7109375" style="99" customWidth="1"/>
    <col min="8204" max="8204" width="15" style="99" customWidth="1"/>
    <col min="8205" max="8448" width="9.140625" style="99"/>
    <col min="8449" max="8449" width="4.85546875" style="99" customWidth="1"/>
    <col min="8450" max="8450" width="49.5703125" style="99" customWidth="1"/>
    <col min="8451" max="8451" width="34.42578125" style="99" customWidth="1"/>
    <col min="8452" max="8455" width="9.140625" style="99"/>
    <col min="8456" max="8456" width="14.7109375" style="99" customWidth="1"/>
    <col min="8457" max="8457" width="16.140625" style="99" customWidth="1"/>
    <col min="8458" max="8458" width="30.7109375" style="99" customWidth="1"/>
    <col min="8459" max="8459" width="11.7109375" style="99" customWidth="1"/>
    <col min="8460" max="8460" width="15" style="99" customWidth="1"/>
    <col min="8461" max="8704" width="9.140625" style="99"/>
    <col min="8705" max="8705" width="4.85546875" style="99" customWidth="1"/>
    <col min="8706" max="8706" width="49.5703125" style="99" customWidth="1"/>
    <col min="8707" max="8707" width="34.42578125" style="99" customWidth="1"/>
    <col min="8708" max="8711" width="9.140625" style="99"/>
    <col min="8712" max="8712" width="14.7109375" style="99" customWidth="1"/>
    <col min="8713" max="8713" width="16.140625" style="99" customWidth="1"/>
    <col min="8714" max="8714" width="30.7109375" style="99" customWidth="1"/>
    <col min="8715" max="8715" width="11.7109375" style="99" customWidth="1"/>
    <col min="8716" max="8716" width="15" style="99" customWidth="1"/>
    <col min="8717" max="8960" width="9.140625" style="99"/>
    <col min="8961" max="8961" width="4.85546875" style="99" customWidth="1"/>
    <col min="8962" max="8962" width="49.5703125" style="99" customWidth="1"/>
    <col min="8963" max="8963" width="34.42578125" style="99" customWidth="1"/>
    <col min="8964" max="8967" width="9.140625" style="99"/>
    <col min="8968" max="8968" width="14.7109375" style="99" customWidth="1"/>
    <col min="8969" max="8969" width="16.140625" style="99" customWidth="1"/>
    <col min="8970" max="8970" width="30.7109375" style="99" customWidth="1"/>
    <col min="8971" max="8971" width="11.7109375" style="99" customWidth="1"/>
    <col min="8972" max="8972" width="15" style="99" customWidth="1"/>
    <col min="8973" max="9216" width="9.140625" style="99"/>
    <col min="9217" max="9217" width="4.85546875" style="99" customWidth="1"/>
    <col min="9218" max="9218" width="49.5703125" style="99" customWidth="1"/>
    <col min="9219" max="9219" width="34.42578125" style="99" customWidth="1"/>
    <col min="9220" max="9223" width="9.140625" style="99"/>
    <col min="9224" max="9224" width="14.7109375" style="99" customWidth="1"/>
    <col min="9225" max="9225" width="16.140625" style="99" customWidth="1"/>
    <col min="9226" max="9226" width="30.7109375" style="99" customWidth="1"/>
    <col min="9227" max="9227" width="11.7109375" style="99" customWidth="1"/>
    <col min="9228" max="9228" width="15" style="99" customWidth="1"/>
    <col min="9229" max="9472" width="9.140625" style="99"/>
    <col min="9473" max="9473" width="4.85546875" style="99" customWidth="1"/>
    <col min="9474" max="9474" width="49.5703125" style="99" customWidth="1"/>
    <col min="9475" max="9475" width="34.42578125" style="99" customWidth="1"/>
    <col min="9476" max="9479" width="9.140625" style="99"/>
    <col min="9480" max="9480" width="14.7109375" style="99" customWidth="1"/>
    <col min="9481" max="9481" width="16.140625" style="99" customWidth="1"/>
    <col min="9482" max="9482" width="30.7109375" style="99" customWidth="1"/>
    <col min="9483" max="9483" width="11.7109375" style="99" customWidth="1"/>
    <col min="9484" max="9484" width="15" style="99" customWidth="1"/>
    <col min="9485" max="9728" width="9.140625" style="99"/>
    <col min="9729" max="9729" width="4.85546875" style="99" customWidth="1"/>
    <col min="9730" max="9730" width="49.5703125" style="99" customWidth="1"/>
    <col min="9731" max="9731" width="34.42578125" style="99" customWidth="1"/>
    <col min="9732" max="9735" width="9.140625" style="99"/>
    <col min="9736" max="9736" width="14.7109375" style="99" customWidth="1"/>
    <col min="9737" max="9737" width="16.140625" style="99" customWidth="1"/>
    <col min="9738" max="9738" width="30.7109375" style="99" customWidth="1"/>
    <col min="9739" max="9739" width="11.7109375" style="99" customWidth="1"/>
    <col min="9740" max="9740" width="15" style="99" customWidth="1"/>
    <col min="9741" max="9984" width="9.140625" style="99"/>
    <col min="9985" max="9985" width="4.85546875" style="99" customWidth="1"/>
    <col min="9986" max="9986" width="49.5703125" style="99" customWidth="1"/>
    <col min="9987" max="9987" width="34.42578125" style="99" customWidth="1"/>
    <col min="9988" max="9991" width="9.140625" style="99"/>
    <col min="9992" max="9992" width="14.7109375" style="99" customWidth="1"/>
    <col min="9993" max="9993" width="16.140625" style="99" customWidth="1"/>
    <col min="9994" max="9994" width="30.7109375" style="99" customWidth="1"/>
    <col min="9995" max="9995" width="11.7109375" style="99" customWidth="1"/>
    <col min="9996" max="9996" width="15" style="99" customWidth="1"/>
    <col min="9997" max="10240" width="9.140625" style="99"/>
    <col min="10241" max="10241" width="4.85546875" style="99" customWidth="1"/>
    <col min="10242" max="10242" width="49.5703125" style="99" customWidth="1"/>
    <col min="10243" max="10243" width="34.42578125" style="99" customWidth="1"/>
    <col min="10244" max="10247" width="9.140625" style="99"/>
    <col min="10248" max="10248" width="14.7109375" style="99" customWidth="1"/>
    <col min="10249" max="10249" width="16.140625" style="99" customWidth="1"/>
    <col min="10250" max="10250" width="30.7109375" style="99" customWidth="1"/>
    <col min="10251" max="10251" width="11.7109375" style="99" customWidth="1"/>
    <col min="10252" max="10252" width="15" style="99" customWidth="1"/>
    <col min="10253" max="10496" width="9.140625" style="99"/>
    <col min="10497" max="10497" width="4.85546875" style="99" customWidth="1"/>
    <col min="10498" max="10498" width="49.5703125" style="99" customWidth="1"/>
    <col min="10499" max="10499" width="34.42578125" style="99" customWidth="1"/>
    <col min="10500" max="10503" width="9.140625" style="99"/>
    <col min="10504" max="10504" width="14.7109375" style="99" customWidth="1"/>
    <col min="10505" max="10505" width="16.140625" style="99" customWidth="1"/>
    <col min="10506" max="10506" width="30.7109375" style="99" customWidth="1"/>
    <col min="10507" max="10507" width="11.7109375" style="99" customWidth="1"/>
    <col min="10508" max="10508" width="15" style="99" customWidth="1"/>
    <col min="10509" max="10752" width="9.140625" style="99"/>
    <col min="10753" max="10753" width="4.85546875" style="99" customWidth="1"/>
    <col min="10754" max="10754" width="49.5703125" style="99" customWidth="1"/>
    <col min="10755" max="10755" width="34.42578125" style="99" customWidth="1"/>
    <col min="10756" max="10759" width="9.140625" style="99"/>
    <col min="10760" max="10760" width="14.7109375" style="99" customWidth="1"/>
    <col min="10761" max="10761" width="16.140625" style="99" customWidth="1"/>
    <col min="10762" max="10762" width="30.7109375" style="99" customWidth="1"/>
    <col min="10763" max="10763" width="11.7109375" style="99" customWidth="1"/>
    <col min="10764" max="10764" width="15" style="99" customWidth="1"/>
    <col min="10765" max="11008" width="9.140625" style="99"/>
    <col min="11009" max="11009" width="4.85546875" style="99" customWidth="1"/>
    <col min="11010" max="11010" width="49.5703125" style="99" customWidth="1"/>
    <col min="11011" max="11011" width="34.42578125" style="99" customWidth="1"/>
    <col min="11012" max="11015" width="9.140625" style="99"/>
    <col min="11016" max="11016" width="14.7109375" style="99" customWidth="1"/>
    <col min="11017" max="11017" width="16.140625" style="99" customWidth="1"/>
    <col min="11018" max="11018" width="30.7109375" style="99" customWidth="1"/>
    <col min="11019" max="11019" width="11.7109375" style="99" customWidth="1"/>
    <col min="11020" max="11020" width="15" style="99" customWidth="1"/>
    <col min="11021" max="11264" width="9.140625" style="99"/>
    <col min="11265" max="11265" width="4.85546875" style="99" customWidth="1"/>
    <col min="11266" max="11266" width="49.5703125" style="99" customWidth="1"/>
    <col min="11267" max="11267" width="34.42578125" style="99" customWidth="1"/>
    <col min="11268" max="11271" width="9.140625" style="99"/>
    <col min="11272" max="11272" width="14.7109375" style="99" customWidth="1"/>
    <col min="11273" max="11273" width="16.140625" style="99" customWidth="1"/>
    <col min="11274" max="11274" width="30.7109375" style="99" customWidth="1"/>
    <col min="11275" max="11275" width="11.7109375" style="99" customWidth="1"/>
    <col min="11276" max="11276" width="15" style="99" customWidth="1"/>
    <col min="11277" max="11520" width="9.140625" style="99"/>
    <col min="11521" max="11521" width="4.85546875" style="99" customWidth="1"/>
    <col min="11522" max="11522" width="49.5703125" style="99" customWidth="1"/>
    <col min="11523" max="11523" width="34.42578125" style="99" customWidth="1"/>
    <col min="11524" max="11527" width="9.140625" style="99"/>
    <col min="11528" max="11528" width="14.7109375" style="99" customWidth="1"/>
    <col min="11529" max="11529" width="16.140625" style="99" customWidth="1"/>
    <col min="11530" max="11530" width="30.7109375" style="99" customWidth="1"/>
    <col min="11531" max="11531" width="11.7109375" style="99" customWidth="1"/>
    <col min="11532" max="11532" width="15" style="99" customWidth="1"/>
    <col min="11533" max="11776" width="9.140625" style="99"/>
    <col min="11777" max="11777" width="4.85546875" style="99" customWidth="1"/>
    <col min="11778" max="11778" width="49.5703125" style="99" customWidth="1"/>
    <col min="11779" max="11779" width="34.42578125" style="99" customWidth="1"/>
    <col min="11780" max="11783" width="9.140625" style="99"/>
    <col min="11784" max="11784" width="14.7109375" style="99" customWidth="1"/>
    <col min="11785" max="11785" width="16.140625" style="99" customWidth="1"/>
    <col min="11786" max="11786" width="30.7109375" style="99" customWidth="1"/>
    <col min="11787" max="11787" width="11.7109375" style="99" customWidth="1"/>
    <col min="11788" max="11788" width="15" style="99" customWidth="1"/>
    <col min="11789" max="12032" width="9.140625" style="99"/>
    <col min="12033" max="12033" width="4.85546875" style="99" customWidth="1"/>
    <col min="12034" max="12034" width="49.5703125" style="99" customWidth="1"/>
    <col min="12035" max="12035" width="34.42578125" style="99" customWidth="1"/>
    <col min="12036" max="12039" width="9.140625" style="99"/>
    <col min="12040" max="12040" width="14.7109375" style="99" customWidth="1"/>
    <col min="12041" max="12041" width="16.140625" style="99" customWidth="1"/>
    <col min="12042" max="12042" width="30.7109375" style="99" customWidth="1"/>
    <col min="12043" max="12043" width="11.7109375" style="99" customWidth="1"/>
    <col min="12044" max="12044" width="15" style="99" customWidth="1"/>
    <col min="12045" max="12288" width="9.140625" style="99"/>
    <col min="12289" max="12289" width="4.85546875" style="99" customWidth="1"/>
    <col min="12290" max="12290" width="49.5703125" style="99" customWidth="1"/>
    <col min="12291" max="12291" width="34.42578125" style="99" customWidth="1"/>
    <col min="12292" max="12295" width="9.140625" style="99"/>
    <col min="12296" max="12296" width="14.7109375" style="99" customWidth="1"/>
    <col min="12297" max="12297" width="16.140625" style="99" customWidth="1"/>
    <col min="12298" max="12298" width="30.7109375" style="99" customWidth="1"/>
    <col min="12299" max="12299" width="11.7109375" style="99" customWidth="1"/>
    <col min="12300" max="12300" width="15" style="99" customWidth="1"/>
    <col min="12301" max="12544" width="9.140625" style="99"/>
    <col min="12545" max="12545" width="4.85546875" style="99" customWidth="1"/>
    <col min="12546" max="12546" width="49.5703125" style="99" customWidth="1"/>
    <col min="12547" max="12547" width="34.42578125" style="99" customWidth="1"/>
    <col min="12548" max="12551" width="9.140625" style="99"/>
    <col min="12552" max="12552" width="14.7109375" style="99" customWidth="1"/>
    <col min="12553" max="12553" width="16.140625" style="99" customWidth="1"/>
    <col min="12554" max="12554" width="30.7109375" style="99" customWidth="1"/>
    <col min="12555" max="12555" width="11.7109375" style="99" customWidth="1"/>
    <col min="12556" max="12556" width="15" style="99" customWidth="1"/>
    <col min="12557" max="12800" width="9.140625" style="99"/>
    <col min="12801" max="12801" width="4.85546875" style="99" customWidth="1"/>
    <col min="12802" max="12802" width="49.5703125" style="99" customWidth="1"/>
    <col min="12803" max="12803" width="34.42578125" style="99" customWidth="1"/>
    <col min="12804" max="12807" width="9.140625" style="99"/>
    <col min="12808" max="12808" width="14.7109375" style="99" customWidth="1"/>
    <col min="12809" max="12809" width="16.140625" style="99" customWidth="1"/>
    <col min="12810" max="12810" width="30.7109375" style="99" customWidth="1"/>
    <col min="12811" max="12811" width="11.7109375" style="99" customWidth="1"/>
    <col min="12812" max="12812" width="15" style="99" customWidth="1"/>
    <col min="12813" max="13056" width="9.140625" style="99"/>
    <col min="13057" max="13057" width="4.85546875" style="99" customWidth="1"/>
    <col min="13058" max="13058" width="49.5703125" style="99" customWidth="1"/>
    <col min="13059" max="13059" width="34.42578125" style="99" customWidth="1"/>
    <col min="13060" max="13063" width="9.140625" style="99"/>
    <col min="13064" max="13064" width="14.7109375" style="99" customWidth="1"/>
    <col min="13065" max="13065" width="16.140625" style="99" customWidth="1"/>
    <col min="13066" max="13066" width="30.7109375" style="99" customWidth="1"/>
    <col min="13067" max="13067" width="11.7109375" style="99" customWidth="1"/>
    <col min="13068" max="13068" width="15" style="99" customWidth="1"/>
    <col min="13069" max="13312" width="9.140625" style="99"/>
    <col min="13313" max="13313" width="4.85546875" style="99" customWidth="1"/>
    <col min="13314" max="13314" width="49.5703125" style="99" customWidth="1"/>
    <col min="13315" max="13315" width="34.42578125" style="99" customWidth="1"/>
    <col min="13316" max="13319" width="9.140625" style="99"/>
    <col min="13320" max="13320" width="14.7109375" style="99" customWidth="1"/>
    <col min="13321" max="13321" width="16.140625" style="99" customWidth="1"/>
    <col min="13322" max="13322" width="30.7109375" style="99" customWidth="1"/>
    <col min="13323" max="13323" width="11.7109375" style="99" customWidth="1"/>
    <col min="13324" max="13324" width="15" style="99" customWidth="1"/>
    <col min="13325" max="13568" width="9.140625" style="99"/>
    <col min="13569" max="13569" width="4.85546875" style="99" customWidth="1"/>
    <col min="13570" max="13570" width="49.5703125" style="99" customWidth="1"/>
    <col min="13571" max="13571" width="34.42578125" style="99" customWidth="1"/>
    <col min="13572" max="13575" width="9.140625" style="99"/>
    <col min="13576" max="13576" width="14.7109375" style="99" customWidth="1"/>
    <col min="13577" max="13577" width="16.140625" style="99" customWidth="1"/>
    <col min="13578" max="13578" width="30.7109375" style="99" customWidth="1"/>
    <col min="13579" max="13579" width="11.7109375" style="99" customWidth="1"/>
    <col min="13580" max="13580" width="15" style="99" customWidth="1"/>
    <col min="13581" max="13824" width="9.140625" style="99"/>
    <col min="13825" max="13825" width="4.85546875" style="99" customWidth="1"/>
    <col min="13826" max="13826" width="49.5703125" style="99" customWidth="1"/>
    <col min="13827" max="13827" width="34.42578125" style="99" customWidth="1"/>
    <col min="13828" max="13831" width="9.140625" style="99"/>
    <col min="13832" max="13832" width="14.7109375" style="99" customWidth="1"/>
    <col min="13833" max="13833" width="16.140625" style="99" customWidth="1"/>
    <col min="13834" max="13834" width="30.7109375" style="99" customWidth="1"/>
    <col min="13835" max="13835" width="11.7109375" style="99" customWidth="1"/>
    <col min="13836" max="13836" width="15" style="99" customWidth="1"/>
    <col min="13837" max="14080" width="9.140625" style="99"/>
    <col min="14081" max="14081" width="4.85546875" style="99" customWidth="1"/>
    <col min="14082" max="14082" width="49.5703125" style="99" customWidth="1"/>
    <col min="14083" max="14083" width="34.42578125" style="99" customWidth="1"/>
    <col min="14084" max="14087" width="9.140625" style="99"/>
    <col min="14088" max="14088" width="14.7109375" style="99" customWidth="1"/>
    <col min="14089" max="14089" width="16.140625" style="99" customWidth="1"/>
    <col min="14090" max="14090" width="30.7109375" style="99" customWidth="1"/>
    <col min="14091" max="14091" width="11.7109375" style="99" customWidth="1"/>
    <col min="14092" max="14092" width="15" style="99" customWidth="1"/>
    <col min="14093" max="14336" width="9.140625" style="99"/>
    <col min="14337" max="14337" width="4.85546875" style="99" customWidth="1"/>
    <col min="14338" max="14338" width="49.5703125" style="99" customWidth="1"/>
    <col min="14339" max="14339" width="34.42578125" style="99" customWidth="1"/>
    <col min="14340" max="14343" width="9.140625" style="99"/>
    <col min="14344" max="14344" width="14.7109375" style="99" customWidth="1"/>
    <col min="14345" max="14345" width="16.140625" style="99" customWidth="1"/>
    <col min="14346" max="14346" width="30.7109375" style="99" customWidth="1"/>
    <col min="14347" max="14347" width="11.7109375" style="99" customWidth="1"/>
    <col min="14348" max="14348" width="15" style="99" customWidth="1"/>
    <col min="14349" max="14592" width="9.140625" style="99"/>
    <col min="14593" max="14593" width="4.85546875" style="99" customWidth="1"/>
    <col min="14594" max="14594" width="49.5703125" style="99" customWidth="1"/>
    <col min="14595" max="14595" width="34.42578125" style="99" customWidth="1"/>
    <col min="14596" max="14599" width="9.140625" style="99"/>
    <col min="14600" max="14600" width="14.7109375" style="99" customWidth="1"/>
    <col min="14601" max="14601" width="16.140625" style="99" customWidth="1"/>
    <col min="14602" max="14602" width="30.7109375" style="99" customWidth="1"/>
    <col min="14603" max="14603" width="11.7109375" style="99" customWidth="1"/>
    <col min="14604" max="14604" width="15" style="99" customWidth="1"/>
    <col min="14605" max="14848" width="9.140625" style="99"/>
    <col min="14849" max="14849" width="4.85546875" style="99" customWidth="1"/>
    <col min="14850" max="14850" width="49.5703125" style="99" customWidth="1"/>
    <col min="14851" max="14851" width="34.42578125" style="99" customWidth="1"/>
    <col min="14852" max="14855" width="9.140625" style="99"/>
    <col min="14856" max="14856" width="14.7109375" style="99" customWidth="1"/>
    <col min="14857" max="14857" width="16.140625" style="99" customWidth="1"/>
    <col min="14858" max="14858" width="30.7109375" style="99" customWidth="1"/>
    <col min="14859" max="14859" width="11.7109375" style="99" customWidth="1"/>
    <col min="14860" max="14860" width="15" style="99" customWidth="1"/>
    <col min="14861" max="15104" width="9.140625" style="99"/>
    <col min="15105" max="15105" width="4.85546875" style="99" customWidth="1"/>
    <col min="15106" max="15106" width="49.5703125" style="99" customWidth="1"/>
    <col min="15107" max="15107" width="34.42578125" style="99" customWidth="1"/>
    <col min="15108" max="15111" width="9.140625" style="99"/>
    <col min="15112" max="15112" width="14.7109375" style="99" customWidth="1"/>
    <col min="15113" max="15113" width="16.140625" style="99" customWidth="1"/>
    <col min="15114" max="15114" width="30.7109375" style="99" customWidth="1"/>
    <col min="15115" max="15115" width="11.7109375" style="99" customWidth="1"/>
    <col min="15116" max="15116" width="15" style="99" customWidth="1"/>
    <col min="15117" max="15360" width="9.140625" style="99"/>
    <col min="15361" max="15361" width="4.85546875" style="99" customWidth="1"/>
    <col min="15362" max="15362" width="49.5703125" style="99" customWidth="1"/>
    <col min="15363" max="15363" width="34.42578125" style="99" customWidth="1"/>
    <col min="15364" max="15367" width="9.140625" style="99"/>
    <col min="15368" max="15368" width="14.7109375" style="99" customWidth="1"/>
    <col min="15369" max="15369" width="16.140625" style="99" customWidth="1"/>
    <col min="15370" max="15370" width="30.7109375" style="99" customWidth="1"/>
    <col min="15371" max="15371" width="11.7109375" style="99" customWidth="1"/>
    <col min="15372" max="15372" width="15" style="99" customWidth="1"/>
    <col min="15373" max="15616" width="9.140625" style="99"/>
    <col min="15617" max="15617" width="4.85546875" style="99" customWidth="1"/>
    <col min="15618" max="15618" width="49.5703125" style="99" customWidth="1"/>
    <col min="15619" max="15619" width="34.42578125" style="99" customWidth="1"/>
    <col min="15620" max="15623" width="9.140625" style="99"/>
    <col min="15624" max="15624" width="14.7109375" style="99" customWidth="1"/>
    <col min="15625" max="15625" width="16.140625" style="99" customWidth="1"/>
    <col min="15626" max="15626" width="30.7109375" style="99" customWidth="1"/>
    <col min="15627" max="15627" width="11.7109375" style="99" customWidth="1"/>
    <col min="15628" max="15628" width="15" style="99" customWidth="1"/>
    <col min="15629" max="15872" width="9.140625" style="99"/>
    <col min="15873" max="15873" width="4.85546875" style="99" customWidth="1"/>
    <col min="15874" max="15874" width="49.5703125" style="99" customWidth="1"/>
    <col min="15875" max="15875" width="34.42578125" style="99" customWidth="1"/>
    <col min="15876" max="15879" width="9.140625" style="99"/>
    <col min="15880" max="15880" width="14.7109375" style="99" customWidth="1"/>
    <col min="15881" max="15881" width="16.140625" style="99" customWidth="1"/>
    <col min="15882" max="15882" width="30.7109375" style="99" customWidth="1"/>
    <col min="15883" max="15883" width="11.7109375" style="99" customWidth="1"/>
    <col min="15884" max="15884" width="15" style="99" customWidth="1"/>
    <col min="15885" max="16128" width="9.140625" style="99"/>
    <col min="16129" max="16129" width="4.85546875" style="99" customWidth="1"/>
    <col min="16130" max="16130" width="49.5703125" style="99" customWidth="1"/>
    <col min="16131" max="16131" width="34.42578125" style="99" customWidth="1"/>
    <col min="16132" max="16135" width="9.140625" style="99"/>
    <col min="16136" max="16136" width="14.7109375" style="99" customWidth="1"/>
    <col min="16137" max="16137" width="16.140625" style="99" customWidth="1"/>
    <col min="16138" max="16138" width="30.7109375" style="99" customWidth="1"/>
    <col min="16139" max="16139" width="11.7109375" style="99" customWidth="1"/>
    <col min="16140" max="16140" width="15" style="99" customWidth="1"/>
    <col min="16141" max="16384" width="9.140625" style="99"/>
  </cols>
  <sheetData>
    <row r="1" spans="1:22" x14ac:dyDescent="0.2">
      <c r="G1" s="135" t="s">
        <v>749</v>
      </c>
      <c r="H1" s="135"/>
      <c r="I1" s="135"/>
    </row>
    <row r="2" spans="1:22" ht="59.25" customHeight="1" x14ac:dyDescent="0.2">
      <c r="F2" s="92"/>
      <c r="G2" s="92" t="s">
        <v>6</v>
      </c>
      <c r="H2" s="92"/>
      <c r="I2" s="92"/>
      <c r="J2" s="92"/>
      <c r="K2" s="92"/>
      <c r="L2" s="92"/>
      <c r="M2" s="92"/>
      <c r="N2" s="92"/>
      <c r="O2" s="92"/>
      <c r="P2" s="92"/>
      <c r="Q2" s="92"/>
      <c r="R2" s="92"/>
      <c r="S2" s="92"/>
      <c r="T2" s="92"/>
      <c r="U2" s="92"/>
      <c r="V2" s="92"/>
    </row>
    <row r="3" spans="1:22" s="93" customFormat="1" ht="13.5" customHeight="1" x14ac:dyDescent="0.2">
      <c r="G3" s="91" t="s">
        <v>642</v>
      </c>
      <c r="H3" s="91"/>
      <c r="I3" s="91"/>
      <c r="K3" s="94"/>
    </row>
    <row r="4" spans="1:22" s="93" customFormat="1" ht="48" customHeight="1" x14ac:dyDescent="0.2">
      <c r="D4" s="133"/>
      <c r="E4" s="133"/>
      <c r="G4" s="133" t="s">
        <v>4</v>
      </c>
      <c r="K4" s="95"/>
    </row>
    <row r="5" spans="1:22" s="93" customFormat="1" ht="11.25" x14ac:dyDescent="0.2">
      <c r="D5" s="92"/>
      <c r="E5" s="92"/>
      <c r="G5" s="92" t="s">
        <v>643</v>
      </c>
      <c r="K5" s="95"/>
    </row>
    <row r="7" spans="1:22" ht="78.75" customHeight="1" x14ac:dyDescent="0.25">
      <c r="A7" s="96"/>
      <c r="B7" s="371" t="s">
        <v>644</v>
      </c>
      <c r="C7" s="371"/>
      <c r="D7" s="371"/>
      <c r="E7" s="371"/>
      <c r="F7" s="371"/>
      <c r="G7" s="371"/>
      <c r="H7" s="97"/>
      <c r="I7" s="97"/>
      <c r="J7" s="97"/>
      <c r="K7" s="98"/>
      <c r="L7" s="98"/>
      <c r="M7" s="98"/>
      <c r="N7" s="98"/>
      <c r="O7" s="98"/>
      <c r="P7" s="98"/>
    </row>
    <row r="8" spans="1:22" ht="15.75" x14ac:dyDescent="0.25">
      <c r="A8" s="96"/>
      <c r="B8" s="100"/>
      <c r="C8" s="100"/>
      <c r="D8" s="100"/>
      <c r="E8" s="131" t="s">
        <v>609</v>
      </c>
      <c r="F8" s="100"/>
      <c r="G8" s="100"/>
      <c r="H8" s="100"/>
      <c r="I8" s="100"/>
      <c r="J8" s="101"/>
      <c r="K8" s="98"/>
      <c r="L8" s="98"/>
      <c r="M8" s="98"/>
      <c r="N8" s="98"/>
      <c r="O8" s="98"/>
      <c r="P8" s="98"/>
    </row>
    <row r="9" spans="1:22" s="103" customFormat="1" ht="39" customHeight="1" x14ac:dyDescent="0.25">
      <c r="A9" s="102" t="s">
        <v>645</v>
      </c>
      <c r="B9" s="102" t="s">
        <v>646</v>
      </c>
      <c r="C9" s="102" t="s">
        <v>647</v>
      </c>
      <c r="D9" s="102" t="s">
        <v>680</v>
      </c>
      <c r="E9" s="102" t="s">
        <v>681</v>
      </c>
      <c r="F9" s="102" t="s">
        <v>682</v>
      </c>
      <c r="G9" s="102" t="s">
        <v>796</v>
      </c>
    </row>
    <row r="10" spans="1:22" ht="30.75" customHeight="1" x14ac:dyDescent="0.2">
      <c r="A10" s="104">
        <v>1</v>
      </c>
      <c r="B10" s="105" t="s">
        <v>648</v>
      </c>
      <c r="C10" s="106">
        <v>6774000</v>
      </c>
      <c r="D10" s="134">
        <v>256320</v>
      </c>
      <c r="E10" s="106">
        <f>C10+D10</f>
        <v>7030320</v>
      </c>
      <c r="F10" s="134">
        <v>204000</v>
      </c>
      <c r="G10" s="106">
        <f>E10+F10</f>
        <v>7234320</v>
      </c>
      <c r="K10" s="99"/>
    </row>
    <row r="11" spans="1:22" ht="30.75" customHeight="1" x14ac:dyDescent="0.2">
      <c r="A11" s="104">
        <v>2</v>
      </c>
      <c r="B11" s="105" t="s">
        <v>649</v>
      </c>
      <c r="C11" s="106">
        <v>1015100</v>
      </c>
      <c r="D11" s="134">
        <v>82300</v>
      </c>
      <c r="E11" s="106">
        <f t="shared" ref="E11:E15" si="0">C11+D11</f>
        <v>1097400</v>
      </c>
      <c r="F11" s="134">
        <v>138000</v>
      </c>
      <c r="G11" s="106">
        <f t="shared" ref="G11:G15" si="1">E11+F11</f>
        <v>1235400</v>
      </c>
      <c r="K11" s="99"/>
    </row>
    <row r="12" spans="1:22" ht="30.75" customHeight="1" x14ac:dyDescent="0.2">
      <c r="A12" s="104">
        <v>3</v>
      </c>
      <c r="B12" s="105" t="s">
        <v>650</v>
      </c>
      <c r="C12" s="106">
        <v>1883000</v>
      </c>
      <c r="D12" s="134">
        <v>73500</v>
      </c>
      <c r="E12" s="106">
        <f t="shared" si="0"/>
        <v>1956500</v>
      </c>
      <c r="F12" s="134">
        <v>155000</v>
      </c>
      <c r="G12" s="106">
        <f t="shared" si="1"/>
        <v>2111500</v>
      </c>
      <c r="K12" s="99"/>
    </row>
    <row r="13" spans="1:22" ht="30.75" customHeight="1" x14ac:dyDescent="0.2">
      <c r="A13" s="104">
        <v>4</v>
      </c>
      <c r="B13" s="105" t="s">
        <v>651</v>
      </c>
      <c r="C13" s="106">
        <v>1601700</v>
      </c>
      <c r="D13" s="134">
        <v>73700</v>
      </c>
      <c r="E13" s="106">
        <f t="shared" si="0"/>
        <v>1675400</v>
      </c>
      <c r="F13" s="134">
        <v>0</v>
      </c>
      <c r="G13" s="106">
        <f t="shared" si="1"/>
        <v>1675400</v>
      </c>
      <c r="K13" s="99"/>
    </row>
    <row r="14" spans="1:22" ht="30.75" customHeight="1" x14ac:dyDescent="0.2">
      <c r="A14" s="104">
        <v>5</v>
      </c>
      <c r="B14" s="105" t="s">
        <v>652</v>
      </c>
      <c r="C14" s="106">
        <v>1134500</v>
      </c>
      <c r="D14" s="134">
        <v>97400</v>
      </c>
      <c r="E14" s="106">
        <f t="shared" si="0"/>
        <v>1231900</v>
      </c>
      <c r="F14" s="134">
        <v>100000</v>
      </c>
      <c r="G14" s="106">
        <f t="shared" si="1"/>
        <v>1331900</v>
      </c>
      <c r="K14" s="99"/>
    </row>
    <row r="15" spans="1:22" ht="30.75" customHeight="1" x14ac:dyDescent="0.2">
      <c r="A15" s="104">
        <v>6</v>
      </c>
      <c r="B15" s="105" t="s">
        <v>653</v>
      </c>
      <c r="C15" s="106">
        <v>1281700</v>
      </c>
      <c r="D15" s="134">
        <v>122500</v>
      </c>
      <c r="E15" s="106">
        <f t="shared" si="0"/>
        <v>1404200</v>
      </c>
      <c r="F15" s="134">
        <v>203000</v>
      </c>
      <c r="G15" s="106">
        <f t="shared" si="1"/>
        <v>1607200</v>
      </c>
      <c r="K15" s="99"/>
    </row>
    <row r="16" spans="1:22" s="110" customFormat="1" ht="30.75" customHeight="1" x14ac:dyDescent="0.25">
      <c r="A16" s="107"/>
      <c r="B16" s="108" t="s">
        <v>654</v>
      </c>
      <c r="C16" s="109">
        <f>SUM(C10:C15)</f>
        <v>13690000</v>
      </c>
      <c r="D16" s="109">
        <f t="shared" ref="D16:G16" si="2">SUM(D10:D15)</f>
        <v>705720</v>
      </c>
      <c r="E16" s="109">
        <f t="shared" si="2"/>
        <v>14395720</v>
      </c>
      <c r="F16" s="109">
        <f t="shared" si="2"/>
        <v>800000</v>
      </c>
      <c r="G16" s="109">
        <f t="shared" si="2"/>
        <v>15195720</v>
      </c>
    </row>
    <row r="17" spans="1:16" ht="15.75" x14ac:dyDescent="0.25">
      <c r="A17" s="111"/>
      <c r="B17" s="111"/>
      <c r="C17" s="112"/>
      <c r="D17" s="112"/>
      <c r="E17" s="112"/>
      <c r="F17" s="112"/>
      <c r="G17" s="112"/>
      <c r="H17" s="112"/>
      <c r="I17" s="112"/>
      <c r="J17" s="98"/>
      <c r="K17" s="98"/>
      <c r="L17" s="98"/>
      <c r="M17" s="98"/>
      <c r="N17" s="98"/>
      <c r="O17" s="98"/>
      <c r="P17" s="98"/>
    </row>
    <row r="18" spans="1:16" ht="15.75" x14ac:dyDescent="0.25">
      <c r="A18" s="111"/>
      <c r="B18" s="111"/>
      <c r="C18" s="112"/>
      <c r="D18" s="112"/>
      <c r="E18" s="112"/>
      <c r="F18" s="112"/>
      <c r="G18" s="112"/>
      <c r="H18" s="112"/>
      <c r="I18" s="112"/>
      <c r="J18" s="113"/>
      <c r="K18" s="113"/>
      <c r="L18" s="98"/>
      <c r="M18" s="98"/>
      <c r="N18" s="98"/>
      <c r="O18" s="98"/>
      <c r="P18" s="98"/>
    </row>
    <row r="19" spans="1:16" x14ac:dyDescent="0.2">
      <c r="A19" s="98"/>
      <c r="B19" s="98"/>
      <c r="C19" s="98"/>
      <c r="D19" s="98"/>
      <c r="E19" s="98"/>
      <c r="F19" s="98"/>
      <c r="G19" s="98"/>
      <c r="H19" s="98"/>
      <c r="I19" s="113"/>
      <c r="J19" s="113"/>
      <c r="K19" s="113"/>
      <c r="L19" s="98"/>
      <c r="M19" s="98"/>
      <c r="N19" s="98"/>
      <c r="O19" s="98"/>
      <c r="P19" s="98"/>
    </row>
    <row r="20" spans="1:16" s="119" customFormat="1" ht="15.75" x14ac:dyDescent="0.25">
      <c r="A20" s="370"/>
      <c r="B20" s="370"/>
      <c r="C20" s="370"/>
      <c r="D20" s="370"/>
      <c r="E20" s="370"/>
      <c r="F20" s="114"/>
      <c r="G20" s="114"/>
      <c r="H20" s="115"/>
      <c r="I20" s="116"/>
      <c r="J20" s="117"/>
      <c r="K20" s="116"/>
      <c r="L20" s="115"/>
      <c r="M20" s="118"/>
      <c r="N20" s="118"/>
      <c r="O20" s="115"/>
    </row>
  </sheetData>
  <mergeCells count="2">
    <mergeCell ref="A20:E20"/>
    <mergeCell ref="B7:G7"/>
  </mergeCells>
  <pageMargins left="0.70866141732283472" right="0.31496062992125984"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4"/>
  <sheetViews>
    <sheetView topLeftCell="A4" workbookViewId="0">
      <selection activeCell="G11" sqref="G11"/>
    </sheetView>
  </sheetViews>
  <sheetFormatPr defaultRowHeight="15" x14ac:dyDescent="0.2"/>
  <cols>
    <col min="1" max="1" width="4.85546875" style="99" customWidth="1"/>
    <col min="2" max="2" width="57.5703125" style="99" customWidth="1"/>
    <col min="3" max="3" width="31.42578125" style="99" hidden="1" customWidth="1"/>
    <col min="4" max="4" width="18.42578125" style="99" hidden="1" customWidth="1"/>
    <col min="5" max="5" width="33" style="99" customWidth="1"/>
    <col min="6" max="7" width="9.140625" style="99"/>
    <col min="8" max="8" width="14.7109375" style="99" customWidth="1"/>
    <col min="9" max="9" width="16.140625" style="99" customWidth="1"/>
    <col min="10" max="10" width="30.7109375" style="99" customWidth="1"/>
    <col min="11" max="11" width="11.7109375" style="120" customWidth="1"/>
    <col min="12" max="12" width="15" style="99" customWidth="1"/>
    <col min="13" max="256" width="9.140625" style="99"/>
    <col min="257" max="257" width="4.85546875" style="99" customWidth="1"/>
    <col min="258" max="258" width="49.5703125" style="99" customWidth="1"/>
    <col min="259" max="259" width="34.42578125" style="99" customWidth="1"/>
    <col min="260" max="263" width="9.140625" style="99"/>
    <col min="264" max="264" width="14.7109375" style="99" customWidth="1"/>
    <col min="265" max="265" width="16.140625" style="99" customWidth="1"/>
    <col min="266" max="266" width="30.7109375" style="99" customWidth="1"/>
    <col min="267" max="267" width="11.7109375" style="99" customWidth="1"/>
    <col min="268" max="268" width="15" style="99" customWidth="1"/>
    <col min="269" max="512" width="9.140625" style="99"/>
    <col min="513" max="513" width="4.85546875" style="99" customWidth="1"/>
    <col min="514" max="514" width="49.5703125" style="99" customWidth="1"/>
    <col min="515" max="515" width="34.42578125" style="99" customWidth="1"/>
    <col min="516" max="519" width="9.140625" style="99"/>
    <col min="520" max="520" width="14.7109375" style="99" customWidth="1"/>
    <col min="521" max="521" width="16.140625" style="99" customWidth="1"/>
    <col min="522" max="522" width="30.7109375" style="99" customWidth="1"/>
    <col min="523" max="523" width="11.7109375" style="99" customWidth="1"/>
    <col min="524" max="524" width="15" style="99" customWidth="1"/>
    <col min="525" max="768" width="9.140625" style="99"/>
    <col min="769" max="769" width="4.85546875" style="99" customWidth="1"/>
    <col min="770" max="770" width="49.5703125" style="99" customWidth="1"/>
    <col min="771" max="771" width="34.42578125" style="99" customWidth="1"/>
    <col min="772" max="775" width="9.140625" style="99"/>
    <col min="776" max="776" width="14.7109375" style="99" customWidth="1"/>
    <col min="777" max="777" width="16.140625" style="99" customWidth="1"/>
    <col min="778" max="778" width="30.7109375" style="99" customWidth="1"/>
    <col min="779" max="779" width="11.7109375" style="99" customWidth="1"/>
    <col min="780" max="780" width="15" style="99" customWidth="1"/>
    <col min="781" max="1024" width="9.140625" style="99"/>
    <col min="1025" max="1025" width="4.85546875" style="99" customWidth="1"/>
    <col min="1026" max="1026" width="49.5703125" style="99" customWidth="1"/>
    <col min="1027" max="1027" width="34.42578125" style="99" customWidth="1"/>
    <col min="1028" max="1031" width="9.140625" style="99"/>
    <col min="1032" max="1032" width="14.7109375" style="99" customWidth="1"/>
    <col min="1033" max="1033" width="16.140625" style="99" customWidth="1"/>
    <col min="1034" max="1034" width="30.7109375" style="99" customWidth="1"/>
    <col min="1035" max="1035" width="11.7109375" style="99" customWidth="1"/>
    <col min="1036" max="1036" width="15" style="99" customWidth="1"/>
    <col min="1037" max="1280" width="9.140625" style="99"/>
    <col min="1281" max="1281" width="4.85546875" style="99" customWidth="1"/>
    <col min="1282" max="1282" width="49.5703125" style="99" customWidth="1"/>
    <col min="1283" max="1283" width="34.42578125" style="99" customWidth="1"/>
    <col min="1284" max="1287" width="9.140625" style="99"/>
    <col min="1288" max="1288" width="14.7109375" style="99" customWidth="1"/>
    <col min="1289" max="1289" width="16.140625" style="99" customWidth="1"/>
    <col min="1290" max="1290" width="30.7109375" style="99" customWidth="1"/>
    <col min="1291" max="1291" width="11.7109375" style="99" customWidth="1"/>
    <col min="1292" max="1292" width="15" style="99" customWidth="1"/>
    <col min="1293" max="1536" width="9.140625" style="99"/>
    <col min="1537" max="1537" width="4.85546875" style="99" customWidth="1"/>
    <col min="1538" max="1538" width="49.5703125" style="99" customWidth="1"/>
    <col min="1539" max="1539" width="34.42578125" style="99" customWidth="1"/>
    <col min="1540" max="1543" width="9.140625" style="99"/>
    <col min="1544" max="1544" width="14.7109375" style="99" customWidth="1"/>
    <col min="1545" max="1545" width="16.140625" style="99" customWidth="1"/>
    <col min="1546" max="1546" width="30.7109375" style="99" customWidth="1"/>
    <col min="1547" max="1547" width="11.7109375" style="99" customWidth="1"/>
    <col min="1548" max="1548" width="15" style="99" customWidth="1"/>
    <col min="1549" max="1792" width="9.140625" style="99"/>
    <col min="1793" max="1793" width="4.85546875" style="99" customWidth="1"/>
    <col min="1794" max="1794" width="49.5703125" style="99" customWidth="1"/>
    <col min="1795" max="1795" width="34.42578125" style="99" customWidth="1"/>
    <col min="1796" max="1799" width="9.140625" style="99"/>
    <col min="1800" max="1800" width="14.7109375" style="99" customWidth="1"/>
    <col min="1801" max="1801" width="16.140625" style="99" customWidth="1"/>
    <col min="1802" max="1802" width="30.7109375" style="99" customWidth="1"/>
    <col min="1803" max="1803" width="11.7109375" style="99" customWidth="1"/>
    <col min="1804" max="1804" width="15" style="99" customWidth="1"/>
    <col min="1805" max="2048" width="9.140625" style="99"/>
    <col min="2049" max="2049" width="4.85546875" style="99" customWidth="1"/>
    <col min="2050" max="2050" width="49.5703125" style="99" customWidth="1"/>
    <col min="2051" max="2051" width="34.42578125" style="99" customWidth="1"/>
    <col min="2052" max="2055" width="9.140625" style="99"/>
    <col min="2056" max="2056" width="14.7109375" style="99" customWidth="1"/>
    <col min="2057" max="2057" width="16.140625" style="99" customWidth="1"/>
    <col min="2058" max="2058" width="30.7109375" style="99" customWidth="1"/>
    <col min="2059" max="2059" width="11.7109375" style="99" customWidth="1"/>
    <col min="2060" max="2060" width="15" style="99" customWidth="1"/>
    <col min="2061" max="2304" width="9.140625" style="99"/>
    <col min="2305" max="2305" width="4.85546875" style="99" customWidth="1"/>
    <col min="2306" max="2306" width="49.5703125" style="99" customWidth="1"/>
    <col min="2307" max="2307" width="34.42578125" style="99" customWidth="1"/>
    <col min="2308" max="2311" width="9.140625" style="99"/>
    <col min="2312" max="2312" width="14.7109375" style="99" customWidth="1"/>
    <col min="2313" max="2313" width="16.140625" style="99" customWidth="1"/>
    <col min="2314" max="2314" width="30.7109375" style="99" customWidth="1"/>
    <col min="2315" max="2315" width="11.7109375" style="99" customWidth="1"/>
    <col min="2316" max="2316" width="15" style="99" customWidth="1"/>
    <col min="2317" max="2560" width="9.140625" style="99"/>
    <col min="2561" max="2561" width="4.85546875" style="99" customWidth="1"/>
    <col min="2562" max="2562" width="49.5703125" style="99" customWidth="1"/>
    <col min="2563" max="2563" width="34.42578125" style="99" customWidth="1"/>
    <col min="2564" max="2567" width="9.140625" style="99"/>
    <col min="2568" max="2568" width="14.7109375" style="99" customWidth="1"/>
    <col min="2569" max="2569" width="16.140625" style="99" customWidth="1"/>
    <col min="2570" max="2570" width="30.7109375" style="99" customWidth="1"/>
    <col min="2571" max="2571" width="11.7109375" style="99" customWidth="1"/>
    <col min="2572" max="2572" width="15" style="99" customWidth="1"/>
    <col min="2573" max="2816" width="9.140625" style="99"/>
    <col min="2817" max="2817" width="4.85546875" style="99" customWidth="1"/>
    <col min="2818" max="2818" width="49.5703125" style="99" customWidth="1"/>
    <col min="2819" max="2819" width="34.42578125" style="99" customWidth="1"/>
    <col min="2820" max="2823" width="9.140625" style="99"/>
    <col min="2824" max="2824" width="14.7109375" style="99" customWidth="1"/>
    <col min="2825" max="2825" width="16.140625" style="99" customWidth="1"/>
    <col min="2826" max="2826" width="30.7109375" style="99" customWidth="1"/>
    <col min="2827" max="2827" width="11.7109375" style="99" customWidth="1"/>
    <col min="2828" max="2828" width="15" style="99" customWidth="1"/>
    <col min="2829" max="3072" width="9.140625" style="99"/>
    <col min="3073" max="3073" width="4.85546875" style="99" customWidth="1"/>
    <col min="3074" max="3074" width="49.5703125" style="99" customWidth="1"/>
    <col min="3075" max="3075" width="34.42578125" style="99" customWidth="1"/>
    <col min="3076" max="3079" width="9.140625" style="99"/>
    <col min="3080" max="3080" width="14.7109375" style="99" customWidth="1"/>
    <col min="3081" max="3081" width="16.140625" style="99" customWidth="1"/>
    <col min="3082" max="3082" width="30.7109375" style="99" customWidth="1"/>
    <col min="3083" max="3083" width="11.7109375" style="99" customWidth="1"/>
    <col min="3084" max="3084" width="15" style="99" customWidth="1"/>
    <col min="3085" max="3328" width="9.140625" style="99"/>
    <col min="3329" max="3329" width="4.85546875" style="99" customWidth="1"/>
    <col min="3330" max="3330" width="49.5703125" style="99" customWidth="1"/>
    <col min="3331" max="3331" width="34.42578125" style="99" customWidth="1"/>
    <col min="3332" max="3335" width="9.140625" style="99"/>
    <col min="3336" max="3336" width="14.7109375" style="99" customWidth="1"/>
    <col min="3337" max="3337" width="16.140625" style="99" customWidth="1"/>
    <col min="3338" max="3338" width="30.7109375" style="99" customWidth="1"/>
    <col min="3339" max="3339" width="11.7109375" style="99" customWidth="1"/>
    <col min="3340" max="3340" width="15" style="99" customWidth="1"/>
    <col min="3341" max="3584" width="9.140625" style="99"/>
    <col min="3585" max="3585" width="4.85546875" style="99" customWidth="1"/>
    <col min="3586" max="3586" width="49.5703125" style="99" customWidth="1"/>
    <col min="3587" max="3587" width="34.42578125" style="99" customWidth="1"/>
    <col min="3588" max="3591" width="9.140625" style="99"/>
    <col min="3592" max="3592" width="14.7109375" style="99" customWidth="1"/>
    <col min="3593" max="3593" width="16.140625" style="99" customWidth="1"/>
    <col min="3594" max="3594" width="30.7109375" style="99" customWidth="1"/>
    <col min="3595" max="3595" width="11.7109375" style="99" customWidth="1"/>
    <col min="3596" max="3596" width="15" style="99" customWidth="1"/>
    <col min="3597" max="3840" width="9.140625" style="99"/>
    <col min="3841" max="3841" width="4.85546875" style="99" customWidth="1"/>
    <col min="3842" max="3842" width="49.5703125" style="99" customWidth="1"/>
    <col min="3843" max="3843" width="34.42578125" style="99" customWidth="1"/>
    <col min="3844" max="3847" width="9.140625" style="99"/>
    <col min="3848" max="3848" width="14.7109375" style="99" customWidth="1"/>
    <col min="3849" max="3849" width="16.140625" style="99" customWidth="1"/>
    <col min="3850" max="3850" width="30.7109375" style="99" customWidth="1"/>
    <col min="3851" max="3851" width="11.7109375" style="99" customWidth="1"/>
    <col min="3852" max="3852" width="15" style="99" customWidth="1"/>
    <col min="3853" max="4096" width="9.140625" style="99"/>
    <col min="4097" max="4097" width="4.85546875" style="99" customWidth="1"/>
    <col min="4098" max="4098" width="49.5703125" style="99" customWidth="1"/>
    <col min="4099" max="4099" width="34.42578125" style="99" customWidth="1"/>
    <col min="4100" max="4103" width="9.140625" style="99"/>
    <col min="4104" max="4104" width="14.7109375" style="99" customWidth="1"/>
    <col min="4105" max="4105" width="16.140625" style="99" customWidth="1"/>
    <col min="4106" max="4106" width="30.7109375" style="99" customWidth="1"/>
    <col min="4107" max="4107" width="11.7109375" style="99" customWidth="1"/>
    <col min="4108" max="4108" width="15" style="99" customWidth="1"/>
    <col min="4109" max="4352" width="9.140625" style="99"/>
    <col min="4353" max="4353" width="4.85546875" style="99" customWidth="1"/>
    <col min="4354" max="4354" width="49.5703125" style="99" customWidth="1"/>
    <col min="4355" max="4355" width="34.42578125" style="99" customWidth="1"/>
    <col min="4356" max="4359" width="9.140625" style="99"/>
    <col min="4360" max="4360" width="14.7109375" style="99" customWidth="1"/>
    <col min="4361" max="4361" width="16.140625" style="99" customWidth="1"/>
    <col min="4362" max="4362" width="30.7109375" style="99" customWidth="1"/>
    <col min="4363" max="4363" width="11.7109375" style="99" customWidth="1"/>
    <col min="4364" max="4364" width="15" style="99" customWidth="1"/>
    <col min="4365" max="4608" width="9.140625" style="99"/>
    <col min="4609" max="4609" width="4.85546875" style="99" customWidth="1"/>
    <col min="4610" max="4610" width="49.5703125" style="99" customWidth="1"/>
    <col min="4611" max="4611" width="34.42578125" style="99" customWidth="1"/>
    <col min="4612" max="4615" width="9.140625" style="99"/>
    <col min="4616" max="4616" width="14.7109375" style="99" customWidth="1"/>
    <col min="4617" max="4617" width="16.140625" style="99" customWidth="1"/>
    <col min="4618" max="4618" width="30.7109375" style="99" customWidth="1"/>
    <col min="4619" max="4619" width="11.7109375" style="99" customWidth="1"/>
    <col min="4620" max="4620" width="15" style="99" customWidth="1"/>
    <col min="4621" max="4864" width="9.140625" style="99"/>
    <col min="4865" max="4865" width="4.85546875" style="99" customWidth="1"/>
    <col min="4866" max="4866" width="49.5703125" style="99" customWidth="1"/>
    <col min="4867" max="4867" width="34.42578125" style="99" customWidth="1"/>
    <col min="4868" max="4871" width="9.140625" style="99"/>
    <col min="4872" max="4872" width="14.7109375" style="99" customWidth="1"/>
    <col min="4873" max="4873" width="16.140625" style="99" customWidth="1"/>
    <col min="4874" max="4874" width="30.7109375" style="99" customWidth="1"/>
    <col min="4875" max="4875" width="11.7109375" style="99" customWidth="1"/>
    <col min="4876" max="4876" width="15" style="99" customWidth="1"/>
    <col min="4877" max="5120" width="9.140625" style="99"/>
    <col min="5121" max="5121" width="4.85546875" style="99" customWidth="1"/>
    <col min="5122" max="5122" width="49.5703125" style="99" customWidth="1"/>
    <col min="5123" max="5123" width="34.42578125" style="99" customWidth="1"/>
    <col min="5124" max="5127" width="9.140625" style="99"/>
    <col min="5128" max="5128" width="14.7109375" style="99" customWidth="1"/>
    <col min="5129" max="5129" width="16.140625" style="99" customWidth="1"/>
    <col min="5130" max="5130" width="30.7109375" style="99" customWidth="1"/>
    <col min="5131" max="5131" width="11.7109375" style="99" customWidth="1"/>
    <col min="5132" max="5132" width="15" style="99" customWidth="1"/>
    <col min="5133" max="5376" width="9.140625" style="99"/>
    <col min="5377" max="5377" width="4.85546875" style="99" customWidth="1"/>
    <col min="5378" max="5378" width="49.5703125" style="99" customWidth="1"/>
    <col min="5379" max="5379" width="34.42578125" style="99" customWidth="1"/>
    <col min="5380" max="5383" width="9.140625" style="99"/>
    <col min="5384" max="5384" width="14.7109375" style="99" customWidth="1"/>
    <col min="5385" max="5385" width="16.140625" style="99" customWidth="1"/>
    <col min="5386" max="5386" width="30.7109375" style="99" customWidth="1"/>
    <col min="5387" max="5387" width="11.7109375" style="99" customWidth="1"/>
    <col min="5388" max="5388" width="15" style="99" customWidth="1"/>
    <col min="5389" max="5632" width="9.140625" style="99"/>
    <col min="5633" max="5633" width="4.85546875" style="99" customWidth="1"/>
    <col min="5634" max="5634" width="49.5703125" style="99" customWidth="1"/>
    <col min="5635" max="5635" width="34.42578125" style="99" customWidth="1"/>
    <col min="5636" max="5639" width="9.140625" style="99"/>
    <col min="5640" max="5640" width="14.7109375" style="99" customWidth="1"/>
    <col min="5641" max="5641" width="16.140625" style="99" customWidth="1"/>
    <col min="5642" max="5642" width="30.7109375" style="99" customWidth="1"/>
    <col min="5643" max="5643" width="11.7109375" style="99" customWidth="1"/>
    <col min="5644" max="5644" width="15" style="99" customWidth="1"/>
    <col min="5645" max="5888" width="9.140625" style="99"/>
    <col min="5889" max="5889" width="4.85546875" style="99" customWidth="1"/>
    <col min="5890" max="5890" width="49.5703125" style="99" customWidth="1"/>
    <col min="5891" max="5891" width="34.42578125" style="99" customWidth="1"/>
    <col min="5892" max="5895" width="9.140625" style="99"/>
    <col min="5896" max="5896" width="14.7109375" style="99" customWidth="1"/>
    <col min="5897" max="5897" width="16.140625" style="99" customWidth="1"/>
    <col min="5898" max="5898" width="30.7109375" style="99" customWidth="1"/>
    <col min="5899" max="5899" width="11.7109375" style="99" customWidth="1"/>
    <col min="5900" max="5900" width="15" style="99" customWidth="1"/>
    <col min="5901" max="6144" width="9.140625" style="99"/>
    <col min="6145" max="6145" width="4.85546875" style="99" customWidth="1"/>
    <col min="6146" max="6146" width="49.5703125" style="99" customWidth="1"/>
    <col min="6147" max="6147" width="34.42578125" style="99" customWidth="1"/>
    <col min="6148" max="6151" width="9.140625" style="99"/>
    <col min="6152" max="6152" width="14.7109375" style="99" customWidth="1"/>
    <col min="6153" max="6153" width="16.140625" style="99" customWidth="1"/>
    <col min="6154" max="6154" width="30.7109375" style="99" customWidth="1"/>
    <col min="6155" max="6155" width="11.7109375" style="99" customWidth="1"/>
    <col min="6156" max="6156" width="15" style="99" customWidth="1"/>
    <col min="6157" max="6400" width="9.140625" style="99"/>
    <col min="6401" max="6401" width="4.85546875" style="99" customWidth="1"/>
    <col min="6402" max="6402" width="49.5703125" style="99" customWidth="1"/>
    <col min="6403" max="6403" width="34.42578125" style="99" customWidth="1"/>
    <col min="6404" max="6407" width="9.140625" style="99"/>
    <col min="6408" max="6408" width="14.7109375" style="99" customWidth="1"/>
    <col min="6409" max="6409" width="16.140625" style="99" customWidth="1"/>
    <col min="6410" max="6410" width="30.7109375" style="99" customWidth="1"/>
    <col min="6411" max="6411" width="11.7109375" style="99" customWidth="1"/>
    <col min="6412" max="6412" width="15" style="99" customWidth="1"/>
    <col min="6413" max="6656" width="9.140625" style="99"/>
    <col min="6657" max="6657" width="4.85546875" style="99" customWidth="1"/>
    <col min="6658" max="6658" width="49.5703125" style="99" customWidth="1"/>
    <col min="6659" max="6659" width="34.42578125" style="99" customWidth="1"/>
    <col min="6660" max="6663" width="9.140625" style="99"/>
    <col min="6664" max="6664" width="14.7109375" style="99" customWidth="1"/>
    <col min="6665" max="6665" width="16.140625" style="99" customWidth="1"/>
    <col min="6666" max="6666" width="30.7109375" style="99" customWidth="1"/>
    <col min="6667" max="6667" width="11.7109375" style="99" customWidth="1"/>
    <col min="6668" max="6668" width="15" style="99" customWidth="1"/>
    <col min="6669" max="6912" width="9.140625" style="99"/>
    <col min="6913" max="6913" width="4.85546875" style="99" customWidth="1"/>
    <col min="6914" max="6914" width="49.5703125" style="99" customWidth="1"/>
    <col min="6915" max="6915" width="34.42578125" style="99" customWidth="1"/>
    <col min="6916" max="6919" width="9.140625" style="99"/>
    <col min="6920" max="6920" width="14.7109375" style="99" customWidth="1"/>
    <col min="6921" max="6921" width="16.140625" style="99" customWidth="1"/>
    <col min="6922" max="6922" width="30.7109375" style="99" customWidth="1"/>
    <col min="6923" max="6923" width="11.7109375" style="99" customWidth="1"/>
    <col min="6924" max="6924" width="15" style="99" customWidth="1"/>
    <col min="6925" max="7168" width="9.140625" style="99"/>
    <col min="7169" max="7169" width="4.85546875" style="99" customWidth="1"/>
    <col min="7170" max="7170" width="49.5703125" style="99" customWidth="1"/>
    <col min="7171" max="7171" width="34.42578125" style="99" customWidth="1"/>
    <col min="7172" max="7175" width="9.140625" style="99"/>
    <col min="7176" max="7176" width="14.7109375" style="99" customWidth="1"/>
    <col min="7177" max="7177" width="16.140625" style="99" customWidth="1"/>
    <col min="7178" max="7178" width="30.7109375" style="99" customWidth="1"/>
    <col min="7179" max="7179" width="11.7109375" style="99" customWidth="1"/>
    <col min="7180" max="7180" width="15" style="99" customWidth="1"/>
    <col min="7181" max="7424" width="9.140625" style="99"/>
    <col min="7425" max="7425" width="4.85546875" style="99" customWidth="1"/>
    <col min="7426" max="7426" width="49.5703125" style="99" customWidth="1"/>
    <col min="7427" max="7427" width="34.42578125" style="99" customWidth="1"/>
    <col min="7428" max="7431" width="9.140625" style="99"/>
    <col min="7432" max="7432" width="14.7109375" style="99" customWidth="1"/>
    <col min="7433" max="7433" width="16.140625" style="99" customWidth="1"/>
    <col min="7434" max="7434" width="30.7109375" style="99" customWidth="1"/>
    <col min="7435" max="7435" width="11.7109375" style="99" customWidth="1"/>
    <col min="7436" max="7436" width="15" style="99" customWidth="1"/>
    <col min="7437" max="7680" width="9.140625" style="99"/>
    <col min="7681" max="7681" width="4.85546875" style="99" customWidth="1"/>
    <col min="7682" max="7682" width="49.5703125" style="99" customWidth="1"/>
    <col min="7683" max="7683" width="34.42578125" style="99" customWidth="1"/>
    <col min="7684" max="7687" width="9.140625" style="99"/>
    <col min="7688" max="7688" width="14.7109375" style="99" customWidth="1"/>
    <col min="7689" max="7689" width="16.140625" style="99" customWidth="1"/>
    <col min="7690" max="7690" width="30.7109375" style="99" customWidth="1"/>
    <col min="7691" max="7691" width="11.7109375" style="99" customWidth="1"/>
    <col min="7692" max="7692" width="15" style="99" customWidth="1"/>
    <col min="7693" max="7936" width="9.140625" style="99"/>
    <col min="7937" max="7937" width="4.85546875" style="99" customWidth="1"/>
    <col min="7938" max="7938" width="49.5703125" style="99" customWidth="1"/>
    <col min="7939" max="7939" width="34.42578125" style="99" customWidth="1"/>
    <col min="7940" max="7943" width="9.140625" style="99"/>
    <col min="7944" max="7944" width="14.7109375" style="99" customWidth="1"/>
    <col min="7945" max="7945" width="16.140625" style="99" customWidth="1"/>
    <col min="7946" max="7946" width="30.7109375" style="99" customWidth="1"/>
    <col min="7947" max="7947" width="11.7109375" style="99" customWidth="1"/>
    <col min="7948" max="7948" width="15" style="99" customWidth="1"/>
    <col min="7949" max="8192" width="9.140625" style="99"/>
    <col min="8193" max="8193" width="4.85546875" style="99" customWidth="1"/>
    <col min="8194" max="8194" width="49.5703125" style="99" customWidth="1"/>
    <col min="8195" max="8195" width="34.42578125" style="99" customWidth="1"/>
    <col min="8196" max="8199" width="9.140625" style="99"/>
    <col min="8200" max="8200" width="14.7109375" style="99" customWidth="1"/>
    <col min="8201" max="8201" width="16.140625" style="99" customWidth="1"/>
    <col min="8202" max="8202" width="30.7109375" style="99" customWidth="1"/>
    <col min="8203" max="8203" width="11.7109375" style="99" customWidth="1"/>
    <col min="8204" max="8204" width="15" style="99" customWidth="1"/>
    <col min="8205" max="8448" width="9.140625" style="99"/>
    <col min="8449" max="8449" width="4.85546875" style="99" customWidth="1"/>
    <col min="8450" max="8450" width="49.5703125" style="99" customWidth="1"/>
    <col min="8451" max="8451" width="34.42578125" style="99" customWidth="1"/>
    <col min="8452" max="8455" width="9.140625" style="99"/>
    <col min="8456" max="8456" width="14.7109375" style="99" customWidth="1"/>
    <col min="8457" max="8457" width="16.140625" style="99" customWidth="1"/>
    <col min="8458" max="8458" width="30.7109375" style="99" customWidth="1"/>
    <col min="8459" max="8459" width="11.7109375" style="99" customWidth="1"/>
    <col min="8460" max="8460" width="15" style="99" customWidth="1"/>
    <col min="8461" max="8704" width="9.140625" style="99"/>
    <col min="8705" max="8705" width="4.85546875" style="99" customWidth="1"/>
    <col min="8706" max="8706" width="49.5703125" style="99" customWidth="1"/>
    <col min="8707" max="8707" width="34.42578125" style="99" customWidth="1"/>
    <col min="8708" max="8711" width="9.140625" style="99"/>
    <col min="8712" max="8712" width="14.7109375" style="99" customWidth="1"/>
    <col min="8713" max="8713" width="16.140625" style="99" customWidth="1"/>
    <col min="8714" max="8714" width="30.7109375" style="99" customWidth="1"/>
    <col min="8715" max="8715" width="11.7109375" style="99" customWidth="1"/>
    <col min="8716" max="8716" width="15" style="99" customWidth="1"/>
    <col min="8717" max="8960" width="9.140625" style="99"/>
    <col min="8961" max="8961" width="4.85546875" style="99" customWidth="1"/>
    <col min="8962" max="8962" width="49.5703125" style="99" customWidth="1"/>
    <col min="8963" max="8963" width="34.42578125" style="99" customWidth="1"/>
    <col min="8964" max="8967" width="9.140625" style="99"/>
    <col min="8968" max="8968" width="14.7109375" style="99" customWidth="1"/>
    <col min="8969" max="8969" width="16.140625" style="99" customWidth="1"/>
    <col min="8970" max="8970" width="30.7109375" style="99" customWidth="1"/>
    <col min="8971" max="8971" width="11.7109375" style="99" customWidth="1"/>
    <col min="8972" max="8972" width="15" style="99" customWidth="1"/>
    <col min="8973" max="9216" width="9.140625" style="99"/>
    <col min="9217" max="9217" width="4.85546875" style="99" customWidth="1"/>
    <col min="9218" max="9218" width="49.5703125" style="99" customWidth="1"/>
    <col min="9219" max="9219" width="34.42578125" style="99" customWidth="1"/>
    <col min="9220" max="9223" width="9.140625" style="99"/>
    <col min="9224" max="9224" width="14.7109375" style="99" customWidth="1"/>
    <col min="9225" max="9225" width="16.140625" style="99" customWidth="1"/>
    <col min="9226" max="9226" width="30.7109375" style="99" customWidth="1"/>
    <col min="9227" max="9227" width="11.7109375" style="99" customWidth="1"/>
    <col min="9228" max="9228" width="15" style="99" customWidth="1"/>
    <col min="9229" max="9472" width="9.140625" style="99"/>
    <col min="9473" max="9473" width="4.85546875" style="99" customWidth="1"/>
    <col min="9474" max="9474" width="49.5703125" style="99" customWidth="1"/>
    <col min="9475" max="9475" width="34.42578125" style="99" customWidth="1"/>
    <col min="9476" max="9479" width="9.140625" style="99"/>
    <col min="9480" max="9480" width="14.7109375" style="99" customWidth="1"/>
    <col min="9481" max="9481" width="16.140625" style="99" customWidth="1"/>
    <col min="9482" max="9482" width="30.7109375" style="99" customWidth="1"/>
    <col min="9483" max="9483" width="11.7109375" style="99" customWidth="1"/>
    <col min="9484" max="9484" width="15" style="99" customWidth="1"/>
    <col min="9485" max="9728" width="9.140625" style="99"/>
    <col min="9729" max="9729" width="4.85546875" style="99" customWidth="1"/>
    <col min="9730" max="9730" width="49.5703125" style="99" customWidth="1"/>
    <col min="9731" max="9731" width="34.42578125" style="99" customWidth="1"/>
    <col min="9732" max="9735" width="9.140625" style="99"/>
    <col min="9736" max="9736" width="14.7109375" style="99" customWidth="1"/>
    <col min="9737" max="9737" width="16.140625" style="99" customWidth="1"/>
    <col min="9738" max="9738" width="30.7109375" style="99" customWidth="1"/>
    <col min="9739" max="9739" width="11.7109375" style="99" customWidth="1"/>
    <col min="9740" max="9740" width="15" style="99" customWidth="1"/>
    <col min="9741" max="9984" width="9.140625" style="99"/>
    <col min="9985" max="9985" width="4.85546875" style="99" customWidth="1"/>
    <col min="9986" max="9986" width="49.5703125" style="99" customWidth="1"/>
    <col min="9987" max="9987" width="34.42578125" style="99" customWidth="1"/>
    <col min="9988" max="9991" width="9.140625" style="99"/>
    <col min="9992" max="9992" width="14.7109375" style="99" customWidth="1"/>
    <col min="9993" max="9993" width="16.140625" style="99" customWidth="1"/>
    <col min="9994" max="9994" width="30.7109375" style="99" customWidth="1"/>
    <col min="9995" max="9995" width="11.7109375" style="99" customWidth="1"/>
    <col min="9996" max="9996" width="15" style="99" customWidth="1"/>
    <col min="9997" max="10240" width="9.140625" style="99"/>
    <col min="10241" max="10241" width="4.85546875" style="99" customWidth="1"/>
    <col min="10242" max="10242" width="49.5703125" style="99" customWidth="1"/>
    <col min="10243" max="10243" width="34.42578125" style="99" customWidth="1"/>
    <col min="10244" max="10247" width="9.140625" style="99"/>
    <col min="10248" max="10248" width="14.7109375" style="99" customWidth="1"/>
    <col min="10249" max="10249" width="16.140625" style="99" customWidth="1"/>
    <col min="10250" max="10250" width="30.7109375" style="99" customWidth="1"/>
    <col min="10251" max="10251" width="11.7109375" style="99" customWidth="1"/>
    <col min="10252" max="10252" width="15" style="99" customWidth="1"/>
    <col min="10253" max="10496" width="9.140625" style="99"/>
    <col min="10497" max="10497" width="4.85546875" style="99" customWidth="1"/>
    <col min="10498" max="10498" width="49.5703125" style="99" customWidth="1"/>
    <col min="10499" max="10499" width="34.42578125" style="99" customWidth="1"/>
    <col min="10500" max="10503" width="9.140625" style="99"/>
    <col min="10504" max="10504" width="14.7109375" style="99" customWidth="1"/>
    <col min="10505" max="10505" width="16.140625" style="99" customWidth="1"/>
    <col min="10506" max="10506" width="30.7109375" style="99" customWidth="1"/>
    <col min="10507" max="10507" width="11.7109375" style="99" customWidth="1"/>
    <col min="10508" max="10508" width="15" style="99" customWidth="1"/>
    <col min="10509" max="10752" width="9.140625" style="99"/>
    <col min="10753" max="10753" width="4.85546875" style="99" customWidth="1"/>
    <col min="10754" max="10754" width="49.5703125" style="99" customWidth="1"/>
    <col min="10755" max="10755" width="34.42578125" style="99" customWidth="1"/>
    <col min="10756" max="10759" width="9.140625" style="99"/>
    <col min="10760" max="10760" width="14.7109375" style="99" customWidth="1"/>
    <col min="10761" max="10761" width="16.140625" style="99" customWidth="1"/>
    <col min="10762" max="10762" width="30.7109375" style="99" customWidth="1"/>
    <col min="10763" max="10763" width="11.7109375" style="99" customWidth="1"/>
    <col min="10764" max="10764" width="15" style="99" customWidth="1"/>
    <col min="10765" max="11008" width="9.140625" style="99"/>
    <col min="11009" max="11009" width="4.85546875" style="99" customWidth="1"/>
    <col min="11010" max="11010" width="49.5703125" style="99" customWidth="1"/>
    <col min="11011" max="11011" width="34.42578125" style="99" customWidth="1"/>
    <col min="11012" max="11015" width="9.140625" style="99"/>
    <col min="11016" max="11016" width="14.7109375" style="99" customWidth="1"/>
    <col min="11017" max="11017" width="16.140625" style="99" customWidth="1"/>
    <col min="11018" max="11018" width="30.7109375" style="99" customWidth="1"/>
    <col min="11019" max="11019" width="11.7109375" style="99" customWidth="1"/>
    <col min="11020" max="11020" width="15" style="99" customWidth="1"/>
    <col min="11021" max="11264" width="9.140625" style="99"/>
    <col min="11265" max="11265" width="4.85546875" style="99" customWidth="1"/>
    <col min="11266" max="11266" width="49.5703125" style="99" customWidth="1"/>
    <col min="11267" max="11267" width="34.42578125" style="99" customWidth="1"/>
    <col min="11268" max="11271" width="9.140625" style="99"/>
    <col min="11272" max="11272" width="14.7109375" style="99" customWidth="1"/>
    <col min="11273" max="11273" width="16.140625" style="99" customWidth="1"/>
    <col min="11274" max="11274" width="30.7109375" style="99" customWidth="1"/>
    <col min="11275" max="11275" width="11.7109375" style="99" customWidth="1"/>
    <col min="11276" max="11276" width="15" style="99" customWidth="1"/>
    <col min="11277" max="11520" width="9.140625" style="99"/>
    <col min="11521" max="11521" width="4.85546875" style="99" customWidth="1"/>
    <col min="11522" max="11522" width="49.5703125" style="99" customWidth="1"/>
    <col min="11523" max="11523" width="34.42578125" style="99" customWidth="1"/>
    <col min="11524" max="11527" width="9.140625" style="99"/>
    <col min="11528" max="11528" width="14.7109375" style="99" customWidth="1"/>
    <col min="11529" max="11529" width="16.140625" style="99" customWidth="1"/>
    <col min="11530" max="11530" width="30.7109375" style="99" customWidth="1"/>
    <col min="11531" max="11531" width="11.7109375" style="99" customWidth="1"/>
    <col min="11532" max="11532" width="15" style="99" customWidth="1"/>
    <col min="11533" max="11776" width="9.140625" style="99"/>
    <col min="11777" max="11777" width="4.85546875" style="99" customWidth="1"/>
    <col min="11778" max="11778" width="49.5703125" style="99" customWidth="1"/>
    <col min="11779" max="11779" width="34.42578125" style="99" customWidth="1"/>
    <col min="11780" max="11783" width="9.140625" style="99"/>
    <col min="11784" max="11784" width="14.7109375" style="99" customWidth="1"/>
    <col min="11785" max="11785" width="16.140625" style="99" customWidth="1"/>
    <col min="11786" max="11786" width="30.7109375" style="99" customWidth="1"/>
    <col min="11787" max="11787" width="11.7109375" style="99" customWidth="1"/>
    <col min="11788" max="11788" width="15" style="99" customWidth="1"/>
    <col min="11789" max="12032" width="9.140625" style="99"/>
    <col min="12033" max="12033" width="4.85546875" style="99" customWidth="1"/>
    <col min="12034" max="12034" width="49.5703125" style="99" customWidth="1"/>
    <col min="12035" max="12035" width="34.42578125" style="99" customWidth="1"/>
    <col min="12036" max="12039" width="9.140625" style="99"/>
    <col min="12040" max="12040" width="14.7109375" style="99" customWidth="1"/>
    <col min="12041" max="12041" width="16.140625" style="99" customWidth="1"/>
    <col min="12042" max="12042" width="30.7109375" style="99" customWidth="1"/>
    <col min="12043" max="12043" width="11.7109375" style="99" customWidth="1"/>
    <col min="12044" max="12044" width="15" style="99" customWidth="1"/>
    <col min="12045" max="12288" width="9.140625" style="99"/>
    <col min="12289" max="12289" width="4.85546875" style="99" customWidth="1"/>
    <col min="12290" max="12290" width="49.5703125" style="99" customWidth="1"/>
    <col min="12291" max="12291" width="34.42578125" style="99" customWidth="1"/>
    <col min="12292" max="12295" width="9.140625" style="99"/>
    <col min="12296" max="12296" width="14.7109375" style="99" customWidth="1"/>
    <col min="12297" max="12297" width="16.140625" style="99" customWidth="1"/>
    <col min="12298" max="12298" width="30.7109375" style="99" customWidth="1"/>
    <col min="12299" max="12299" width="11.7109375" style="99" customWidth="1"/>
    <col min="12300" max="12300" width="15" style="99" customWidth="1"/>
    <col min="12301" max="12544" width="9.140625" style="99"/>
    <col min="12545" max="12545" width="4.85546875" style="99" customWidth="1"/>
    <col min="12546" max="12546" width="49.5703125" style="99" customWidth="1"/>
    <col min="12547" max="12547" width="34.42578125" style="99" customWidth="1"/>
    <col min="12548" max="12551" width="9.140625" style="99"/>
    <col min="12552" max="12552" width="14.7109375" style="99" customWidth="1"/>
    <col min="12553" max="12553" width="16.140625" style="99" customWidth="1"/>
    <col min="12554" max="12554" width="30.7109375" style="99" customWidth="1"/>
    <col min="12555" max="12555" width="11.7109375" style="99" customWidth="1"/>
    <col min="12556" max="12556" width="15" style="99" customWidth="1"/>
    <col min="12557" max="12800" width="9.140625" style="99"/>
    <col min="12801" max="12801" width="4.85546875" style="99" customWidth="1"/>
    <col min="12802" max="12802" width="49.5703125" style="99" customWidth="1"/>
    <col min="12803" max="12803" width="34.42578125" style="99" customWidth="1"/>
    <col min="12804" max="12807" width="9.140625" style="99"/>
    <col min="12808" max="12808" width="14.7109375" style="99" customWidth="1"/>
    <col min="12809" max="12809" width="16.140625" style="99" customWidth="1"/>
    <col min="12810" max="12810" width="30.7109375" style="99" customWidth="1"/>
    <col min="12811" max="12811" width="11.7109375" style="99" customWidth="1"/>
    <col min="12812" max="12812" width="15" style="99" customWidth="1"/>
    <col min="12813" max="13056" width="9.140625" style="99"/>
    <col min="13057" max="13057" width="4.85546875" style="99" customWidth="1"/>
    <col min="13058" max="13058" width="49.5703125" style="99" customWidth="1"/>
    <col min="13059" max="13059" width="34.42578125" style="99" customWidth="1"/>
    <col min="13060" max="13063" width="9.140625" style="99"/>
    <col min="13064" max="13064" width="14.7109375" style="99" customWidth="1"/>
    <col min="13065" max="13065" width="16.140625" style="99" customWidth="1"/>
    <col min="13066" max="13066" width="30.7109375" style="99" customWidth="1"/>
    <col min="13067" max="13067" width="11.7109375" style="99" customWidth="1"/>
    <col min="13068" max="13068" width="15" style="99" customWidth="1"/>
    <col min="13069" max="13312" width="9.140625" style="99"/>
    <col min="13313" max="13313" width="4.85546875" style="99" customWidth="1"/>
    <col min="13314" max="13314" width="49.5703125" style="99" customWidth="1"/>
    <col min="13315" max="13315" width="34.42578125" style="99" customWidth="1"/>
    <col min="13316" max="13319" width="9.140625" style="99"/>
    <col min="13320" max="13320" width="14.7109375" style="99" customWidth="1"/>
    <col min="13321" max="13321" width="16.140625" style="99" customWidth="1"/>
    <col min="13322" max="13322" width="30.7109375" style="99" customWidth="1"/>
    <col min="13323" max="13323" width="11.7109375" style="99" customWidth="1"/>
    <col min="13324" max="13324" width="15" style="99" customWidth="1"/>
    <col min="13325" max="13568" width="9.140625" style="99"/>
    <col min="13569" max="13569" width="4.85546875" style="99" customWidth="1"/>
    <col min="13570" max="13570" width="49.5703125" style="99" customWidth="1"/>
    <col min="13571" max="13571" width="34.42578125" style="99" customWidth="1"/>
    <col min="13572" max="13575" width="9.140625" style="99"/>
    <col min="13576" max="13576" width="14.7109375" style="99" customWidth="1"/>
    <col min="13577" max="13577" width="16.140625" style="99" customWidth="1"/>
    <col min="13578" max="13578" width="30.7109375" style="99" customWidth="1"/>
    <col min="13579" max="13579" width="11.7109375" style="99" customWidth="1"/>
    <col min="13580" max="13580" width="15" style="99" customWidth="1"/>
    <col min="13581" max="13824" width="9.140625" style="99"/>
    <col min="13825" max="13825" width="4.85546875" style="99" customWidth="1"/>
    <col min="13826" max="13826" width="49.5703125" style="99" customWidth="1"/>
    <col min="13827" max="13827" width="34.42578125" style="99" customWidth="1"/>
    <col min="13828" max="13831" width="9.140625" style="99"/>
    <col min="13832" max="13832" width="14.7109375" style="99" customWidth="1"/>
    <col min="13833" max="13833" width="16.140625" style="99" customWidth="1"/>
    <col min="13834" max="13834" width="30.7109375" style="99" customWidth="1"/>
    <col min="13835" max="13835" width="11.7109375" style="99" customWidth="1"/>
    <col min="13836" max="13836" width="15" style="99" customWidth="1"/>
    <col min="13837" max="14080" width="9.140625" style="99"/>
    <col min="14081" max="14081" width="4.85546875" style="99" customWidth="1"/>
    <col min="14082" max="14082" width="49.5703125" style="99" customWidth="1"/>
    <col min="14083" max="14083" width="34.42578125" style="99" customWidth="1"/>
    <col min="14084" max="14087" width="9.140625" style="99"/>
    <col min="14088" max="14088" width="14.7109375" style="99" customWidth="1"/>
    <col min="14089" max="14089" width="16.140625" style="99" customWidth="1"/>
    <col min="14090" max="14090" width="30.7109375" style="99" customWidth="1"/>
    <col min="14091" max="14091" width="11.7109375" style="99" customWidth="1"/>
    <col min="14092" max="14092" width="15" style="99" customWidth="1"/>
    <col min="14093" max="14336" width="9.140625" style="99"/>
    <col min="14337" max="14337" width="4.85546875" style="99" customWidth="1"/>
    <col min="14338" max="14338" width="49.5703125" style="99" customWidth="1"/>
    <col min="14339" max="14339" width="34.42578125" style="99" customWidth="1"/>
    <col min="14340" max="14343" width="9.140625" style="99"/>
    <col min="14344" max="14344" width="14.7109375" style="99" customWidth="1"/>
    <col min="14345" max="14345" width="16.140625" style="99" customWidth="1"/>
    <col min="14346" max="14346" width="30.7109375" style="99" customWidth="1"/>
    <col min="14347" max="14347" width="11.7109375" style="99" customWidth="1"/>
    <col min="14348" max="14348" width="15" style="99" customWidth="1"/>
    <col min="14349" max="14592" width="9.140625" style="99"/>
    <col min="14593" max="14593" width="4.85546875" style="99" customWidth="1"/>
    <col min="14594" max="14594" width="49.5703125" style="99" customWidth="1"/>
    <col min="14595" max="14595" width="34.42578125" style="99" customWidth="1"/>
    <col min="14596" max="14599" width="9.140625" style="99"/>
    <col min="14600" max="14600" width="14.7109375" style="99" customWidth="1"/>
    <col min="14601" max="14601" width="16.140625" style="99" customWidth="1"/>
    <col min="14602" max="14602" width="30.7109375" style="99" customWidth="1"/>
    <col min="14603" max="14603" width="11.7109375" style="99" customWidth="1"/>
    <col min="14604" max="14604" width="15" style="99" customWidth="1"/>
    <col min="14605" max="14848" width="9.140625" style="99"/>
    <col min="14849" max="14849" width="4.85546875" style="99" customWidth="1"/>
    <col min="14850" max="14850" width="49.5703125" style="99" customWidth="1"/>
    <col min="14851" max="14851" width="34.42578125" style="99" customWidth="1"/>
    <col min="14852" max="14855" width="9.140625" style="99"/>
    <col min="14856" max="14856" width="14.7109375" style="99" customWidth="1"/>
    <col min="14857" max="14857" width="16.140625" style="99" customWidth="1"/>
    <col min="14858" max="14858" width="30.7109375" style="99" customWidth="1"/>
    <col min="14859" max="14859" width="11.7109375" style="99" customWidth="1"/>
    <col min="14860" max="14860" width="15" style="99" customWidth="1"/>
    <col min="14861" max="15104" width="9.140625" style="99"/>
    <col min="15105" max="15105" width="4.85546875" style="99" customWidth="1"/>
    <col min="15106" max="15106" width="49.5703125" style="99" customWidth="1"/>
    <col min="15107" max="15107" width="34.42578125" style="99" customWidth="1"/>
    <col min="15108" max="15111" width="9.140625" style="99"/>
    <col min="15112" max="15112" width="14.7109375" style="99" customWidth="1"/>
    <col min="15113" max="15113" width="16.140625" style="99" customWidth="1"/>
    <col min="15114" max="15114" width="30.7109375" style="99" customWidth="1"/>
    <col min="15115" max="15115" width="11.7109375" style="99" customWidth="1"/>
    <col min="15116" max="15116" width="15" style="99" customWidth="1"/>
    <col min="15117" max="15360" width="9.140625" style="99"/>
    <col min="15361" max="15361" width="4.85546875" style="99" customWidth="1"/>
    <col min="15362" max="15362" width="49.5703125" style="99" customWidth="1"/>
    <col min="15363" max="15363" width="34.42578125" style="99" customWidth="1"/>
    <col min="15364" max="15367" width="9.140625" style="99"/>
    <col min="15368" max="15368" width="14.7109375" style="99" customWidth="1"/>
    <col min="15369" max="15369" width="16.140625" style="99" customWidth="1"/>
    <col min="15370" max="15370" width="30.7109375" style="99" customWidth="1"/>
    <col min="15371" max="15371" width="11.7109375" style="99" customWidth="1"/>
    <col min="15372" max="15372" width="15" style="99" customWidth="1"/>
    <col min="15373" max="15616" width="9.140625" style="99"/>
    <col min="15617" max="15617" width="4.85546875" style="99" customWidth="1"/>
    <col min="15618" max="15618" width="49.5703125" style="99" customWidth="1"/>
    <col min="15619" max="15619" width="34.42578125" style="99" customWidth="1"/>
    <col min="15620" max="15623" width="9.140625" style="99"/>
    <col min="15624" max="15624" width="14.7109375" style="99" customWidth="1"/>
    <col min="15625" max="15625" width="16.140625" style="99" customWidth="1"/>
    <col min="15626" max="15626" width="30.7109375" style="99" customWidth="1"/>
    <col min="15627" max="15627" width="11.7109375" style="99" customWidth="1"/>
    <col min="15628" max="15628" width="15" style="99" customWidth="1"/>
    <col min="15629" max="15872" width="9.140625" style="99"/>
    <col min="15873" max="15873" width="4.85546875" style="99" customWidth="1"/>
    <col min="15874" max="15874" width="49.5703125" style="99" customWidth="1"/>
    <col min="15875" max="15875" width="34.42578125" style="99" customWidth="1"/>
    <col min="15876" max="15879" width="9.140625" style="99"/>
    <col min="15880" max="15880" width="14.7109375" style="99" customWidth="1"/>
    <col min="15881" max="15881" width="16.140625" style="99" customWidth="1"/>
    <col min="15882" max="15882" width="30.7109375" style="99" customWidth="1"/>
    <col min="15883" max="15883" width="11.7109375" style="99" customWidth="1"/>
    <col min="15884" max="15884" width="15" style="99" customWidth="1"/>
    <col min="15885" max="16128" width="9.140625" style="99"/>
    <col min="16129" max="16129" width="4.85546875" style="99" customWidth="1"/>
    <col min="16130" max="16130" width="49.5703125" style="99" customWidth="1"/>
    <col min="16131" max="16131" width="34.42578125" style="99" customWidth="1"/>
    <col min="16132" max="16135" width="9.140625" style="99"/>
    <col min="16136" max="16136" width="14.7109375" style="99" customWidth="1"/>
    <col min="16137" max="16137" width="16.140625" style="99" customWidth="1"/>
    <col min="16138" max="16138" width="30.7109375" style="99" customWidth="1"/>
    <col min="16139" max="16139" width="11.7109375" style="99" customWidth="1"/>
    <col min="16140" max="16140" width="15" style="99" customWidth="1"/>
    <col min="16141" max="16384" width="9.140625" style="99"/>
  </cols>
  <sheetData>
    <row r="1" spans="1:16" x14ac:dyDescent="0.2">
      <c r="E1" s="135" t="s">
        <v>683</v>
      </c>
    </row>
    <row r="2" spans="1:16" ht="81.75" customHeight="1" x14ac:dyDescent="0.2">
      <c r="E2" s="92" t="s">
        <v>6</v>
      </c>
    </row>
    <row r="3" spans="1:16" s="93" customFormat="1" ht="13.5" customHeight="1" x14ac:dyDescent="0.2">
      <c r="E3" s="136" t="s">
        <v>642</v>
      </c>
      <c r="K3" s="94"/>
    </row>
    <row r="4" spans="1:16" s="93" customFormat="1" ht="57.75" customHeight="1" x14ac:dyDescent="0.2">
      <c r="E4" s="137" t="s">
        <v>4</v>
      </c>
      <c r="K4" s="95"/>
    </row>
    <row r="5" spans="1:16" s="93" customFormat="1" ht="13.5" customHeight="1" x14ac:dyDescent="0.2">
      <c r="E5" s="138" t="s">
        <v>684</v>
      </c>
      <c r="K5" s="95"/>
    </row>
    <row r="7" spans="1:16" ht="93.75" customHeight="1" x14ac:dyDescent="0.25">
      <c r="A7" s="96"/>
      <c r="B7" s="371" t="s">
        <v>685</v>
      </c>
      <c r="C7" s="371"/>
      <c r="D7" s="371"/>
      <c r="E7" s="371"/>
      <c r="F7" s="97"/>
      <c r="G7" s="97"/>
      <c r="H7" s="97"/>
      <c r="I7" s="97"/>
      <c r="J7" s="97"/>
      <c r="K7" s="98"/>
      <c r="L7" s="98"/>
      <c r="M7" s="98"/>
      <c r="N7" s="98"/>
      <c r="O7" s="98"/>
      <c r="P7" s="98"/>
    </row>
    <row r="8" spans="1:16" ht="15.75" x14ac:dyDescent="0.25">
      <c r="A8" s="96"/>
      <c r="B8" s="130"/>
      <c r="C8" s="130"/>
      <c r="D8" s="130"/>
      <c r="E8" s="130"/>
      <c r="F8" s="130"/>
      <c r="G8" s="130"/>
      <c r="H8" s="130"/>
      <c r="I8" s="130"/>
      <c r="J8" s="101"/>
      <c r="K8" s="98"/>
      <c r="L8" s="98"/>
      <c r="M8" s="98"/>
      <c r="N8" s="98"/>
      <c r="O8" s="98"/>
      <c r="P8" s="98"/>
    </row>
    <row r="9" spans="1:16" s="103" customFormat="1" ht="28.5" customHeight="1" x14ac:dyDescent="0.25">
      <c r="A9" s="102" t="s">
        <v>645</v>
      </c>
      <c r="B9" s="139" t="s">
        <v>646</v>
      </c>
      <c r="C9" s="128" t="s">
        <v>686</v>
      </c>
      <c r="D9" s="128" t="s">
        <v>682</v>
      </c>
      <c r="E9" s="102" t="s">
        <v>796</v>
      </c>
    </row>
    <row r="10" spans="1:16" ht="33" customHeight="1" x14ac:dyDescent="0.2">
      <c r="A10" s="104">
        <v>1</v>
      </c>
      <c r="B10" s="105" t="s">
        <v>648</v>
      </c>
      <c r="C10" s="106">
        <v>60420</v>
      </c>
      <c r="D10" s="140">
        <f>E10-C10</f>
        <v>-11925</v>
      </c>
      <c r="E10" s="134">
        <v>48495</v>
      </c>
      <c r="K10" s="99"/>
    </row>
    <row r="11" spans="1:16" ht="33" customHeight="1" x14ac:dyDescent="0.2">
      <c r="A11" s="104">
        <v>2</v>
      </c>
      <c r="B11" s="105" t="s">
        <v>649</v>
      </c>
      <c r="C11" s="106">
        <v>12720</v>
      </c>
      <c r="D11" s="140">
        <f t="shared" ref="D11:D15" si="0">E11-C11</f>
        <v>-3180</v>
      </c>
      <c r="E11" s="134">
        <v>9540</v>
      </c>
      <c r="K11" s="99"/>
    </row>
    <row r="12" spans="1:16" ht="33" customHeight="1" x14ac:dyDescent="0.2">
      <c r="A12" s="104">
        <v>3</v>
      </c>
      <c r="B12" s="105" t="s">
        <v>650</v>
      </c>
      <c r="C12" s="106">
        <v>15900</v>
      </c>
      <c r="D12" s="140">
        <f t="shared" si="0"/>
        <v>-1060</v>
      </c>
      <c r="E12" s="134">
        <v>14840</v>
      </c>
      <c r="K12" s="99"/>
    </row>
    <row r="13" spans="1:16" ht="33" customHeight="1" x14ac:dyDescent="0.2">
      <c r="A13" s="104">
        <v>4</v>
      </c>
      <c r="B13" s="105" t="s">
        <v>651</v>
      </c>
      <c r="C13" s="106">
        <v>19080</v>
      </c>
      <c r="D13" s="140">
        <f t="shared" si="0"/>
        <v>-3279</v>
      </c>
      <c r="E13" s="134">
        <v>15801</v>
      </c>
      <c r="K13" s="99"/>
    </row>
    <row r="14" spans="1:16" ht="33" customHeight="1" x14ac:dyDescent="0.2">
      <c r="A14" s="104">
        <v>5</v>
      </c>
      <c r="B14" s="105" t="s">
        <v>652</v>
      </c>
      <c r="C14" s="106">
        <v>6360</v>
      </c>
      <c r="D14" s="140">
        <f t="shared" si="0"/>
        <v>-1855</v>
      </c>
      <c r="E14" s="134">
        <v>4505</v>
      </c>
      <c r="K14" s="99"/>
    </row>
    <row r="15" spans="1:16" ht="33" customHeight="1" x14ac:dyDescent="0.2">
      <c r="A15" s="104">
        <v>6</v>
      </c>
      <c r="B15" s="105" t="s">
        <v>653</v>
      </c>
      <c r="C15" s="106">
        <v>9540</v>
      </c>
      <c r="D15" s="140">
        <f t="shared" si="0"/>
        <v>0</v>
      </c>
      <c r="E15" s="134">
        <v>9540</v>
      </c>
      <c r="K15" s="99"/>
    </row>
    <row r="16" spans="1:16" s="110" customFormat="1" ht="33" customHeight="1" x14ac:dyDescent="0.25">
      <c r="A16" s="107"/>
      <c r="B16" s="108" t="s">
        <v>654</v>
      </c>
      <c r="C16" s="109">
        <f>SUM(C10:C15)</f>
        <v>124020</v>
      </c>
      <c r="D16" s="109">
        <f t="shared" ref="D16:E16" si="1">SUM(D10:D15)</f>
        <v>-21299</v>
      </c>
      <c r="E16" s="141">
        <f t="shared" si="1"/>
        <v>102721</v>
      </c>
    </row>
    <row r="17" spans="1:16" ht="15.75" x14ac:dyDescent="0.25">
      <c r="A17" s="111"/>
      <c r="B17" s="111"/>
      <c r="C17" s="112"/>
      <c r="D17" s="112"/>
      <c r="E17" s="112"/>
      <c r="F17" s="112"/>
      <c r="G17" s="112"/>
      <c r="H17" s="112"/>
      <c r="I17" s="112"/>
      <c r="J17" s="98"/>
      <c r="K17" s="98"/>
      <c r="L17" s="98"/>
      <c r="M17" s="98"/>
      <c r="N17" s="98"/>
      <c r="O17" s="98"/>
      <c r="P17" s="98"/>
    </row>
    <row r="18" spans="1:16" ht="15.75" x14ac:dyDescent="0.25">
      <c r="A18" s="111"/>
      <c r="B18" s="111"/>
      <c r="C18" s="112"/>
      <c r="D18" s="112"/>
      <c r="E18" s="112"/>
      <c r="F18" s="112"/>
      <c r="G18" s="112"/>
      <c r="H18" s="112"/>
      <c r="I18" s="112"/>
      <c r="J18" s="113"/>
      <c r="K18" s="113"/>
      <c r="L18" s="98"/>
      <c r="M18" s="98"/>
      <c r="N18" s="98"/>
      <c r="O18" s="98"/>
      <c r="P18" s="98"/>
    </row>
    <row r="19" spans="1:16" x14ac:dyDescent="0.2">
      <c r="A19" s="98"/>
      <c r="B19" s="98"/>
      <c r="C19" s="98"/>
      <c r="D19" s="98"/>
      <c r="E19" s="98"/>
      <c r="F19" s="98"/>
      <c r="G19" s="98"/>
      <c r="H19" s="98"/>
      <c r="I19" s="113"/>
      <c r="J19" s="113"/>
      <c r="K19" s="113"/>
      <c r="L19" s="98"/>
      <c r="M19" s="98"/>
      <c r="N19" s="98"/>
      <c r="O19" s="98"/>
      <c r="P19" s="98"/>
    </row>
    <row r="20" spans="1:16" s="119" customFormat="1" ht="15.75" x14ac:dyDescent="0.25">
      <c r="A20" s="370"/>
      <c r="B20" s="370"/>
      <c r="C20" s="370"/>
      <c r="D20" s="370"/>
      <c r="E20" s="370"/>
      <c r="F20" s="114"/>
      <c r="G20" s="114"/>
      <c r="H20" s="115"/>
      <c r="I20" s="116"/>
      <c r="J20" s="117"/>
      <c r="K20" s="116"/>
      <c r="L20" s="115"/>
      <c r="M20" s="118"/>
      <c r="N20" s="118"/>
      <c r="O20" s="115"/>
    </row>
    <row r="34" spans="11:11" x14ac:dyDescent="0.2">
      <c r="K34" s="99"/>
    </row>
    <row r="35" spans="11:11" x14ac:dyDescent="0.2">
      <c r="K35" s="99"/>
    </row>
    <row r="36" spans="11:11" x14ac:dyDescent="0.2">
      <c r="K36" s="99"/>
    </row>
    <row r="37" spans="11:11" x14ac:dyDescent="0.2">
      <c r="K37" s="99"/>
    </row>
    <row r="38" spans="11:11" x14ac:dyDescent="0.2">
      <c r="K38" s="99"/>
    </row>
    <row r="39" spans="11:11" x14ac:dyDescent="0.2">
      <c r="K39" s="99"/>
    </row>
    <row r="40" spans="11:11" x14ac:dyDescent="0.2">
      <c r="K40" s="99"/>
    </row>
    <row r="41" spans="11:11" x14ac:dyDescent="0.2">
      <c r="K41" s="99"/>
    </row>
    <row r="42" spans="11:11" x14ac:dyDescent="0.2">
      <c r="K42" s="99"/>
    </row>
    <row r="43" spans="11:11" x14ac:dyDescent="0.2">
      <c r="K43" s="99"/>
    </row>
    <row r="44" spans="11:11" x14ac:dyDescent="0.2">
      <c r="K44" s="99"/>
    </row>
    <row r="45" spans="11:11" x14ac:dyDescent="0.2">
      <c r="K45" s="99"/>
    </row>
    <row r="46" spans="11:11" x14ac:dyDescent="0.2">
      <c r="K46" s="99"/>
    </row>
    <row r="47" spans="11:11" x14ac:dyDescent="0.2">
      <c r="K47" s="99"/>
    </row>
    <row r="48" spans="11:11" x14ac:dyDescent="0.2">
      <c r="K48" s="99"/>
    </row>
    <row r="49" spans="11:11" x14ac:dyDescent="0.2">
      <c r="K49" s="99"/>
    </row>
    <row r="50" spans="11:11" x14ac:dyDescent="0.2">
      <c r="K50" s="99"/>
    </row>
    <row r="51" spans="11:11" x14ac:dyDescent="0.2">
      <c r="K51" s="99"/>
    </row>
    <row r="52" spans="11:11" x14ac:dyDescent="0.2">
      <c r="K52" s="99"/>
    </row>
    <row r="53" spans="11:11" x14ac:dyDescent="0.2">
      <c r="K53" s="99"/>
    </row>
    <row r="54" spans="11:11" x14ac:dyDescent="0.2">
      <c r="K54" s="99"/>
    </row>
    <row r="55" spans="11:11" x14ac:dyDescent="0.2">
      <c r="K55" s="99"/>
    </row>
    <row r="56" spans="11:11" x14ac:dyDescent="0.2">
      <c r="K56" s="99"/>
    </row>
    <row r="57" spans="11:11" x14ac:dyDescent="0.2">
      <c r="K57" s="99"/>
    </row>
    <row r="58" spans="11:11" x14ac:dyDescent="0.2">
      <c r="K58" s="99"/>
    </row>
    <row r="59" spans="11:11" x14ac:dyDescent="0.2">
      <c r="K59" s="99"/>
    </row>
    <row r="60" spans="11:11" x14ac:dyDescent="0.2">
      <c r="K60" s="99"/>
    </row>
    <row r="61" spans="11:11" x14ac:dyDescent="0.2">
      <c r="K61" s="99"/>
    </row>
    <row r="62" spans="11:11" x14ac:dyDescent="0.2">
      <c r="K62" s="99"/>
    </row>
    <row r="63" spans="11:11" x14ac:dyDescent="0.2">
      <c r="K63" s="99"/>
    </row>
    <row r="64" spans="11:11" x14ac:dyDescent="0.2">
      <c r="K64" s="99"/>
    </row>
    <row r="65" spans="11:11" x14ac:dyDescent="0.2">
      <c r="K65" s="99"/>
    </row>
    <row r="66" spans="11:11" x14ac:dyDescent="0.2">
      <c r="K66" s="99"/>
    </row>
    <row r="67" spans="11:11" x14ac:dyDescent="0.2">
      <c r="K67" s="99"/>
    </row>
    <row r="68" spans="11:11" x14ac:dyDescent="0.2">
      <c r="K68" s="99"/>
    </row>
    <row r="69" spans="11:11" x14ac:dyDescent="0.2">
      <c r="K69" s="99"/>
    </row>
    <row r="70" spans="11:11" x14ac:dyDescent="0.2">
      <c r="K70" s="99"/>
    </row>
    <row r="71" spans="11:11" x14ac:dyDescent="0.2">
      <c r="K71" s="99"/>
    </row>
    <row r="72" spans="11:11" x14ac:dyDescent="0.2">
      <c r="K72" s="99"/>
    </row>
    <row r="73" spans="11:11" x14ac:dyDescent="0.2">
      <c r="K73" s="99"/>
    </row>
    <row r="74" spans="11:11" x14ac:dyDescent="0.2">
      <c r="K74" s="99"/>
    </row>
    <row r="75" spans="11:11" x14ac:dyDescent="0.2">
      <c r="K75" s="99"/>
    </row>
    <row r="76" spans="11:11" x14ac:dyDescent="0.2">
      <c r="K76" s="99"/>
    </row>
    <row r="77" spans="11:11" x14ac:dyDescent="0.2">
      <c r="K77" s="99"/>
    </row>
    <row r="78" spans="11:11" x14ac:dyDescent="0.2">
      <c r="K78" s="99"/>
    </row>
    <row r="79" spans="11:11" x14ac:dyDescent="0.2">
      <c r="K79" s="99"/>
    </row>
    <row r="80" spans="11:11" x14ac:dyDescent="0.2">
      <c r="K80" s="99"/>
    </row>
    <row r="81" spans="11:11" x14ac:dyDescent="0.2">
      <c r="K81" s="99"/>
    </row>
    <row r="82" spans="11:11" x14ac:dyDescent="0.2">
      <c r="K82" s="99"/>
    </row>
    <row r="83" spans="11:11" x14ac:dyDescent="0.2">
      <c r="K83" s="99"/>
    </row>
    <row r="84" spans="11:11" x14ac:dyDescent="0.2">
      <c r="K84" s="99"/>
    </row>
    <row r="85" spans="11:11" x14ac:dyDescent="0.2">
      <c r="K85" s="99"/>
    </row>
    <row r="86" spans="11:11" x14ac:dyDescent="0.2">
      <c r="K86" s="99"/>
    </row>
    <row r="87" spans="11:11" x14ac:dyDescent="0.2">
      <c r="K87" s="99"/>
    </row>
    <row r="88" spans="11:11" x14ac:dyDescent="0.2">
      <c r="K88" s="99"/>
    </row>
    <row r="89" spans="11:11" x14ac:dyDescent="0.2">
      <c r="K89" s="99"/>
    </row>
    <row r="90" spans="11:11" x14ac:dyDescent="0.2">
      <c r="K90" s="99"/>
    </row>
    <row r="91" spans="11:11" x14ac:dyDescent="0.2">
      <c r="K91" s="99"/>
    </row>
    <row r="92" spans="11:11" x14ac:dyDescent="0.2">
      <c r="K92" s="99"/>
    </row>
    <row r="93" spans="11:11" x14ac:dyDescent="0.2">
      <c r="K93" s="99"/>
    </row>
    <row r="94" spans="11:11" x14ac:dyDescent="0.2">
      <c r="K94" s="99"/>
    </row>
    <row r="95" spans="11:11" x14ac:dyDescent="0.2">
      <c r="K95" s="99"/>
    </row>
    <row r="96" spans="11:11" x14ac:dyDescent="0.2">
      <c r="K96" s="99"/>
    </row>
    <row r="97" spans="11:11" x14ac:dyDescent="0.2">
      <c r="K97" s="99"/>
    </row>
    <row r="98" spans="11:11" x14ac:dyDescent="0.2">
      <c r="K98" s="99"/>
    </row>
    <row r="99" spans="11:11" x14ac:dyDescent="0.2">
      <c r="K99" s="99"/>
    </row>
    <row r="100" spans="11:11" x14ac:dyDescent="0.2">
      <c r="K100" s="99"/>
    </row>
    <row r="101" spans="11:11" x14ac:dyDescent="0.2">
      <c r="K101" s="99"/>
    </row>
    <row r="102" spans="11:11" x14ac:dyDescent="0.2">
      <c r="K102" s="99"/>
    </row>
    <row r="103" spans="11:11" x14ac:dyDescent="0.2">
      <c r="K103" s="99"/>
    </row>
    <row r="104" spans="11:11" x14ac:dyDescent="0.2">
      <c r="K104" s="99"/>
    </row>
    <row r="105" spans="11:11" x14ac:dyDescent="0.2">
      <c r="K105" s="99"/>
    </row>
    <row r="106" spans="11:11" x14ac:dyDescent="0.2">
      <c r="K106" s="99"/>
    </row>
    <row r="107" spans="11:11" x14ac:dyDescent="0.2">
      <c r="K107" s="99"/>
    </row>
    <row r="108" spans="11:11" x14ac:dyDescent="0.2">
      <c r="K108" s="99"/>
    </row>
    <row r="109" spans="11:11" x14ac:dyDescent="0.2">
      <c r="K109" s="99"/>
    </row>
    <row r="110" spans="11:11" x14ac:dyDescent="0.2">
      <c r="K110" s="99"/>
    </row>
    <row r="111" spans="11:11" x14ac:dyDescent="0.2">
      <c r="K111" s="99"/>
    </row>
    <row r="112" spans="11:11" x14ac:dyDescent="0.2">
      <c r="K112" s="99"/>
    </row>
    <row r="113" spans="11:11" x14ac:dyDescent="0.2">
      <c r="K113" s="99"/>
    </row>
    <row r="114" spans="11:11" x14ac:dyDescent="0.2">
      <c r="K114" s="99"/>
    </row>
    <row r="115" spans="11:11" x14ac:dyDescent="0.2">
      <c r="K115" s="99"/>
    </row>
    <row r="116" spans="11:11" x14ac:dyDescent="0.2">
      <c r="K116" s="99"/>
    </row>
    <row r="117" spans="11:11" x14ac:dyDescent="0.2">
      <c r="K117" s="99"/>
    </row>
    <row r="118" spans="11:11" x14ac:dyDescent="0.2">
      <c r="K118" s="99"/>
    </row>
    <row r="119" spans="11:11" x14ac:dyDescent="0.2">
      <c r="K119" s="99"/>
    </row>
    <row r="120" spans="11:11" x14ac:dyDescent="0.2">
      <c r="K120" s="99"/>
    </row>
    <row r="121" spans="11:11" x14ac:dyDescent="0.2">
      <c r="K121" s="99"/>
    </row>
    <row r="122" spans="11:11" x14ac:dyDescent="0.2">
      <c r="K122" s="99"/>
    </row>
    <row r="123" spans="11:11" x14ac:dyDescent="0.2">
      <c r="K123" s="99"/>
    </row>
    <row r="124" spans="11:11" x14ac:dyDescent="0.2">
      <c r="K124" s="99"/>
    </row>
    <row r="125" spans="11:11" x14ac:dyDescent="0.2">
      <c r="K125" s="99"/>
    </row>
    <row r="126" spans="11:11" x14ac:dyDescent="0.2">
      <c r="K126" s="99"/>
    </row>
    <row r="127" spans="11:11" x14ac:dyDescent="0.2">
      <c r="K127" s="99"/>
    </row>
    <row r="128" spans="11:11" x14ac:dyDescent="0.2">
      <c r="K128" s="99"/>
    </row>
    <row r="129" spans="11:11" x14ac:dyDescent="0.2">
      <c r="K129" s="99"/>
    </row>
    <row r="130" spans="11:11" x14ac:dyDescent="0.2">
      <c r="K130" s="99"/>
    </row>
    <row r="131" spans="11:11" x14ac:dyDescent="0.2">
      <c r="K131" s="99"/>
    </row>
    <row r="132" spans="11:11" x14ac:dyDescent="0.2">
      <c r="K132" s="99"/>
    </row>
    <row r="133" spans="11:11" x14ac:dyDescent="0.2">
      <c r="K133" s="99"/>
    </row>
    <row r="134" spans="11:11" x14ac:dyDescent="0.2">
      <c r="K134" s="99"/>
    </row>
    <row r="135" spans="11:11" x14ac:dyDescent="0.2">
      <c r="K135" s="99"/>
    </row>
    <row r="136" spans="11:11" x14ac:dyDescent="0.2">
      <c r="K136" s="99"/>
    </row>
    <row r="137" spans="11:11" x14ac:dyDescent="0.2">
      <c r="K137" s="99"/>
    </row>
    <row r="138" spans="11:11" x14ac:dyDescent="0.2">
      <c r="K138" s="99"/>
    </row>
    <row r="139" spans="11:11" x14ac:dyDescent="0.2">
      <c r="K139" s="99"/>
    </row>
    <row r="140" spans="11:11" x14ac:dyDescent="0.2">
      <c r="K140" s="99"/>
    </row>
    <row r="141" spans="11:11" x14ac:dyDescent="0.2">
      <c r="K141" s="99"/>
    </row>
    <row r="142" spans="11:11" x14ac:dyDescent="0.2">
      <c r="K142" s="99"/>
    </row>
    <row r="143" spans="11:11" x14ac:dyDescent="0.2">
      <c r="K143" s="99"/>
    </row>
    <row r="144" spans="11:11" x14ac:dyDescent="0.2">
      <c r="K144" s="99"/>
    </row>
    <row r="145" spans="11:11" x14ac:dyDescent="0.2">
      <c r="K145" s="99"/>
    </row>
    <row r="146" spans="11:11" x14ac:dyDescent="0.2">
      <c r="K146" s="99"/>
    </row>
    <row r="147" spans="11:11" x14ac:dyDescent="0.2">
      <c r="K147" s="99"/>
    </row>
    <row r="148" spans="11:11" x14ac:dyDescent="0.2">
      <c r="K148" s="99"/>
    </row>
    <row r="149" spans="11:11" x14ac:dyDescent="0.2">
      <c r="K149" s="99"/>
    </row>
    <row r="150" spans="11:11" x14ac:dyDescent="0.2">
      <c r="K150" s="99"/>
    </row>
    <row r="151" spans="11:11" x14ac:dyDescent="0.2">
      <c r="K151" s="99"/>
    </row>
    <row r="152" spans="11:11" x14ac:dyDescent="0.2">
      <c r="K152" s="99"/>
    </row>
    <row r="153" spans="11:11" x14ac:dyDescent="0.2">
      <c r="K153" s="99"/>
    </row>
    <row r="154" spans="11:11" x14ac:dyDescent="0.2">
      <c r="K154" s="99"/>
    </row>
    <row r="155" spans="11:11" x14ac:dyDescent="0.2">
      <c r="K155" s="99"/>
    </row>
    <row r="156" spans="11:11" x14ac:dyDescent="0.2">
      <c r="K156" s="99"/>
    </row>
    <row r="157" spans="11:11" x14ac:dyDescent="0.2">
      <c r="K157" s="99"/>
    </row>
    <row r="158" spans="11:11" x14ac:dyDescent="0.2">
      <c r="K158" s="99"/>
    </row>
    <row r="159" spans="11:11" x14ac:dyDescent="0.2">
      <c r="K159" s="99"/>
    </row>
    <row r="160" spans="11:11" x14ac:dyDescent="0.2">
      <c r="K160" s="99"/>
    </row>
    <row r="161" spans="11:11" x14ac:dyDescent="0.2">
      <c r="K161" s="99"/>
    </row>
    <row r="162" spans="11:11" x14ac:dyDescent="0.2">
      <c r="K162" s="99"/>
    </row>
    <row r="163" spans="11:11" x14ac:dyDescent="0.2">
      <c r="K163" s="99"/>
    </row>
    <row r="164" spans="11:11" x14ac:dyDescent="0.2">
      <c r="K164" s="99"/>
    </row>
  </sheetData>
  <mergeCells count="2">
    <mergeCell ref="A20:E20"/>
    <mergeCell ref="B7:E7"/>
  </mergeCells>
  <pageMargins left="0.70866141732283472" right="0.11811023622047245" top="0.35433070866141736" bottom="0.74803149606299213" header="0.31496062992125984" footer="0.31496062992125984"/>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abSelected="1" workbookViewId="0">
      <selection activeCell="K15" sqref="K15"/>
    </sheetView>
  </sheetViews>
  <sheetFormatPr defaultRowHeight="15" x14ac:dyDescent="0.25"/>
  <cols>
    <col min="1" max="1" width="31.42578125" customWidth="1"/>
    <col min="3" max="3" width="44" customWidth="1"/>
    <col min="4" max="9" width="0" hidden="1" customWidth="1"/>
    <col min="10" max="10" width="20.5703125" customWidth="1"/>
  </cols>
  <sheetData>
    <row r="1" spans="1:27" ht="15" customHeight="1" x14ac:dyDescent="0.25">
      <c r="C1" s="316" t="s">
        <v>776</v>
      </c>
      <c r="D1" s="316"/>
      <c r="E1" s="316"/>
      <c r="F1" s="316"/>
      <c r="G1" s="316"/>
      <c r="H1" s="316"/>
      <c r="I1" s="316"/>
      <c r="J1" s="316"/>
      <c r="K1" s="91"/>
      <c r="L1" s="91"/>
      <c r="M1" s="91"/>
      <c r="N1" s="91"/>
      <c r="O1" s="91"/>
      <c r="P1" s="91"/>
      <c r="Q1" s="91"/>
      <c r="R1" s="91"/>
      <c r="S1" s="91"/>
      <c r="T1" s="91"/>
      <c r="U1" s="91"/>
      <c r="V1" s="91"/>
      <c r="W1" s="91"/>
      <c r="X1" s="91"/>
      <c r="Y1" s="91"/>
      <c r="Z1" s="91"/>
      <c r="AA1" s="91"/>
    </row>
    <row r="2" spans="1:27" ht="48.75" customHeight="1" x14ac:dyDescent="0.25">
      <c r="C2" s="315" t="s">
        <v>6</v>
      </c>
      <c r="D2" s="315"/>
      <c r="E2" s="315"/>
      <c r="F2" s="315"/>
      <c r="G2" s="315"/>
      <c r="H2" s="315"/>
      <c r="I2" s="315"/>
      <c r="J2" s="315"/>
      <c r="K2" s="92"/>
      <c r="L2" s="92"/>
      <c r="M2" s="92"/>
      <c r="N2" s="92"/>
      <c r="O2" s="92"/>
      <c r="P2" s="92"/>
      <c r="Q2" s="92"/>
      <c r="R2" s="92"/>
      <c r="S2" s="92"/>
      <c r="T2" s="92"/>
      <c r="U2" s="92"/>
      <c r="V2" s="92"/>
      <c r="W2" s="92"/>
      <c r="X2" s="92"/>
      <c r="Y2" s="92"/>
      <c r="Z2" s="92"/>
      <c r="AA2" s="92"/>
    </row>
    <row r="3" spans="1:27" ht="15" customHeight="1" x14ac:dyDescent="0.25">
      <c r="C3" s="367" t="s">
        <v>777</v>
      </c>
      <c r="D3" s="367"/>
      <c r="E3" s="367"/>
      <c r="F3" s="367"/>
      <c r="G3" s="367"/>
      <c r="H3" s="367"/>
      <c r="I3" s="367"/>
      <c r="J3" s="367"/>
      <c r="K3" s="224"/>
      <c r="L3" s="224"/>
      <c r="M3" s="224"/>
      <c r="N3" s="224"/>
      <c r="O3" s="224"/>
      <c r="P3" s="224"/>
      <c r="Q3" s="224"/>
      <c r="R3" s="224"/>
      <c r="S3" s="224"/>
      <c r="T3" s="224"/>
      <c r="U3" s="224"/>
      <c r="V3" s="224"/>
      <c r="W3" s="224"/>
      <c r="X3" s="224"/>
      <c r="Y3" s="224"/>
      <c r="Z3" s="224"/>
      <c r="AA3" s="224"/>
    </row>
    <row r="4" spans="1:27" ht="37.5" customHeight="1" x14ac:dyDescent="0.25">
      <c r="C4" s="315" t="s">
        <v>4</v>
      </c>
      <c r="D4" s="315"/>
      <c r="E4" s="315"/>
      <c r="F4" s="315"/>
      <c r="G4" s="315"/>
      <c r="H4" s="315"/>
      <c r="I4" s="315"/>
      <c r="J4" s="315"/>
      <c r="K4" s="92"/>
      <c r="L4" s="92"/>
      <c r="M4" s="92"/>
      <c r="N4" s="92"/>
      <c r="O4" s="92"/>
      <c r="P4" s="92"/>
      <c r="Q4" s="92"/>
      <c r="R4" s="92"/>
      <c r="S4" s="92"/>
      <c r="T4" s="92"/>
      <c r="U4" s="92"/>
      <c r="V4" s="92"/>
      <c r="W4" s="92"/>
      <c r="X4" s="92"/>
      <c r="Y4" s="92"/>
      <c r="Z4" s="92"/>
      <c r="AA4" s="92"/>
    </row>
    <row r="5" spans="1:27" s="225" customFormat="1" ht="12.75" customHeight="1" x14ac:dyDescent="0.2">
      <c r="A5" s="373" t="s">
        <v>750</v>
      </c>
      <c r="B5" s="373"/>
      <c r="C5" s="373"/>
      <c r="D5" s="373"/>
      <c r="E5" s="373"/>
      <c r="F5" s="373"/>
      <c r="G5" s="373"/>
      <c r="H5" s="373"/>
      <c r="I5" s="373"/>
      <c r="J5" s="373"/>
    </row>
    <row r="6" spans="1:27" s="225" customFormat="1" ht="46.5" customHeight="1" x14ac:dyDescent="0.2">
      <c r="A6" s="373"/>
      <c r="B6" s="373"/>
      <c r="C6" s="373"/>
      <c r="D6" s="373"/>
      <c r="E6" s="373"/>
      <c r="F6" s="373"/>
      <c r="G6" s="373"/>
      <c r="H6" s="373"/>
      <c r="I6" s="373"/>
      <c r="J6" s="373"/>
    </row>
    <row r="7" spans="1:27" s="225" customFormat="1" ht="12.75" x14ac:dyDescent="0.2">
      <c r="A7" s="226"/>
      <c r="D7" s="227" t="s">
        <v>656</v>
      </c>
      <c r="F7" s="226" t="s">
        <v>751</v>
      </c>
    </row>
    <row r="8" spans="1:27" s="72" customFormat="1" ht="33.75" x14ac:dyDescent="0.25">
      <c r="A8" s="132" t="s">
        <v>752</v>
      </c>
      <c r="B8" s="374" t="s">
        <v>753</v>
      </c>
      <c r="C8" s="374"/>
      <c r="D8" s="132" t="s">
        <v>754</v>
      </c>
      <c r="E8" s="132" t="s">
        <v>755</v>
      </c>
      <c r="F8" s="132" t="s">
        <v>572</v>
      </c>
      <c r="G8" s="132" t="s">
        <v>756</v>
      </c>
      <c r="H8" s="132" t="s">
        <v>572</v>
      </c>
      <c r="I8" s="132" t="s">
        <v>682</v>
      </c>
      <c r="J8" s="132" t="s">
        <v>797</v>
      </c>
    </row>
    <row r="9" spans="1:27" s="2" customFormat="1" ht="29.25" customHeight="1" x14ac:dyDescent="0.25">
      <c r="A9" s="29" t="s">
        <v>757</v>
      </c>
      <c r="B9" s="365" t="s">
        <v>758</v>
      </c>
      <c r="C9" s="365"/>
      <c r="D9" s="228">
        <f>D10+D14</f>
        <v>-59180249.229999997</v>
      </c>
      <c r="E9" s="228">
        <f>E10+E14</f>
        <v>0</v>
      </c>
      <c r="F9" s="228">
        <f t="shared" ref="F9:G9" si="0">F10+F14</f>
        <v>-59180249.229999997</v>
      </c>
      <c r="G9" s="228">
        <f t="shared" si="0"/>
        <v>0</v>
      </c>
      <c r="H9" s="228">
        <f>H10+H14</f>
        <v>-58876749.229999997</v>
      </c>
      <c r="I9" s="228">
        <f t="shared" ref="I9:J9" si="1">I10+I14</f>
        <v>74000</v>
      </c>
      <c r="J9" s="232">
        <f t="shared" si="1"/>
        <v>0</v>
      </c>
    </row>
    <row r="10" spans="1:27" s="225" customFormat="1" ht="15.75" customHeight="1" x14ac:dyDescent="0.2">
      <c r="A10" s="29" t="s">
        <v>759</v>
      </c>
      <c r="B10" s="365" t="s">
        <v>760</v>
      </c>
      <c r="C10" s="365"/>
      <c r="D10" s="228">
        <f t="shared" ref="D10:G12" si="2">D11</f>
        <v>-59263749.229999997</v>
      </c>
      <c r="E10" s="228">
        <f t="shared" si="2"/>
        <v>0</v>
      </c>
      <c r="F10" s="228">
        <f t="shared" ref="F10:F16" si="3">D10+E10</f>
        <v>-59263749.229999997</v>
      </c>
      <c r="G10" s="228">
        <f t="shared" si="2"/>
        <v>0</v>
      </c>
      <c r="H10" s="228">
        <f>H11</f>
        <v>-59263749.229999997</v>
      </c>
      <c r="I10" s="228">
        <f t="shared" ref="I10:J12" si="4">I11</f>
        <v>0</v>
      </c>
      <c r="J10" s="232">
        <f t="shared" si="4"/>
        <v>-275776724.07999998</v>
      </c>
    </row>
    <row r="11" spans="1:27" s="225" customFormat="1" ht="29.25" customHeight="1" x14ac:dyDescent="0.2">
      <c r="A11" s="29" t="s">
        <v>761</v>
      </c>
      <c r="B11" s="365" t="s">
        <v>762</v>
      </c>
      <c r="C11" s="365"/>
      <c r="D11" s="228">
        <f t="shared" si="2"/>
        <v>-59263749.229999997</v>
      </c>
      <c r="E11" s="228">
        <f t="shared" si="2"/>
        <v>0</v>
      </c>
      <c r="F11" s="228">
        <f t="shared" si="3"/>
        <v>-59263749.229999997</v>
      </c>
      <c r="G11" s="228">
        <f t="shared" si="2"/>
        <v>0</v>
      </c>
      <c r="H11" s="228">
        <f>H12</f>
        <v>-59263749.229999997</v>
      </c>
      <c r="I11" s="228">
        <f t="shared" si="4"/>
        <v>0</v>
      </c>
      <c r="J11" s="232">
        <f t="shared" si="4"/>
        <v>-275776724.07999998</v>
      </c>
    </row>
    <row r="12" spans="1:27" s="225" customFormat="1" ht="29.25" customHeight="1" x14ac:dyDescent="0.2">
      <c r="A12" s="29" t="s">
        <v>763</v>
      </c>
      <c r="B12" s="365" t="s">
        <v>764</v>
      </c>
      <c r="C12" s="365"/>
      <c r="D12" s="228">
        <f t="shared" si="2"/>
        <v>-59263749.229999997</v>
      </c>
      <c r="E12" s="228">
        <f t="shared" si="2"/>
        <v>0</v>
      </c>
      <c r="F12" s="228">
        <f t="shared" si="3"/>
        <v>-59263749.229999997</v>
      </c>
      <c r="G12" s="228">
        <f t="shared" si="2"/>
        <v>0</v>
      </c>
      <c r="H12" s="228">
        <f>H13</f>
        <v>-59263749.229999997</v>
      </c>
      <c r="I12" s="228">
        <f t="shared" si="4"/>
        <v>0</v>
      </c>
      <c r="J12" s="232">
        <f t="shared" si="4"/>
        <v>-275776724.07999998</v>
      </c>
    </row>
    <row r="13" spans="1:27" s="225" customFormat="1" ht="29.25" customHeight="1" x14ac:dyDescent="0.2">
      <c r="A13" s="29" t="s">
        <v>765</v>
      </c>
      <c r="B13" s="365" t="s">
        <v>766</v>
      </c>
      <c r="C13" s="365"/>
      <c r="D13" s="228">
        <f>-'[1]1.Дох.13'!C145</f>
        <v>-59263749.229999997</v>
      </c>
      <c r="E13" s="228">
        <f>-'[1]1.Дох.13'!D145</f>
        <v>0</v>
      </c>
      <c r="F13" s="228">
        <f>-'[1]1.Дох.13'!E145</f>
        <v>-59263749.229999997</v>
      </c>
      <c r="G13" s="228">
        <f>-'[1]1.Дох.13'!H145</f>
        <v>0</v>
      </c>
      <c r="H13" s="228">
        <f>-'[1]1.Дох.13'!M145</f>
        <v>-59263749.229999997</v>
      </c>
      <c r="I13" s="228">
        <f>-'[1]1.Дох.13'!N145</f>
        <v>0</v>
      </c>
      <c r="J13" s="232">
        <f>-'1.Дох.'!O153</f>
        <v>-275776724.07999998</v>
      </c>
    </row>
    <row r="14" spans="1:27" s="225" customFormat="1" ht="16.5" customHeight="1" x14ac:dyDescent="0.2">
      <c r="A14" s="29" t="s">
        <v>767</v>
      </c>
      <c r="B14" s="365" t="s">
        <v>768</v>
      </c>
      <c r="C14" s="365"/>
      <c r="D14" s="228">
        <f t="shared" ref="D14:G16" si="5">D15</f>
        <v>83500</v>
      </c>
      <c r="E14" s="228">
        <f t="shared" si="5"/>
        <v>0</v>
      </c>
      <c r="F14" s="228">
        <f t="shared" si="3"/>
        <v>83500</v>
      </c>
      <c r="G14" s="228">
        <f t="shared" si="5"/>
        <v>0</v>
      </c>
      <c r="H14" s="228">
        <f>H15</f>
        <v>387000</v>
      </c>
      <c r="I14" s="228">
        <f t="shared" ref="I14:J16" si="6">I15</f>
        <v>74000</v>
      </c>
      <c r="J14" s="232">
        <f t="shared" si="6"/>
        <v>275776724.07999998</v>
      </c>
    </row>
    <row r="15" spans="1:27" s="225" customFormat="1" ht="29.25" customHeight="1" x14ac:dyDescent="0.2">
      <c r="A15" s="29" t="s">
        <v>769</v>
      </c>
      <c r="B15" s="365" t="s">
        <v>770</v>
      </c>
      <c r="C15" s="365"/>
      <c r="D15" s="228">
        <f t="shared" si="5"/>
        <v>83500</v>
      </c>
      <c r="E15" s="228">
        <f t="shared" si="5"/>
        <v>0</v>
      </c>
      <c r="F15" s="228">
        <f t="shared" si="3"/>
        <v>83500</v>
      </c>
      <c r="G15" s="228">
        <f t="shared" si="5"/>
        <v>0</v>
      </c>
      <c r="H15" s="228">
        <f>H16</f>
        <v>387000</v>
      </c>
      <c r="I15" s="228">
        <f t="shared" si="6"/>
        <v>74000</v>
      </c>
      <c r="J15" s="232">
        <f t="shared" si="6"/>
        <v>275776724.07999998</v>
      </c>
    </row>
    <row r="16" spans="1:27" s="225" customFormat="1" ht="29.25" customHeight="1" x14ac:dyDescent="0.2">
      <c r="A16" s="29" t="s">
        <v>771</v>
      </c>
      <c r="B16" s="365" t="s">
        <v>772</v>
      </c>
      <c r="C16" s="365"/>
      <c r="D16" s="228">
        <f t="shared" si="5"/>
        <v>83500</v>
      </c>
      <c r="E16" s="228">
        <f t="shared" si="5"/>
        <v>0</v>
      </c>
      <c r="F16" s="228">
        <f t="shared" si="3"/>
        <v>83500</v>
      </c>
      <c r="G16" s="228">
        <f t="shared" si="5"/>
        <v>0</v>
      </c>
      <c r="H16" s="228">
        <f>H17</f>
        <v>387000</v>
      </c>
      <c r="I16" s="228">
        <f t="shared" si="6"/>
        <v>74000</v>
      </c>
      <c r="J16" s="232">
        <f t="shared" si="6"/>
        <v>275776724.07999998</v>
      </c>
    </row>
    <row r="17" spans="1:10" s="225" customFormat="1" ht="29.25" customHeight="1" x14ac:dyDescent="0.2">
      <c r="A17" s="29" t="s">
        <v>773</v>
      </c>
      <c r="B17" s="365" t="s">
        <v>774</v>
      </c>
      <c r="C17" s="365"/>
      <c r="D17" s="228">
        <f>[1]Функц.февр.!J478</f>
        <v>83500</v>
      </c>
      <c r="E17" s="228">
        <f>[1]Функц.февр.!K478</f>
        <v>0</v>
      </c>
      <c r="F17" s="228">
        <f>[1]Функц.февр.!L468</f>
        <v>1559600</v>
      </c>
      <c r="G17" s="228">
        <f>[1]Функц.февр.!Q478</f>
        <v>0</v>
      </c>
      <c r="H17" s="228">
        <f>[1]Функц.февр.!V495</f>
        <v>387000</v>
      </c>
      <c r="I17" s="228">
        <f>[1]Функц.февр.!W495</f>
        <v>74000</v>
      </c>
      <c r="J17" s="232">
        <f>'2.Функц.'!X514</f>
        <v>275776724.07999998</v>
      </c>
    </row>
    <row r="18" spans="1:10" s="231" customFormat="1" ht="29.25" customHeight="1" x14ac:dyDescent="0.25">
      <c r="A18" s="229"/>
      <c r="B18" s="372" t="s">
        <v>775</v>
      </c>
      <c r="C18" s="372"/>
      <c r="D18" s="230">
        <f>D9</f>
        <v>-59180249.229999997</v>
      </c>
      <c r="E18" s="230">
        <f t="shared" ref="E18:J18" si="7">E9</f>
        <v>0</v>
      </c>
      <c r="F18" s="230">
        <f t="shared" si="7"/>
        <v>-59180249.229999997</v>
      </c>
      <c r="G18" s="230">
        <f t="shared" si="7"/>
        <v>0</v>
      </c>
      <c r="H18" s="230">
        <f t="shared" si="7"/>
        <v>-58876749.229999997</v>
      </c>
      <c r="I18" s="230">
        <f t="shared" si="7"/>
        <v>74000</v>
      </c>
      <c r="J18" s="233">
        <f t="shared" si="7"/>
        <v>0</v>
      </c>
    </row>
  </sheetData>
  <mergeCells count="16">
    <mergeCell ref="B16:C16"/>
    <mergeCell ref="B17:C17"/>
    <mergeCell ref="B18:C18"/>
    <mergeCell ref="A5:J6"/>
    <mergeCell ref="B13:C13"/>
    <mergeCell ref="B14:C14"/>
    <mergeCell ref="B10:C10"/>
    <mergeCell ref="B11:C11"/>
    <mergeCell ref="B12:C12"/>
    <mergeCell ref="B8:C8"/>
    <mergeCell ref="B15:C15"/>
    <mergeCell ref="C3:J3"/>
    <mergeCell ref="C2:J2"/>
    <mergeCell ref="C1:J1"/>
    <mergeCell ref="C4:J4"/>
    <mergeCell ref="B9:C9"/>
  </mergeCells>
  <pageMargins left="0.70866141732283472" right="0.31496062992125984" top="0.35433070866141736"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1.Дох.</vt:lpstr>
      <vt:lpstr>2.Функц.</vt:lpstr>
      <vt:lpstr>3.Вед.</vt:lpstr>
      <vt:lpstr>4.ПП</vt:lpstr>
      <vt:lpstr>5.Сбал.</vt:lpstr>
      <vt:lpstr>6.Коммун.</vt:lpstr>
      <vt:lpstr>7.Ист.</vt:lpstr>
      <vt:lpstr>'1.Дох.'!Заголовки_для_печати</vt:lpstr>
      <vt:lpstr>'2.Функц.'!Заголовки_для_печати</vt:lpstr>
      <vt:lpstr>'3.Вед.'!Заголовки_для_печати</vt:lpstr>
      <vt:lpstr>'4.ПП'!Заголовки_для_печати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2014-01-10T07:08:53Z</dcterms:modified>
</cp:coreProperties>
</file>