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5"/>
  </bookViews>
  <sheets>
    <sheet name="1.Дох." sheetId="4" r:id="rId1"/>
    <sheet name="2.Функц." sheetId="1" r:id="rId2"/>
    <sheet name="3.Вед." sheetId="2" r:id="rId3"/>
    <sheet name="4.ПП" sheetId="3" r:id="rId4"/>
    <sheet name="5.В.уч.13" sheetId="5" r:id="rId5"/>
    <sheet name="6.В.уч.14-15" sheetId="6" r:id="rId6"/>
  </sheets>
  <calcPr calcId="145621"/>
</workbook>
</file>

<file path=xl/calcChain.xml><?xml version="1.0" encoding="utf-8"?>
<calcChain xmlns="http://schemas.openxmlformats.org/spreadsheetml/2006/main">
  <c r="H17" i="6" l="1"/>
  <c r="F17" i="6"/>
  <c r="E17" i="6"/>
  <c r="D17" i="6"/>
  <c r="C17" i="6"/>
  <c r="G16" i="6"/>
  <c r="D16" i="6"/>
  <c r="G15" i="6"/>
  <c r="D15" i="6"/>
  <c r="G14" i="6"/>
  <c r="D14" i="6"/>
  <c r="G13" i="6"/>
  <c r="D13" i="6"/>
  <c r="G12" i="6"/>
  <c r="D12" i="6"/>
  <c r="G11" i="6"/>
  <c r="G17" i="6" s="1"/>
  <c r="D11" i="6"/>
  <c r="E16" i="5"/>
  <c r="C16" i="5"/>
  <c r="D15" i="5"/>
  <c r="D14" i="5"/>
  <c r="D13" i="5"/>
  <c r="D12" i="5"/>
  <c r="D11" i="5"/>
  <c r="D10" i="5"/>
  <c r="L485" i="3"/>
  <c r="Q484" i="3"/>
  <c r="Q483" i="3" s="1"/>
  <c r="O484" i="3"/>
  <c r="O483" i="3" s="1"/>
  <c r="O482" i="3" s="1"/>
  <c r="O481" i="3" s="1"/>
  <c r="M484" i="3"/>
  <c r="M483" i="3" s="1"/>
  <c r="M482" i="3" s="1"/>
  <c r="M481" i="3" s="1"/>
  <c r="K484" i="3"/>
  <c r="K483" i="3" s="1"/>
  <c r="K482" i="3" s="1"/>
  <c r="K481" i="3" s="1"/>
  <c r="J484" i="3"/>
  <c r="J483" i="3" s="1"/>
  <c r="J482" i="3" s="1"/>
  <c r="J481" i="3" s="1"/>
  <c r="Q482" i="3"/>
  <c r="Q481" i="3" s="1"/>
  <c r="L480" i="3"/>
  <c r="Q479" i="3"/>
  <c r="Q478" i="3" s="1"/>
  <c r="Q477" i="3" s="1"/>
  <c r="Q476" i="3" s="1"/>
  <c r="Q466" i="3" s="1"/>
  <c r="Q465" i="3" s="1"/>
  <c r="O479" i="3"/>
  <c r="O478" i="3" s="1"/>
  <c r="O477" i="3" s="1"/>
  <c r="O476" i="3" s="1"/>
  <c r="M479" i="3"/>
  <c r="M478" i="3" s="1"/>
  <c r="M477" i="3" s="1"/>
  <c r="K479" i="3"/>
  <c r="K478" i="3" s="1"/>
  <c r="K477" i="3" s="1"/>
  <c r="J479" i="3"/>
  <c r="J478" i="3" s="1"/>
  <c r="J477" i="3" s="1"/>
  <c r="J476" i="3" s="1"/>
  <c r="L475" i="3"/>
  <c r="Q474" i="3"/>
  <c r="O474" i="3"/>
  <c r="M474" i="3"/>
  <c r="K474" i="3"/>
  <c r="J474" i="3"/>
  <c r="N473" i="3"/>
  <c r="P473" i="3" s="1"/>
  <c r="R473" i="3" s="1"/>
  <c r="R472" i="3" s="1"/>
  <c r="L473" i="3"/>
  <c r="Q472" i="3"/>
  <c r="P472" i="3"/>
  <c r="O472" i="3"/>
  <c r="M472" i="3"/>
  <c r="L472" i="3"/>
  <c r="K472" i="3"/>
  <c r="J472" i="3"/>
  <c r="L471" i="3"/>
  <c r="N471" i="3" s="1"/>
  <c r="N470" i="3" s="1"/>
  <c r="Q470" i="3"/>
  <c r="Q469" i="3" s="1"/>
  <c r="Q468" i="3" s="1"/>
  <c r="Q467" i="3" s="1"/>
  <c r="O470" i="3"/>
  <c r="O469" i="3" s="1"/>
  <c r="O468" i="3" s="1"/>
  <c r="O467" i="3" s="1"/>
  <c r="O466" i="3" s="1"/>
  <c r="O465" i="3" s="1"/>
  <c r="M470" i="3"/>
  <c r="L470" i="3"/>
  <c r="K470" i="3"/>
  <c r="J470" i="3"/>
  <c r="J469" i="3"/>
  <c r="J468" i="3" s="1"/>
  <c r="J467" i="3" s="1"/>
  <c r="L464" i="3"/>
  <c r="Q463" i="3"/>
  <c r="Q462" i="3" s="1"/>
  <c r="O463" i="3"/>
  <c r="M463" i="3"/>
  <c r="M462" i="3" s="1"/>
  <c r="M461" i="3" s="1"/>
  <c r="M460" i="3" s="1"/>
  <c r="K463" i="3"/>
  <c r="K462" i="3" s="1"/>
  <c r="K461" i="3" s="1"/>
  <c r="K460" i="3" s="1"/>
  <c r="J463" i="3"/>
  <c r="O462" i="3"/>
  <c r="O461" i="3" s="1"/>
  <c r="O460" i="3" s="1"/>
  <c r="J462" i="3"/>
  <c r="J461" i="3" s="1"/>
  <c r="J460" i="3" s="1"/>
  <c r="Q461" i="3"/>
  <c r="Q460" i="3" s="1"/>
  <c r="L458" i="3"/>
  <c r="Q457" i="3"/>
  <c r="Q456" i="3" s="1"/>
  <c r="Q455" i="3" s="1"/>
  <c r="Q454" i="3" s="1"/>
  <c r="Q453" i="3" s="1"/>
  <c r="O457" i="3"/>
  <c r="O456" i="3" s="1"/>
  <c r="O455" i="3" s="1"/>
  <c r="O454" i="3" s="1"/>
  <c r="O453" i="3" s="1"/>
  <c r="M457" i="3"/>
  <c r="K457" i="3"/>
  <c r="K456" i="3" s="1"/>
  <c r="K455" i="3" s="1"/>
  <c r="J457" i="3"/>
  <c r="J456" i="3" s="1"/>
  <c r="J455" i="3" s="1"/>
  <c r="J454" i="3" s="1"/>
  <c r="J453" i="3" s="1"/>
  <c r="M456" i="3"/>
  <c r="M455" i="3" s="1"/>
  <c r="M454" i="3" s="1"/>
  <c r="M453" i="3" s="1"/>
  <c r="K454" i="3"/>
  <c r="K453" i="3" s="1"/>
  <c r="P452" i="3"/>
  <c r="R452" i="3" s="1"/>
  <c r="R451" i="3" s="1"/>
  <c r="R450" i="3" s="1"/>
  <c r="R449" i="3" s="1"/>
  <c r="R448" i="3" s="1"/>
  <c r="R447" i="3" s="1"/>
  <c r="N452" i="3"/>
  <c r="N451" i="3" s="1"/>
  <c r="N450" i="3" s="1"/>
  <c r="N449" i="3" s="1"/>
  <c r="N448" i="3" s="1"/>
  <c r="N447" i="3" s="1"/>
  <c r="L452" i="3"/>
  <c r="Q451" i="3"/>
  <c r="Q450" i="3" s="1"/>
  <c r="Q449" i="3" s="1"/>
  <c r="Q448" i="3" s="1"/>
  <c r="Q447" i="3" s="1"/>
  <c r="P451" i="3"/>
  <c r="P450" i="3" s="1"/>
  <c r="P449" i="3" s="1"/>
  <c r="P448" i="3" s="1"/>
  <c r="P447" i="3" s="1"/>
  <c r="O451" i="3"/>
  <c r="O450" i="3" s="1"/>
  <c r="O449" i="3" s="1"/>
  <c r="O448" i="3" s="1"/>
  <c r="O447" i="3" s="1"/>
  <c r="M451" i="3"/>
  <c r="L451" i="3"/>
  <c r="L450" i="3" s="1"/>
  <c r="L449" i="3" s="1"/>
  <c r="L448" i="3" s="1"/>
  <c r="L447" i="3" s="1"/>
  <c r="K451" i="3"/>
  <c r="K450" i="3" s="1"/>
  <c r="K449" i="3" s="1"/>
  <c r="K448" i="3" s="1"/>
  <c r="K447" i="3" s="1"/>
  <c r="J451" i="3"/>
  <c r="M450" i="3"/>
  <c r="J450" i="3"/>
  <c r="M449" i="3"/>
  <c r="M448" i="3" s="1"/>
  <c r="M447" i="3" s="1"/>
  <c r="J449" i="3"/>
  <c r="J448" i="3" s="1"/>
  <c r="J447" i="3" s="1"/>
  <c r="L445" i="3"/>
  <c r="Q444" i="3"/>
  <c r="Q443" i="3" s="1"/>
  <c r="Q442" i="3" s="1"/>
  <c r="O444" i="3"/>
  <c r="O443" i="3" s="1"/>
  <c r="O442" i="3" s="1"/>
  <c r="M444" i="3"/>
  <c r="M443" i="3" s="1"/>
  <c r="K444" i="3"/>
  <c r="J444" i="3"/>
  <c r="J443" i="3" s="1"/>
  <c r="J442" i="3" s="1"/>
  <c r="K443" i="3"/>
  <c r="K442" i="3" s="1"/>
  <c r="M442" i="3"/>
  <c r="L441" i="3"/>
  <c r="N441" i="3" s="1"/>
  <c r="P441" i="3" s="1"/>
  <c r="Q440" i="3"/>
  <c r="Q439" i="3" s="1"/>
  <c r="O440" i="3"/>
  <c r="M440" i="3"/>
  <c r="L440" i="3"/>
  <c r="L439" i="3" s="1"/>
  <c r="K440" i="3"/>
  <c r="K439" i="3" s="1"/>
  <c r="J440" i="3"/>
  <c r="O439" i="3"/>
  <c r="M439" i="3"/>
  <c r="J439" i="3"/>
  <c r="L438" i="3"/>
  <c r="L436" i="3" s="1"/>
  <c r="Q437" i="3"/>
  <c r="O437" i="3"/>
  <c r="M437" i="3"/>
  <c r="K437" i="3"/>
  <c r="J437" i="3"/>
  <c r="Q436" i="3"/>
  <c r="O436" i="3"/>
  <c r="M436" i="3"/>
  <c r="K436" i="3"/>
  <c r="J436" i="3"/>
  <c r="J435" i="3" s="1"/>
  <c r="J434" i="3" s="1"/>
  <c r="J433" i="3" s="1"/>
  <c r="J432" i="3" s="1"/>
  <c r="Q433" i="3"/>
  <c r="Q432" i="3" s="1"/>
  <c r="O433" i="3"/>
  <c r="O432" i="3" s="1"/>
  <c r="M433" i="3"/>
  <c r="M432" i="3" s="1"/>
  <c r="L431" i="3"/>
  <c r="Q430" i="3"/>
  <c r="Q429" i="3" s="1"/>
  <c r="Q428" i="3" s="1"/>
  <c r="Q427" i="3" s="1"/>
  <c r="Q426" i="3" s="1"/>
  <c r="Q425" i="3" s="1"/>
  <c r="O430" i="3"/>
  <c r="M430" i="3"/>
  <c r="M429" i="3" s="1"/>
  <c r="M428" i="3" s="1"/>
  <c r="M427" i="3" s="1"/>
  <c r="M426" i="3" s="1"/>
  <c r="M425" i="3" s="1"/>
  <c r="K430" i="3"/>
  <c r="K429" i="3" s="1"/>
  <c r="K428" i="3" s="1"/>
  <c r="K427" i="3" s="1"/>
  <c r="K426" i="3" s="1"/>
  <c r="K425" i="3" s="1"/>
  <c r="J430" i="3"/>
  <c r="J429" i="3" s="1"/>
  <c r="J428" i="3" s="1"/>
  <c r="J427" i="3" s="1"/>
  <c r="J426" i="3" s="1"/>
  <c r="J425" i="3" s="1"/>
  <c r="O429" i="3"/>
  <c r="O428" i="3" s="1"/>
  <c r="O427" i="3" s="1"/>
  <c r="O426" i="3" s="1"/>
  <c r="O425" i="3" s="1"/>
  <c r="L424" i="3"/>
  <c r="L423" i="3" s="1"/>
  <c r="L422" i="3" s="1"/>
  <c r="L421" i="3" s="1"/>
  <c r="L420" i="3" s="1"/>
  <c r="L419" i="3" s="1"/>
  <c r="L418" i="3" s="1"/>
  <c r="Q423" i="3"/>
  <c r="O423" i="3"/>
  <c r="O422" i="3" s="1"/>
  <c r="O421" i="3" s="1"/>
  <c r="O420" i="3" s="1"/>
  <c r="O419" i="3" s="1"/>
  <c r="O418" i="3" s="1"/>
  <c r="M423" i="3"/>
  <c r="K423" i="3"/>
  <c r="K422" i="3" s="1"/>
  <c r="K421" i="3" s="1"/>
  <c r="K420" i="3" s="1"/>
  <c r="K419" i="3" s="1"/>
  <c r="K418" i="3" s="1"/>
  <c r="J423" i="3"/>
  <c r="Q422" i="3"/>
  <c r="Q421" i="3" s="1"/>
  <c r="Q420" i="3" s="1"/>
  <c r="Q419" i="3" s="1"/>
  <c r="Q418" i="3" s="1"/>
  <c r="M422" i="3"/>
  <c r="J422" i="3"/>
  <c r="J421" i="3" s="1"/>
  <c r="J420" i="3" s="1"/>
  <c r="J419" i="3" s="1"/>
  <c r="J418" i="3" s="1"/>
  <c r="M421" i="3"/>
  <c r="M420" i="3" s="1"/>
  <c r="M419" i="3" s="1"/>
  <c r="M418" i="3" s="1"/>
  <c r="L417" i="3"/>
  <c r="Q416" i="3"/>
  <c r="Q415" i="3" s="1"/>
  <c r="Q414" i="3" s="1"/>
  <c r="Q413" i="3" s="1"/>
  <c r="Q412" i="3" s="1"/>
  <c r="O416" i="3"/>
  <c r="M416" i="3"/>
  <c r="M415" i="3" s="1"/>
  <c r="M414" i="3" s="1"/>
  <c r="M413" i="3" s="1"/>
  <c r="M412" i="3" s="1"/>
  <c r="K416" i="3"/>
  <c r="K415" i="3" s="1"/>
  <c r="K414" i="3" s="1"/>
  <c r="K413" i="3" s="1"/>
  <c r="K412" i="3" s="1"/>
  <c r="J416" i="3"/>
  <c r="O415" i="3"/>
  <c r="O414" i="3" s="1"/>
  <c r="O413" i="3" s="1"/>
  <c r="O412" i="3" s="1"/>
  <c r="J415" i="3"/>
  <c r="J414" i="3" s="1"/>
  <c r="J413" i="3" s="1"/>
  <c r="J412" i="3" s="1"/>
  <c r="L411" i="3"/>
  <c r="N411" i="3" s="1"/>
  <c r="P411" i="3" s="1"/>
  <c r="N410" i="3"/>
  <c r="P410" i="3" s="1"/>
  <c r="R410" i="3" s="1"/>
  <c r="L410" i="3"/>
  <c r="Q409" i="3"/>
  <c r="O409" i="3"/>
  <c r="M409" i="3"/>
  <c r="L409" i="3"/>
  <c r="K409" i="3"/>
  <c r="J409" i="3"/>
  <c r="L408" i="3"/>
  <c r="N408" i="3" s="1"/>
  <c r="Q407" i="3"/>
  <c r="O407" i="3"/>
  <c r="M407" i="3"/>
  <c r="K407" i="3"/>
  <c r="J407" i="3"/>
  <c r="N406" i="3"/>
  <c r="L406" i="3"/>
  <c r="Q405" i="3"/>
  <c r="Q404" i="3" s="1"/>
  <c r="Q403" i="3" s="1"/>
  <c r="Q402" i="3" s="1"/>
  <c r="Q401" i="3" s="1"/>
  <c r="O405" i="3"/>
  <c r="O404" i="3" s="1"/>
  <c r="O403" i="3" s="1"/>
  <c r="O402" i="3" s="1"/>
  <c r="O401" i="3" s="1"/>
  <c r="M405" i="3"/>
  <c r="L405" i="3"/>
  <c r="K405" i="3"/>
  <c r="J405" i="3"/>
  <c r="M404" i="3"/>
  <c r="M403" i="3" s="1"/>
  <c r="J404" i="3"/>
  <c r="J403" i="3" s="1"/>
  <c r="J402" i="3" s="1"/>
  <c r="J401" i="3" s="1"/>
  <c r="M402" i="3"/>
  <c r="L398" i="3"/>
  <c r="L397" i="3" s="1"/>
  <c r="Q397" i="3"/>
  <c r="O397" i="3"/>
  <c r="M397" i="3"/>
  <c r="K397" i="3"/>
  <c r="J397" i="3"/>
  <c r="N396" i="3"/>
  <c r="L396" i="3"/>
  <c r="Q395" i="3"/>
  <c r="O395" i="3"/>
  <c r="M395" i="3"/>
  <c r="M394" i="3" s="1"/>
  <c r="L395" i="3"/>
  <c r="K395" i="3"/>
  <c r="J395" i="3"/>
  <c r="Q394" i="3"/>
  <c r="O394" i="3"/>
  <c r="J394" i="3"/>
  <c r="L393" i="3"/>
  <c r="Q392" i="3"/>
  <c r="O392" i="3"/>
  <c r="M392" i="3"/>
  <c r="K392" i="3"/>
  <c r="J392" i="3"/>
  <c r="N391" i="3"/>
  <c r="L391" i="3"/>
  <c r="Q390" i="3"/>
  <c r="Q389" i="3" s="1"/>
  <c r="Q388" i="3" s="1"/>
  <c r="Q387" i="3" s="1"/>
  <c r="Q386" i="3" s="1"/>
  <c r="O390" i="3"/>
  <c r="O389" i="3" s="1"/>
  <c r="M390" i="3"/>
  <c r="M389" i="3" s="1"/>
  <c r="L390" i="3"/>
  <c r="K390" i="3"/>
  <c r="J390" i="3"/>
  <c r="O388" i="3"/>
  <c r="O387" i="3" s="1"/>
  <c r="O386" i="3" s="1"/>
  <c r="N385" i="3"/>
  <c r="P385" i="3" s="1"/>
  <c r="L385" i="3"/>
  <c r="Q384" i="3"/>
  <c r="O384" i="3"/>
  <c r="N384" i="3"/>
  <c r="M384" i="3"/>
  <c r="L384" i="3"/>
  <c r="K384" i="3"/>
  <c r="J384" i="3"/>
  <c r="J381" i="3" s="1"/>
  <c r="L383" i="3"/>
  <c r="Q382" i="3"/>
  <c r="Q381" i="3" s="1"/>
  <c r="O382" i="3"/>
  <c r="M382" i="3"/>
  <c r="M381" i="3" s="1"/>
  <c r="K382" i="3"/>
  <c r="K381" i="3" s="1"/>
  <c r="J382" i="3"/>
  <c r="O381" i="3"/>
  <c r="L380" i="3"/>
  <c r="N380" i="3" s="1"/>
  <c r="P380" i="3" s="1"/>
  <c r="R380" i="3" s="1"/>
  <c r="L379" i="3"/>
  <c r="N379" i="3" s="1"/>
  <c r="P379" i="3" s="1"/>
  <c r="Q378" i="3"/>
  <c r="Q377" i="3" s="1"/>
  <c r="O378" i="3"/>
  <c r="O377" i="3" s="1"/>
  <c r="O376" i="3" s="1"/>
  <c r="M378" i="3"/>
  <c r="K378" i="3"/>
  <c r="K377" i="3" s="1"/>
  <c r="J378" i="3"/>
  <c r="J377" i="3" s="1"/>
  <c r="M377" i="3"/>
  <c r="M376" i="3"/>
  <c r="L375" i="3"/>
  <c r="N375" i="3" s="1"/>
  <c r="P375" i="3" s="1"/>
  <c r="Q374" i="3"/>
  <c r="O374" i="3"/>
  <c r="M374" i="3"/>
  <c r="M373" i="3" s="1"/>
  <c r="M372" i="3" s="1"/>
  <c r="M371" i="3" s="1"/>
  <c r="M370" i="3" s="1"/>
  <c r="K374" i="3"/>
  <c r="K373" i="3" s="1"/>
  <c r="K372" i="3" s="1"/>
  <c r="K371" i="3" s="1"/>
  <c r="J374" i="3"/>
  <c r="J373" i="3" s="1"/>
  <c r="Q373" i="3"/>
  <c r="Q372" i="3" s="1"/>
  <c r="Q371" i="3" s="1"/>
  <c r="O373" i="3"/>
  <c r="O372" i="3" s="1"/>
  <c r="O371" i="3" s="1"/>
  <c r="J372" i="3"/>
  <c r="J371" i="3" s="1"/>
  <c r="L369" i="3"/>
  <c r="L368" i="3" s="1"/>
  <c r="L367" i="3" s="1"/>
  <c r="Q368" i="3"/>
  <c r="O368" i="3"/>
  <c r="O367" i="3" s="1"/>
  <c r="M368" i="3"/>
  <c r="K368" i="3"/>
  <c r="K367" i="3" s="1"/>
  <c r="J368" i="3"/>
  <c r="Q367" i="3"/>
  <c r="M367" i="3"/>
  <c r="J367" i="3"/>
  <c r="L366" i="3"/>
  <c r="Q365" i="3"/>
  <c r="Q364" i="3" s="1"/>
  <c r="Q363" i="3" s="1"/>
  <c r="Q362" i="3" s="1"/>
  <c r="O365" i="3"/>
  <c r="O364" i="3" s="1"/>
  <c r="O363" i="3" s="1"/>
  <c r="M365" i="3"/>
  <c r="M364" i="3" s="1"/>
  <c r="K365" i="3"/>
  <c r="K364" i="3" s="1"/>
  <c r="K363" i="3" s="1"/>
  <c r="J365" i="3"/>
  <c r="J364" i="3" s="1"/>
  <c r="J363" i="3" s="1"/>
  <c r="M363" i="3"/>
  <c r="M362" i="3" s="1"/>
  <c r="L360" i="3"/>
  <c r="N360" i="3" s="1"/>
  <c r="P360" i="3" s="1"/>
  <c r="Q359" i="3"/>
  <c r="O359" i="3"/>
  <c r="M359" i="3"/>
  <c r="M358" i="3" s="1"/>
  <c r="K359" i="3"/>
  <c r="K358" i="3" s="1"/>
  <c r="J359" i="3"/>
  <c r="J358" i="3" s="1"/>
  <c r="Q358" i="3"/>
  <c r="O358" i="3"/>
  <c r="L357" i="3"/>
  <c r="N357" i="3" s="1"/>
  <c r="P357" i="3" s="1"/>
  <c r="Q356" i="3"/>
  <c r="Q355" i="3" s="1"/>
  <c r="O356" i="3"/>
  <c r="M356" i="3"/>
  <c r="L356" i="3"/>
  <c r="L355" i="3" s="1"/>
  <c r="K356" i="3"/>
  <c r="J356" i="3"/>
  <c r="J355" i="3" s="1"/>
  <c r="O355" i="3"/>
  <c r="M355" i="3"/>
  <c r="K355" i="3"/>
  <c r="L354" i="3"/>
  <c r="N354" i="3" s="1"/>
  <c r="Q353" i="3"/>
  <c r="O353" i="3"/>
  <c r="O352" i="3" s="1"/>
  <c r="M353" i="3"/>
  <c r="K353" i="3"/>
  <c r="K352" i="3" s="1"/>
  <c r="J353" i="3"/>
  <c r="J352" i="3" s="1"/>
  <c r="Q352" i="3"/>
  <c r="M352" i="3"/>
  <c r="N351" i="3"/>
  <c r="P351" i="3" s="1"/>
  <c r="R351" i="3" s="1"/>
  <c r="R350" i="3" s="1"/>
  <c r="L351" i="3"/>
  <c r="Q350" i="3"/>
  <c r="O350" i="3"/>
  <c r="N350" i="3"/>
  <c r="M350" i="3"/>
  <c r="L350" i="3"/>
  <c r="K350" i="3"/>
  <c r="J350" i="3"/>
  <c r="L349" i="3"/>
  <c r="Q348" i="3"/>
  <c r="Q347" i="3" s="1"/>
  <c r="Q346" i="3" s="1"/>
  <c r="Q345" i="3" s="1"/>
  <c r="O348" i="3"/>
  <c r="M348" i="3"/>
  <c r="K348" i="3"/>
  <c r="J348" i="3"/>
  <c r="J347" i="3" s="1"/>
  <c r="J346" i="3" s="1"/>
  <c r="J345" i="3" s="1"/>
  <c r="O347" i="3"/>
  <c r="L344" i="3"/>
  <c r="N344" i="3" s="1"/>
  <c r="P344" i="3" s="1"/>
  <c r="R344" i="3" s="1"/>
  <c r="L343" i="3"/>
  <c r="Q342" i="3"/>
  <c r="O342" i="3"/>
  <c r="M342" i="3"/>
  <c r="K342" i="3"/>
  <c r="J342" i="3"/>
  <c r="N341" i="3"/>
  <c r="P341" i="3" s="1"/>
  <c r="R341" i="3" s="1"/>
  <c r="R340" i="3" s="1"/>
  <c r="L341" i="3"/>
  <c r="Q340" i="3"/>
  <c r="O340" i="3"/>
  <c r="M340" i="3"/>
  <c r="L340" i="3"/>
  <c r="K340" i="3"/>
  <c r="J340" i="3"/>
  <c r="L339" i="3"/>
  <c r="N339" i="3" s="1"/>
  <c r="N338" i="3" s="1"/>
  <c r="Q338" i="3"/>
  <c r="Q337" i="3" s="1"/>
  <c r="O338" i="3"/>
  <c r="O337" i="3" s="1"/>
  <c r="M338" i="3"/>
  <c r="L338" i="3"/>
  <c r="K338" i="3"/>
  <c r="J338" i="3"/>
  <c r="J337" i="3"/>
  <c r="L336" i="3"/>
  <c r="Q335" i="3"/>
  <c r="Q334" i="3" s="1"/>
  <c r="O335" i="3"/>
  <c r="M335" i="3"/>
  <c r="M334" i="3" s="1"/>
  <c r="K335" i="3"/>
  <c r="K334" i="3" s="1"/>
  <c r="J335" i="3"/>
  <c r="O334" i="3"/>
  <c r="J334" i="3"/>
  <c r="J333" i="3" s="1"/>
  <c r="J332" i="3" s="1"/>
  <c r="L331" i="3"/>
  <c r="Q330" i="3"/>
  <c r="Q329" i="3" s="1"/>
  <c r="Q328" i="3" s="1"/>
  <c r="Q327" i="3" s="1"/>
  <c r="O330" i="3"/>
  <c r="O329" i="3" s="1"/>
  <c r="O328" i="3" s="1"/>
  <c r="O327" i="3" s="1"/>
  <c r="M330" i="3"/>
  <c r="M329" i="3" s="1"/>
  <c r="K330" i="3"/>
  <c r="K329" i="3" s="1"/>
  <c r="K328" i="3" s="1"/>
  <c r="K327" i="3" s="1"/>
  <c r="J330" i="3"/>
  <c r="J329" i="3" s="1"/>
  <c r="J328" i="3" s="1"/>
  <c r="J327" i="3" s="1"/>
  <c r="M328" i="3"/>
  <c r="M327" i="3" s="1"/>
  <c r="L326" i="3"/>
  <c r="Q325" i="3"/>
  <c r="Q324" i="3" s="1"/>
  <c r="Q323" i="3" s="1"/>
  <c r="O325" i="3"/>
  <c r="M325" i="3"/>
  <c r="M324" i="3" s="1"/>
  <c r="M323" i="3" s="1"/>
  <c r="K325" i="3"/>
  <c r="K324" i="3" s="1"/>
  <c r="K323" i="3" s="1"/>
  <c r="J325" i="3"/>
  <c r="O324" i="3"/>
  <c r="O323" i="3" s="1"/>
  <c r="J324" i="3"/>
  <c r="J323" i="3" s="1"/>
  <c r="L322" i="3"/>
  <c r="L321" i="3" s="1"/>
  <c r="L320" i="3" s="1"/>
  <c r="Q321" i="3"/>
  <c r="Q320" i="3" s="1"/>
  <c r="O321" i="3"/>
  <c r="M321" i="3"/>
  <c r="M320" i="3" s="1"/>
  <c r="M317" i="3" s="1"/>
  <c r="M316" i="3" s="1"/>
  <c r="K321" i="3"/>
  <c r="K320" i="3" s="1"/>
  <c r="K317" i="3" s="1"/>
  <c r="K316" i="3" s="1"/>
  <c r="J321" i="3"/>
  <c r="J320" i="3" s="1"/>
  <c r="O320" i="3"/>
  <c r="N319" i="3"/>
  <c r="P319" i="3" s="1"/>
  <c r="R319" i="3" s="1"/>
  <c r="R318" i="3" s="1"/>
  <c r="L319" i="3"/>
  <c r="Q318" i="3"/>
  <c r="O318" i="3"/>
  <c r="M318" i="3"/>
  <c r="L318" i="3"/>
  <c r="K318" i="3"/>
  <c r="J318" i="3"/>
  <c r="N314" i="3"/>
  <c r="P314" i="3" s="1"/>
  <c r="R314" i="3" s="1"/>
  <c r="R313" i="3" s="1"/>
  <c r="R312" i="3" s="1"/>
  <c r="R311" i="3" s="1"/>
  <c r="L314" i="3"/>
  <c r="Q313" i="3"/>
  <c r="Q312" i="3" s="1"/>
  <c r="Q311" i="3" s="1"/>
  <c r="O313" i="3"/>
  <c r="O312" i="3" s="1"/>
  <c r="O311" i="3" s="1"/>
  <c r="M313" i="3"/>
  <c r="L313" i="3"/>
  <c r="L312" i="3" s="1"/>
  <c r="L311" i="3" s="1"/>
  <c r="K313" i="3"/>
  <c r="K312" i="3" s="1"/>
  <c r="K311" i="3" s="1"/>
  <c r="J313" i="3"/>
  <c r="J312" i="3" s="1"/>
  <c r="M312" i="3"/>
  <c r="M311" i="3" s="1"/>
  <c r="J311" i="3"/>
  <c r="P310" i="3"/>
  <c r="R310" i="3" s="1"/>
  <c r="R309" i="3" s="1"/>
  <c r="R308" i="3" s="1"/>
  <c r="N310" i="3"/>
  <c r="Q309" i="3"/>
  <c r="Q308" i="3" s="1"/>
  <c r="O309" i="3"/>
  <c r="N309" i="3"/>
  <c r="M309" i="3"/>
  <c r="M308" i="3" s="1"/>
  <c r="L309" i="3"/>
  <c r="L308" i="3" s="1"/>
  <c r="K309" i="3"/>
  <c r="K308" i="3" s="1"/>
  <c r="J309" i="3"/>
  <c r="J308" i="3" s="1"/>
  <c r="O308" i="3"/>
  <c r="N308" i="3"/>
  <c r="N307" i="3"/>
  <c r="M307" i="3"/>
  <c r="M306" i="3" s="1"/>
  <c r="Q306" i="3"/>
  <c r="O306" i="3"/>
  <c r="L306" i="3"/>
  <c r="L305" i="3" s="1"/>
  <c r="K306" i="3"/>
  <c r="K305" i="3" s="1"/>
  <c r="J306" i="3"/>
  <c r="J305" i="3" s="1"/>
  <c r="Q305" i="3"/>
  <c r="O305" i="3"/>
  <c r="M305" i="3"/>
  <c r="K304" i="3"/>
  <c r="L304" i="3" s="1"/>
  <c r="L303" i="3" s="1"/>
  <c r="Q303" i="3"/>
  <c r="O303" i="3"/>
  <c r="M303" i="3"/>
  <c r="J303" i="3"/>
  <c r="L302" i="3"/>
  <c r="N302" i="3" s="1"/>
  <c r="Q301" i="3"/>
  <c r="Q300" i="3" s="1"/>
  <c r="O301" i="3"/>
  <c r="M301" i="3"/>
  <c r="L301" i="3"/>
  <c r="K301" i="3"/>
  <c r="J301" i="3"/>
  <c r="J300" i="3" s="1"/>
  <c r="K299" i="3"/>
  <c r="Q298" i="3"/>
  <c r="O298" i="3"/>
  <c r="O295" i="3" s="1"/>
  <c r="M298" i="3"/>
  <c r="J298" i="3"/>
  <c r="L297" i="3"/>
  <c r="N297" i="3" s="1"/>
  <c r="Q296" i="3"/>
  <c r="Q295" i="3" s="1"/>
  <c r="O296" i="3"/>
  <c r="M296" i="3"/>
  <c r="K296" i="3"/>
  <c r="J296" i="3"/>
  <c r="J295" i="3" s="1"/>
  <c r="M295" i="3"/>
  <c r="L294" i="3"/>
  <c r="N294" i="3" s="1"/>
  <c r="Q293" i="3"/>
  <c r="O293" i="3"/>
  <c r="M293" i="3"/>
  <c r="M292" i="3" s="1"/>
  <c r="L293" i="3"/>
  <c r="L292" i="3" s="1"/>
  <c r="K293" i="3"/>
  <c r="J293" i="3"/>
  <c r="J292" i="3" s="1"/>
  <c r="Q292" i="3"/>
  <c r="O292" i="3"/>
  <c r="K292" i="3"/>
  <c r="J291" i="3"/>
  <c r="J290" i="3" s="1"/>
  <c r="N289" i="3"/>
  <c r="P289" i="3" s="1"/>
  <c r="L289" i="3"/>
  <c r="Q288" i="3"/>
  <c r="Q287" i="3" s="1"/>
  <c r="Q286" i="3" s="1"/>
  <c r="O288" i="3"/>
  <c r="N288" i="3"/>
  <c r="N287" i="3" s="1"/>
  <c r="N286" i="3" s="1"/>
  <c r="M288" i="3"/>
  <c r="L288" i="3"/>
  <c r="L287" i="3" s="1"/>
  <c r="L286" i="3" s="1"/>
  <c r="K288" i="3"/>
  <c r="J288" i="3"/>
  <c r="J287" i="3" s="1"/>
  <c r="J286" i="3" s="1"/>
  <c r="O287" i="3"/>
  <c r="O286" i="3" s="1"/>
  <c r="M287" i="3"/>
  <c r="M286" i="3" s="1"/>
  <c r="K287" i="3"/>
  <c r="K286" i="3"/>
  <c r="R285" i="3"/>
  <c r="L285" i="3"/>
  <c r="R284" i="3"/>
  <c r="Q284" i="3"/>
  <c r="P284" i="3"/>
  <c r="L284" i="3"/>
  <c r="R283" i="3"/>
  <c r="Q283" i="3"/>
  <c r="P283" i="3"/>
  <c r="L283" i="3"/>
  <c r="R282" i="3"/>
  <c r="R281" i="3" s="1"/>
  <c r="R280" i="3" s="1"/>
  <c r="R276" i="3" s="1"/>
  <c r="L282" i="3"/>
  <c r="Q281" i="3"/>
  <c r="Q280" i="3" s="1"/>
  <c r="P281" i="3"/>
  <c r="P280" i="3" s="1"/>
  <c r="P276" i="3" s="1"/>
  <c r="L281" i="3"/>
  <c r="L280" i="3"/>
  <c r="R279" i="3"/>
  <c r="L279" i="3"/>
  <c r="R278" i="3"/>
  <c r="Q278" i="3"/>
  <c r="P278" i="3"/>
  <c r="L278" i="3"/>
  <c r="R277" i="3"/>
  <c r="Q277" i="3"/>
  <c r="P277" i="3"/>
  <c r="L277" i="3"/>
  <c r="Q276" i="3"/>
  <c r="L276" i="3"/>
  <c r="R275" i="3"/>
  <c r="R274" i="3" s="1"/>
  <c r="R273" i="3" s="1"/>
  <c r="L275" i="3"/>
  <c r="Q274" i="3"/>
  <c r="Q273" i="3" s="1"/>
  <c r="Q272" i="3" s="1"/>
  <c r="P274" i="3"/>
  <c r="L274" i="3"/>
  <c r="P273" i="3"/>
  <c r="P272" i="3" s="1"/>
  <c r="L273" i="3"/>
  <c r="L272" i="3" s="1"/>
  <c r="O272" i="3"/>
  <c r="N272" i="3"/>
  <c r="M272" i="3"/>
  <c r="K272" i="3"/>
  <c r="J272" i="3"/>
  <c r="J271" i="3"/>
  <c r="L271" i="3" s="1"/>
  <c r="Q270" i="3"/>
  <c r="O270" i="3"/>
  <c r="M270" i="3"/>
  <c r="K270" i="3"/>
  <c r="Q269" i="3"/>
  <c r="Q262" i="3" s="1"/>
  <c r="Q261" i="3" s="1"/>
  <c r="O269" i="3"/>
  <c r="M269" i="3"/>
  <c r="K269" i="3"/>
  <c r="J269" i="3"/>
  <c r="L268" i="3"/>
  <c r="N268" i="3" s="1"/>
  <c r="J268" i="3"/>
  <c r="Q267" i="3"/>
  <c r="O267" i="3"/>
  <c r="O266" i="3" s="1"/>
  <c r="M267" i="3"/>
  <c r="M266" i="3" s="1"/>
  <c r="K267" i="3"/>
  <c r="J267" i="3"/>
  <c r="J266" i="3" s="1"/>
  <c r="Q266" i="3"/>
  <c r="K266" i="3"/>
  <c r="J265" i="3"/>
  <c r="J264" i="3" s="1"/>
  <c r="J263" i="3" s="1"/>
  <c r="Q264" i="3"/>
  <c r="O264" i="3"/>
  <c r="O263" i="3" s="1"/>
  <c r="O262" i="3" s="1"/>
  <c r="O261" i="3" s="1"/>
  <c r="M264" i="3"/>
  <c r="K264" i="3"/>
  <c r="K263" i="3" s="1"/>
  <c r="K262" i="3" s="1"/>
  <c r="K261" i="3" s="1"/>
  <c r="Q263" i="3"/>
  <c r="M263" i="3"/>
  <c r="L260" i="3"/>
  <c r="N260" i="3" s="1"/>
  <c r="J260" i="3"/>
  <c r="Q259" i="3"/>
  <c r="O259" i="3"/>
  <c r="O258" i="3" s="1"/>
  <c r="M259" i="3"/>
  <c r="M258" i="3" s="1"/>
  <c r="K259" i="3"/>
  <c r="J259" i="3"/>
  <c r="J258" i="3" s="1"/>
  <c r="Q258" i="3"/>
  <c r="K258" i="3"/>
  <c r="L257" i="3"/>
  <c r="L256" i="3" s="1"/>
  <c r="L255" i="3" s="1"/>
  <c r="J257" i="3"/>
  <c r="J256" i="3" s="1"/>
  <c r="Q256" i="3"/>
  <c r="Q255" i="3" s="1"/>
  <c r="O256" i="3"/>
  <c r="O255" i="3" s="1"/>
  <c r="M256" i="3"/>
  <c r="M255" i="3" s="1"/>
  <c r="K256" i="3"/>
  <c r="K255" i="3" s="1"/>
  <c r="J255" i="3"/>
  <c r="J254" i="3"/>
  <c r="L254" i="3" s="1"/>
  <c r="Q253" i="3"/>
  <c r="Q252" i="3" s="1"/>
  <c r="O253" i="3"/>
  <c r="M253" i="3"/>
  <c r="M252" i="3" s="1"/>
  <c r="K253" i="3"/>
  <c r="K252" i="3" s="1"/>
  <c r="J253" i="3"/>
  <c r="J252" i="3" s="1"/>
  <c r="O252" i="3"/>
  <c r="N251" i="3"/>
  <c r="P251" i="3" s="1"/>
  <c r="J251" i="3"/>
  <c r="L251" i="3" s="1"/>
  <c r="L250" i="3" s="1"/>
  <c r="Q250" i="3"/>
  <c r="Q249" i="3" s="1"/>
  <c r="O250" i="3"/>
  <c r="O249" i="3" s="1"/>
  <c r="M250" i="3"/>
  <c r="M249" i="3" s="1"/>
  <c r="K250" i="3"/>
  <c r="K249" i="3" s="1"/>
  <c r="J250" i="3"/>
  <c r="J249" i="3" s="1"/>
  <c r="L249" i="3"/>
  <c r="L248" i="3"/>
  <c r="N248" i="3" s="1"/>
  <c r="J248" i="3"/>
  <c r="Q247" i="3"/>
  <c r="Q246" i="3" s="1"/>
  <c r="O247" i="3"/>
  <c r="O246" i="3" s="1"/>
  <c r="M247" i="3"/>
  <c r="K247" i="3"/>
  <c r="K246" i="3" s="1"/>
  <c r="J247" i="3"/>
  <c r="J246" i="3" s="1"/>
  <c r="M246" i="3"/>
  <c r="J245" i="3"/>
  <c r="J244" i="3" s="1"/>
  <c r="J243" i="3" s="1"/>
  <c r="Q244" i="3"/>
  <c r="Q243" i="3" s="1"/>
  <c r="O244" i="3"/>
  <c r="O243" i="3" s="1"/>
  <c r="M244" i="3"/>
  <c r="M243" i="3" s="1"/>
  <c r="K244" i="3"/>
  <c r="K243" i="3" s="1"/>
  <c r="J242" i="3"/>
  <c r="L242" i="3" s="1"/>
  <c r="Q241" i="3"/>
  <c r="O241" i="3"/>
  <c r="M241" i="3"/>
  <c r="K241" i="3"/>
  <c r="K240" i="3" s="1"/>
  <c r="Q240" i="3"/>
  <c r="O240" i="3"/>
  <c r="M240" i="3"/>
  <c r="J239" i="3"/>
  <c r="L239" i="3" s="1"/>
  <c r="L238" i="3" s="1"/>
  <c r="L237" i="3" s="1"/>
  <c r="Q238" i="3"/>
  <c r="Q237" i="3" s="1"/>
  <c r="O238" i="3"/>
  <c r="O237" i="3" s="1"/>
  <c r="M238" i="3"/>
  <c r="M237" i="3" s="1"/>
  <c r="K238" i="3"/>
  <c r="K237" i="3" s="1"/>
  <c r="K236" i="3" s="1"/>
  <c r="K235" i="3" s="1"/>
  <c r="N233" i="3"/>
  <c r="P233" i="3" s="1"/>
  <c r="P232" i="3" s="1"/>
  <c r="P231" i="3" s="1"/>
  <c r="Q232" i="3"/>
  <c r="Q231" i="3" s="1"/>
  <c r="O232" i="3"/>
  <c r="O231" i="3" s="1"/>
  <c r="M232" i="3"/>
  <c r="M231" i="3" s="1"/>
  <c r="L232" i="3"/>
  <c r="K232" i="3"/>
  <c r="K231" i="3" s="1"/>
  <c r="J232" i="3"/>
  <c r="J231" i="3" s="1"/>
  <c r="L231" i="3"/>
  <c r="N230" i="3"/>
  <c r="P230" i="3" s="1"/>
  <c r="Q229" i="3"/>
  <c r="O229" i="3"/>
  <c r="M229" i="3"/>
  <c r="M228" i="3" s="1"/>
  <c r="L229" i="3"/>
  <c r="L228" i="3" s="1"/>
  <c r="K229" i="3"/>
  <c r="K228" i="3" s="1"/>
  <c r="J229" i="3"/>
  <c r="J228" i="3" s="1"/>
  <c r="Q228" i="3"/>
  <c r="O228" i="3"/>
  <c r="K227" i="3"/>
  <c r="L227" i="3" s="1"/>
  <c r="L226" i="3" s="1"/>
  <c r="Q226" i="3"/>
  <c r="Q223" i="3" s="1"/>
  <c r="O226" i="3"/>
  <c r="M226" i="3"/>
  <c r="J226" i="3"/>
  <c r="N225" i="3"/>
  <c r="P225" i="3" s="1"/>
  <c r="R225" i="3" s="1"/>
  <c r="R224" i="3" s="1"/>
  <c r="L225" i="3"/>
  <c r="Q224" i="3"/>
  <c r="O224" i="3"/>
  <c r="M224" i="3"/>
  <c r="L224" i="3"/>
  <c r="L223" i="3" s="1"/>
  <c r="K224" i="3"/>
  <c r="J224" i="3"/>
  <c r="J223" i="3" s="1"/>
  <c r="J217" i="3" s="1"/>
  <c r="J216" i="3" s="1"/>
  <c r="K222" i="3"/>
  <c r="L222" i="3" s="1"/>
  <c r="L221" i="3" s="1"/>
  <c r="Q221" i="3"/>
  <c r="O221" i="3"/>
  <c r="O218" i="3" s="1"/>
  <c r="M221" i="3"/>
  <c r="J221" i="3"/>
  <c r="L220" i="3"/>
  <c r="N220" i="3" s="1"/>
  <c r="Q219" i="3"/>
  <c r="Q218" i="3" s="1"/>
  <c r="O219" i="3"/>
  <c r="M219" i="3"/>
  <c r="K219" i="3"/>
  <c r="J219" i="3"/>
  <c r="J218" i="3" s="1"/>
  <c r="M218" i="3"/>
  <c r="L215" i="3"/>
  <c r="N215" i="3" s="1"/>
  <c r="Q214" i="3"/>
  <c r="O214" i="3"/>
  <c r="M214" i="3"/>
  <c r="K214" i="3"/>
  <c r="J214" i="3"/>
  <c r="Q213" i="3"/>
  <c r="O213" i="3"/>
  <c r="M213" i="3"/>
  <c r="K213" i="3"/>
  <c r="J213" i="3"/>
  <c r="L212" i="3"/>
  <c r="N212" i="3" s="1"/>
  <c r="Q211" i="3"/>
  <c r="Q210" i="3" s="1"/>
  <c r="O211" i="3"/>
  <c r="O210" i="3" s="1"/>
  <c r="O209" i="3" s="1"/>
  <c r="O208" i="3" s="1"/>
  <c r="M211" i="3"/>
  <c r="K211" i="3"/>
  <c r="K210" i="3" s="1"/>
  <c r="K209" i="3" s="1"/>
  <c r="K208" i="3" s="1"/>
  <c r="J211" i="3"/>
  <c r="J210" i="3" s="1"/>
  <c r="J209" i="3" s="1"/>
  <c r="J208" i="3" s="1"/>
  <c r="M210" i="3"/>
  <c r="M209" i="3" s="1"/>
  <c r="M208" i="3" s="1"/>
  <c r="P203" i="3"/>
  <c r="P201" i="3" s="1"/>
  <c r="P200" i="3" s="1"/>
  <c r="P199" i="3" s="1"/>
  <c r="P198" i="3" s="1"/>
  <c r="P197" i="3" s="1"/>
  <c r="N203" i="3"/>
  <c r="L203" i="3"/>
  <c r="Q202" i="3"/>
  <c r="O202" i="3"/>
  <c r="N202" i="3"/>
  <c r="M202" i="3"/>
  <c r="L202" i="3"/>
  <c r="K202" i="3"/>
  <c r="J202" i="3"/>
  <c r="Q201" i="3"/>
  <c r="Q200" i="3" s="1"/>
  <c r="O201" i="3"/>
  <c r="N201" i="3"/>
  <c r="M201" i="3"/>
  <c r="M200" i="3" s="1"/>
  <c r="M199" i="3" s="1"/>
  <c r="M198" i="3" s="1"/>
  <c r="M197" i="3" s="1"/>
  <c r="L201" i="3"/>
  <c r="K201" i="3"/>
  <c r="K200" i="3" s="1"/>
  <c r="K199" i="3" s="1"/>
  <c r="K198" i="3" s="1"/>
  <c r="K197" i="3" s="1"/>
  <c r="J201" i="3"/>
  <c r="J200" i="3" s="1"/>
  <c r="J199" i="3" s="1"/>
  <c r="J198" i="3" s="1"/>
  <c r="J197" i="3" s="1"/>
  <c r="O200" i="3"/>
  <c r="O199" i="3" s="1"/>
  <c r="O198" i="3" s="1"/>
  <c r="O197" i="3" s="1"/>
  <c r="N200" i="3"/>
  <c r="N199" i="3" s="1"/>
  <c r="L200" i="3"/>
  <c r="L199" i="3" s="1"/>
  <c r="L198" i="3" s="1"/>
  <c r="L197" i="3" s="1"/>
  <c r="Q199" i="3"/>
  <c r="Q198" i="3" s="1"/>
  <c r="Q197" i="3" s="1"/>
  <c r="N198" i="3"/>
  <c r="N197" i="3" s="1"/>
  <c r="N196" i="3"/>
  <c r="P196" i="3" s="1"/>
  <c r="R196" i="3" s="1"/>
  <c r="R195" i="3" s="1"/>
  <c r="R194" i="3" s="1"/>
  <c r="R193" i="3" s="1"/>
  <c r="R192" i="3" s="1"/>
  <c r="R191" i="3" s="1"/>
  <c r="R190" i="3" s="1"/>
  <c r="R189" i="3" s="1"/>
  <c r="L196" i="3"/>
  <c r="Q195" i="3"/>
  <c r="P195" i="3"/>
  <c r="O195" i="3"/>
  <c r="M195" i="3"/>
  <c r="L195" i="3"/>
  <c r="L194" i="3" s="1"/>
  <c r="L193" i="3" s="1"/>
  <c r="L192" i="3" s="1"/>
  <c r="L191" i="3" s="1"/>
  <c r="L190" i="3" s="1"/>
  <c r="L189" i="3" s="1"/>
  <c r="K195" i="3"/>
  <c r="J195" i="3"/>
  <c r="J194" i="3" s="1"/>
  <c r="Q194" i="3"/>
  <c r="Q193" i="3" s="1"/>
  <c r="Q192" i="3" s="1"/>
  <c r="Q191" i="3" s="1"/>
  <c r="Q190" i="3" s="1"/>
  <c r="Q189" i="3" s="1"/>
  <c r="P194" i="3"/>
  <c r="P193" i="3" s="1"/>
  <c r="P192" i="3" s="1"/>
  <c r="P191" i="3" s="1"/>
  <c r="P190" i="3" s="1"/>
  <c r="P189" i="3" s="1"/>
  <c r="O194" i="3"/>
  <c r="O193" i="3" s="1"/>
  <c r="M194" i="3"/>
  <c r="M193" i="3" s="1"/>
  <c r="M192" i="3" s="1"/>
  <c r="M191" i="3" s="1"/>
  <c r="M190" i="3" s="1"/>
  <c r="M189" i="3" s="1"/>
  <c r="K194" i="3"/>
  <c r="K193" i="3" s="1"/>
  <c r="K192" i="3" s="1"/>
  <c r="K191" i="3" s="1"/>
  <c r="K190" i="3" s="1"/>
  <c r="K189" i="3" s="1"/>
  <c r="J193" i="3"/>
  <c r="J192" i="3" s="1"/>
  <c r="J191" i="3" s="1"/>
  <c r="J190" i="3" s="1"/>
  <c r="J189" i="3" s="1"/>
  <c r="O192" i="3"/>
  <c r="O191" i="3" s="1"/>
  <c r="O190" i="3" s="1"/>
  <c r="O189" i="3" s="1"/>
  <c r="L188" i="3"/>
  <c r="Q187" i="3"/>
  <c r="Q186" i="3" s="1"/>
  <c r="Q185" i="3" s="1"/>
  <c r="Q184" i="3" s="1"/>
  <c r="Q183" i="3" s="1"/>
  <c r="Q182" i="3" s="1"/>
  <c r="O187" i="3"/>
  <c r="O186" i="3" s="1"/>
  <c r="O185" i="3" s="1"/>
  <c r="O184" i="3" s="1"/>
  <c r="O183" i="3" s="1"/>
  <c r="O182" i="3" s="1"/>
  <c r="M187" i="3"/>
  <c r="M186" i="3" s="1"/>
  <c r="K187" i="3"/>
  <c r="K186" i="3" s="1"/>
  <c r="K185" i="3" s="1"/>
  <c r="K184" i="3" s="1"/>
  <c r="K183" i="3" s="1"/>
  <c r="K182" i="3" s="1"/>
  <c r="J187" i="3"/>
  <c r="J186" i="3" s="1"/>
  <c r="J185" i="3" s="1"/>
  <c r="J184" i="3" s="1"/>
  <c r="J183" i="3" s="1"/>
  <c r="J182" i="3" s="1"/>
  <c r="M185" i="3"/>
  <c r="M184" i="3" s="1"/>
  <c r="M183" i="3" s="1"/>
  <c r="M182" i="3" s="1"/>
  <c r="L181" i="3"/>
  <c r="N181" i="3" s="1"/>
  <c r="N180" i="3" s="1"/>
  <c r="N179" i="3" s="1"/>
  <c r="N178" i="3" s="1"/>
  <c r="N177" i="3" s="1"/>
  <c r="N176" i="3" s="1"/>
  <c r="Q180" i="3"/>
  <c r="Q179" i="3" s="1"/>
  <c r="Q178" i="3" s="1"/>
  <c r="Q177" i="3" s="1"/>
  <c r="Q176" i="3" s="1"/>
  <c r="O180" i="3"/>
  <c r="O179" i="3" s="1"/>
  <c r="O178" i="3" s="1"/>
  <c r="O177" i="3" s="1"/>
  <c r="O176" i="3" s="1"/>
  <c r="M180" i="3"/>
  <c r="L180" i="3"/>
  <c r="K180" i="3"/>
  <c r="K179" i="3" s="1"/>
  <c r="K178" i="3" s="1"/>
  <c r="K177" i="3" s="1"/>
  <c r="K176" i="3" s="1"/>
  <c r="J180" i="3"/>
  <c r="J179" i="3" s="1"/>
  <c r="J178" i="3" s="1"/>
  <c r="J177" i="3" s="1"/>
  <c r="J176" i="3" s="1"/>
  <c r="M179" i="3"/>
  <c r="L179" i="3"/>
  <c r="L178" i="3" s="1"/>
  <c r="L177" i="3" s="1"/>
  <c r="L176" i="3" s="1"/>
  <c r="M178" i="3"/>
  <c r="M177" i="3" s="1"/>
  <c r="M176" i="3" s="1"/>
  <c r="N175" i="3"/>
  <c r="P175" i="3" s="1"/>
  <c r="L175" i="3"/>
  <c r="Q174" i="3"/>
  <c r="O174" i="3"/>
  <c r="N174" i="3"/>
  <c r="M174" i="3"/>
  <c r="L174" i="3"/>
  <c r="K174" i="3"/>
  <c r="J174" i="3"/>
  <c r="L173" i="3"/>
  <c r="Q172" i="3"/>
  <c r="Q171" i="3" s="1"/>
  <c r="O172" i="3"/>
  <c r="O171" i="3" s="1"/>
  <c r="O170" i="3" s="1"/>
  <c r="M172" i="3"/>
  <c r="M171" i="3" s="1"/>
  <c r="M170" i="3" s="1"/>
  <c r="K172" i="3"/>
  <c r="J172" i="3"/>
  <c r="J171" i="3" s="1"/>
  <c r="J170" i="3" s="1"/>
  <c r="K171" i="3"/>
  <c r="K170" i="3" s="1"/>
  <c r="Q170" i="3"/>
  <c r="N169" i="3"/>
  <c r="N168" i="3" s="1"/>
  <c r="Q168" i="3"/>
  <c r="Q167" i="3" s="1"/>
  <c r="O168" i="3"/>
  <c r="M168" i="3"/>
  <c r="M167" i="3" s="1"/>
  <c r="L168" i="3"/>
  <c r="O167" i="3"/>
  <c r="N167" i="3"/>
  <c r="L167" i="3"/>
  <c r="L166" i="3"/>
  <c r="Q165" i="3"/>
  <c r="Q164" i="3" s="1"/>
  <c r="O165" i="3"/>
  <c r="O164" i="3" s="1"/>
  <c r="M165" i="3"/>
  <c r="M164" i="3" s="1"/>
  <c r="M163" i="3" s="1"/>
  <c r="K165" i="3"/>
  <c r="J165" i="3"/>
  <c r="J164" i="3" s="1"/>
  <c r="K164" i="3"/>
  <c r="M162" i="3"/>
  <c r="L161" i="3"/>
  <c r="Q160" i="3"/>
  <c r="Q159" i="3" s="1"/>
  <c r="O160" i="3"/>
  <c r="O159" i="3" s="1"/>
  <c r="M160" i="3"/>
  <c r="M159" i="3" s="1"/>
  <c r="K160" i="3"/>
  <c r="K159" i="3" s="1"/>
  <c r="K154" i="3" s="1"/>
  <c r="J160" i="3"/>
  <c r="J159" i="3" s="1"/>
  <c r="J154" i="3" s="1"/>
  <c r="N158" i="3"/>
  <c r="P158" i="3" s="1"/>
  <c r="P157" i="3" s="1"/>
  <c r="P156" i="3" s="1"/>
  <c r="P155" i="3" s="1"/>
  <c r="Q157" i="3"/>
  <c r="Q156" i="3" s="1"/>
  <c r="Q155" i="3" s="1"/>
  <c r="Q154" i="3" s="1"/>
  <c r="O157" i="3"/>
  <c r="O156" i="3" s="1"/>
  <c r="O155" i="3" s="1"/>
  <c r="N157" i="3"/>
  <c r="N156" i="3" s="1"/>
  <c r="N155" i="3" s="1"/>
  <c r="M157" i="3"/>
  <c r="M156" i="3" s="1"/>
  <c r="M155" i="3" s="1"/>
  <c r="L157" i="3"/>
  <c r="L156" i="3" s="1"/>
  <c r="L155" i="3" s="1"/>
  <c r="L153" i="3"/>
  <c r="Q152" i="3"/>
  <c r="Q151" i="3" s="1"/>
  <c r="Q150" i="3" s="1"/>
  <c r="Q149" i="3" s="1"/>
  <c r="Q148" i="3" s="1"/>
  <c r="O152" i="3"/>
  <c r="O151" i="3" s="1"/>
  <c r="O150" i="3" s="1"/>
  <c r="O149" i="3" s="1"/>
  <c r="O148" i="3" s="1"/>
  <c r="M152" i="3"/>
  <c r="K152" i="3"/>
  <c r="K151" i="3" s="1"/>
  <c r="K150" i="3" s="1"/>
  <c r="K149" i="3" s="1"/>
  <c r="J152" i="3"/>
  <c r="J151" i="3" s="1"/>
  <c r="J150" i="3" s="1"/>
  <c r="J149" i="3" s="1"/>
  <c r="J148" i="3" s="1"/>
  <c r="M151" i="3"/>
  <c r="M150" i="3" s="1"/>
  <c r="M149" i="3" s="1"/>
  <c r="M148" i="3" s="1"/>
  <c r="K148" i="3"/>
  <c r="L146" i="3"/>
  <c r="N146" i="3" s="1"/>
  <c r="P146" i="3" s="1"/>
  <c r="Q145" i="3"/>
  <c r="Q144" i="3" s="1"/>
  <c r="Q143" i="3" s="1"/>
  <c r="O145" i="3"/>
  <c r="M145" i="3"/>
  <c r="M144" i="3" s="1"/>
  <c r="M143" i="3" s="1"/>
  <c r="K145" i="3"/>
  <c r="J145" i="3"/>
  <c r="J144" i="3" s="1"/>
  <c r="J143" i="3" s="1"/>
  <c r="O144" i="3"/>
  <c r="O143" i="3" s="1"/>
  <c r="K144" i="3"/>
  <c r="K143" i="3" s="1"/>
  <c r="N142" i="3"/>
  <c r="N141" i="3" s="1"/>
  <c r="N140" i="3" s="1"/>
  <c r="L142" i="3"/>
  <c r="Q141" i="3"/>
  <c r="Q140" i="3" s="1"/>
  <c r="O141" i="3"/>
  <c r="M141" i="3"/>
  <c r="L141" i="3"/>
  <c r="L140" i="3" s="1"/>
  <c r="K141" i="3"/>
  <c r="J141" i="3"/>
  <c r="O140" i="3"/>
  <c r="M140" i="3"/>
  <c r="K140" i="3"/>
  <c r="J140" i="3"/>
  <c r="L139" i="3"/>
  <c r="Q138" i="3"/>
  <c r="Q137" i="3" s="1"/>
  <c r="O138" i="3"/>
  <c r="M138" i="3"/>
  <c r="M137" i="3" s="1"/>
  <c r="K138" i="3"/>
  <c r="K137" i="3" s="1"/>
  <c r="J138" i="3"/>
  <c r="J137" i="3" s="1"/>
  <c r="O137" i="3"/>
  <c r="L136" i="3"/>
  <c r="N136" i="3" s="1"/>
  <c r="Q135" i="3"/>
  <c r="O135" i="3"/>
  <c r="M135" i="3"/>
  <c r="K135" i="3"/>
  <c r="J135" i="3"/>
  <c r="L134" i="3"/>
  <c r="N134" i="3" s="1"/>
  <c r="P134" i="3" s="1"/>
  <c r="Q133" i="3"/>
  <c r="Q132" i="3" s="1"/>
  <c r="Q131" i="3" s="1"/>
  <c r="Q130" i="3" s="1"/>
  <c r="O133" i="3"/>
  <c r="O132" i="3" s="1"/>
  <c r="O131" i="3" s="1"/>
  <c r="O130" i="3" s="1"/>
  <c r="M133" i="3"/>
  <c r="K133" i="3"/>
  <c r="J133" i="3"/>
  <c r="J132" i="3" s="1"/>
  <c r="J131" i="3" s="1"/>
  <c r="J130" i="3" s="1"/>
  <c r="K132" i="3"/>
  <c r="K131" i="3" s="1"/>
  <c r="K130" i="3" s="1"/>
  <c r="K129" i="3"/>
  <c r="L129" i="3" s="1"/>
  <c r="Q128" i="3"/>
  <c r="O128" i="3"/>
  <c r="M128" i="3"/>
  <c r="K128" i="3"/>
  <c r="J128" i="3"/>
  <c r="L127" i="3"/>
  <c r="N127" i="3" s="1"/>
  <c r="Q126" i="3"/>
  <c r="O126" i="3"/>
  <c r="M126" i="3"/>
  <c r="K126" i="3"/>
  <c r="J126" i="3"/>
  <c r="Q125" i="3"/>
  <c r="Q124" i="3" s="1"/>
  <c r="Q123" i="3" s="1"/>
  <c r="M125" i="3"/>
  <c r="M124" i="3" s="1"/>
  <c r="M123" i="3" s="1"/>
  <c r="J125" i="3"/>
  <c r="J124" i="3" s="1"/>
  <c r="J123" i="3" s="1"/>
  <c r="N122" i="3"/>
  <c r="N121" i="3" s="1"/>
  <c r="N120" i="3" s="1"/>
  <c r="L122" i="3"/>
  <c r="Q121" i="3"/>
  <c r="O121" i="3"/>
  <c r="O120" i="3" s="1"/>
  <c r="M121" i="3"/>
  <c r="M120" i="3" s="1"/>
  <c r="L121" i="3"/>
  <c r="L120" i="3" s="1"/>
  <c r="K121" i="3"/>
  <c r="K120" i="3" s="1"/>
  <c r="J121" i="3"/>
  <c r="Q120" i="3"/>
  <c r="J120" i="3"/>
  <c r="L119" i="3"/>
  <c r="Q118" i="3"/>
  <c r="O118" i="3"/>
  <c r="M118" i="3"/>
  <c r="K118" i="3"/>
  <c r="J118" i="3"/>
  <c r="L117" i="3"/>
  <c r="N117" i="3" s="1"/>
  <c r="Q116" i="3"/>
  <c r="Q115" i="3" s="1"/>
  <c r="Q114" i="3" s="1"/>
  <c r="Q113" i="3" s="1"/>
  <c r="O116" i="3"/>
  <c r="M116" i="3"/>
  <c r="M115" i="3" s="1"/>
  <c r="M114" i="3" s="1"/>
  <c r="M113" i="3" s="1"/>
  <c r="K116" i="3"/>
  <c r="K115" i="3" s="1"/>
  <c r="J116" i="3"/>
  <c r="J115" i="3" s="1"/>
  <c r="J114" i="3" s="1"/>
  <c r="J113" i="3" s="1"/>
  <c r="O115" i="3"/>
  <c r="O114" i="3" s="1"/>
  <c r="O113" i="3" s="1"/>
  <c r="L112" i="3"/>
  <c r="N112" i="3" s="1"/>
  <c r="Q111" i="3"/>
  <c r="O111" i="3"/>
  <c r="O110" i="3" s="1"/>
  <c r="M111" i="3"/>
  <c r="K111" i="3"/>
  <c r="K110" i="3" s="1"/>
  <c r="J111" i="3"/>
  <c r="J110" i="3" s="1"/>
  <c r="Q110" i="3"/>
  <c r="M110" i="3"/>
  <c r="L109" i="3"/>
  <c r="N109" i="3" s="1"/>
  <c r="N108" i="3" s="1"/>
  <c r="N107" i="3" s="1"/>
  <c r="Q108" i="3"/>
  <c r="O108" i="3"/>
  <c r="M108" i="3"/>
  <c r="M107" i="3" s="1"/>
  <c r="M106" i="3" s="1"/>
  <c r="M105" i="3" s="1"/>
  <c r="L108" i="3"/>
  <c r="L107" i="3" s="1"/>
  <c r="K108" i="3"/>
  <c r="J108" i="3"/>
  <c r="J107" i="3" s="1"/>
  <c r="J106" i="3" s="1"/>
  <c r="J105" i="3" s="1"/>
  <c r="Q107" i="3"/>
  <c r="O107" i="3"/>
  <c r="O106" i="3" s="1"/>
  <c r="O105" i="3" s="1"/>
  <c r="K107" i="3"/>
  <c r="K106" i="3" s="1"/>
  <c r="K105" i="3" s="1"/>
  <c r="J102" i="3"/>
  <c r="J100" i="3" s="1"/>
  <c r="N101" i="3"/>
  <c r="P101" i="3" s="1"/>
  <c r="L101" i="3"/>
  <c r="Q100" i="3"/>
  <c r="Q99" i="3" s="1"/>
  <c r="O100" i="3"/>
  <c r="O99" i="3" s="1"/>
  <c r="M100" i="3"/>
  <c r="K100" i="3"/>
  <c r="K99" i="3" s="1"/>
  <c r="M99" i="3"/>
  <c r="J99" i="3"/>
  <c r="L98" i="3"/>
  <c r="L96" i="3" s="1"/>
  <c r="L95" i="3" s="1"/>
  <c r="Q97" i="3"/>
  <c r="O97" i="3"/>
  <c r="M97" i="3"/>
  <c r="K97" i="3"/>
  <c r="J97" i="3"/>
  <c r="Q96" i="3"/>
  <c r="Q95" i="3" s="1"/>
  <c r="Q94" i="3" s="1"/>
  <c r="O96" i="3"/>
  <c r="M96" i="3"/>
  <c r="K96" i="3"/>
  <c r="K95" i="3" s="1"/>
  <c r="K94" i="3" s="1"/>
  <c r="J96" i="3"/>
  <c r="J95" i="3" s="1"/>
  <c r="J94" i="3" s="1"/>
  <c r="O95" i="3"/>
  <c r="O94" i="3" s="1"/>
  <c r="M95" i="3"/>
  <c r="M94" i="3" s="1"/>
  <c r="L93" i="3"/>
  <c r="L92" i="3"/>
  <c r="N92" i="3" s="1"/>
  <c r="P92" i="3" s="1"/>
  <c r="R92" i="3" s="1"/>
  <c r="Q91" i="3"/>
  <c r="Q90" i="3" s="1"/>
  <c r="O91" i="3"/>
  <c r="M91" i="3"/>
  <c r="M90" i="3" s="1"/>
  <c r="M86" i="3" s="1"/>
  <c r="K91" i="3"/>
  <c r="K90" i="3" s="1"/>
  <c r="K86" i="3" s="1"/>
  <c r="K85" i="3" s="1"/>
  <c r="J91" i="3"/>
  <c r="J90" i="3" s="1"/>
  <c r="J86" i="3" s="1"/>
  <c r="O90" i="3"/>
  <c r="N89" i="3"/>
  <c r="N88" i="3" s="1"/>
  <c r="L89" i="3"/>
  <c r="Q88" i="3"/>
  <c r="O88" i="3"/>
  <c r="O87" i="3" s="1"/>
  <c r="M88" i="3"/>
  <c r="L88" i="3"/>
  <c r="K88" i="3"/>
  <c r="K87" i="3" s="1"/>
  <c r="J88" i="3"/>
  <c r="Q87" i="3"/>
  <c r="N87" i="3"/>
  <c r="M87" i="3"/>
  <c r="L87" i="3"/>
  <c r="J87" i="3"/>
  <c r="O86" i="3"/>
  <c r="O85" i="3" s="1"/>
  <c r="L84" i="3"/>
  <c r="N84" i="3" s="1"/>
  <c r="J84" i="3"/>
  <c r="Q83" i="3"/>
  <c r="O83" i="3"/>
  <c r="O80" i="3" s="1"/>
  <c r="O79" i="3" s="1"/>
  <c r="O78" i="3" s="1"/>
  <c r="O77" i="3" s="1"/>
  <c r="M83" i="3"/>
  <c r="M80" i="3" s="1"/>
  <c r="M79" i="3" s="1"/>
  <c r="M78" i="3" s="1"/>
  <c r="M77" i="3" s="1"/>
  <c r="K83" i="3"/>
  <c r="J83" i="3"/>
  <c r="J82" i="3"/>
  <c r="L82" i="3" s="1"/>
  <c r="Q81" i="3"/>
  <c r="O81" i="3"/>
  <c r="M81" i="3"/>
  <c r="K81" i="3"/>
  <c r="K80" i="3" s="1"/>
  <c r="K79" i="3" s="1"/>
  <c r="K78" i="3" s="1"/>
  <c r="K77" i="3" s="1"/>
  <c r="Q80" i="3"/>
  <c r="Q79" i="3" s="1"/>
  <c r="Q78" i="3" s="1"/>
  <c r="Q77" i="3" s="1"/>
  <c r="N76" i="3"/>
  <c r="N75" i="3" s="1"/>
  <c r="N74" i="3" s="1"/>
  <c r="L76" i="3"/>
  <c r="Q75" i="3"/>
  <c r="O75" i="3"/>
  <c r="O74" i="3" s="1"/>
  <c r="M75" i="3"/>
  <c r="M74" i="3" s="1"/>
  <c r="L75" i="3"/>
  <c r="K75" i="3"/>
  <c r="K74" i="3" s="1"/>
  <c r="J75" i="3"/>
  <c r="J74" i="3" s="1"/>
  <c r="Q74" i="3"/>
  <c r="L74" i="3"/>
  <c r="L73" i="3"/>
  <c r="Q72" i="3"/>
  <c r="Q71" i="3" s="1"/>
  <c r="Q70" i="3" s="1"/>
  <c r="O72" i="3"/>
  <c r="M72" i="3"/>
  <c r="M71" i="3" s="1"/>
  <c r="M70" i="3" s="1"/>
  <c r="K72" i="3"/>
  <c r="K71" i="3" s="1"/>
  <c r="J72" i="3"/>
  <c r="O71" i="3"/>
  <c r="O70" i="3" s="1"/>
  <c r="J71" i="3"/>
  <c r="L68" i="3"/>
  <c r="Q67" i="3"/>
  <c r="Q66" i="3" s="1"/>
  <c r="Q65" i="3" s="1"/>
  <c r="Q64" i="3" s="1"/>
  <c r="O67" i="3"/>
  <c r="M67" i="3"/>
  <c r="M66" i="3" s="1"/>
  <c r="K67" i="3"/>
  <c r="K66" i="3" s="1"/>
  <c r="K65" i="3" s="1"/>
  <c r="K64" i="3" s="1"/>
  <c r="J67" i="3"/>
  <c r="J66" i="3" s="1"/>
  <c r="J65" i="3" s="1"/>
  <c r="J64" i="3" s="1"/>
  <c r="O66" i="3"/>
  <c r="O65" i="3" s="1"/>
  <c r="O64" i="3" s="1"/>
  <c r="M65" i="3"/>
  <c r="M64" i="3" s="1"/>
  <c r="L63" i="3"/>
  <c r="N63" i="3" s="1"/>
  <c r="N62" i="3" s="1"/>
  <c r="J63" i="3"/>
  <c r="Q62" i="3"/>
  <c r="O62" i="3"/>
  <c r="M62" i="3"/>
  <c r="K62" i="3"/>
  <c r="J62" i="3"/>
  <c r="N61" i="3"/>
  <c r="P61" i="3" s="1"/>
  <c r="L61" i="3"/>
  <c r="J61" i="3"/>
  <c r="N60" i="3"/>
  <c r="P60" i="3" s="1"/>
  <c r="R60" i="3" s="1"/>
  <c r="L60" i="3"/>
  <c r="Q59" i="3"/>
  <c r="Q58" i="3" s="1"/>
  <c r="Q57" i="3" s="1"/>
  <c r="O59" i="3"/>
  <c r="M59" i="3"/>
  <c r="M58" i="3" s="1"/>
  <c r="M57" i="3" s="1"/>
  <c r="M56" i="3" s="1"/>
  <c r="M55" i="3" s="1"/>
  <c r="L59" i="3"/>
  <c r="K59" i="3"/>
  <c r="J59" i="3"/>
  <c r="O58" i="3"/>
  <c r="O57" i="3" s="1"/>
  <c r="O56" i="3" s="1"/>
  <c r="O55" i="3" s="1"/>
  <c r="K58" i="3"/>
  <c r="J58" i="3"/>
  <c r="J57" i="3" s="1"/>
  <c r="K57" i="3"/>
  <c r="K56" i="3" s="1"/>
  <c r="K55" i="3" s="1"/>
  <c r="L54" i="3"/>
  <c r="Q53" i="3"/>
  <c r="O53" i="3"/>
  <c r="M53" i="3"/>
  <c r="K53" i="3"/>
  <c r="J53" i="3"/>
  <c r="J52" i="3"/>
  <c r="L52" i="3" s="1"/>
  <c r="N52" i="3" s="1"/>
  <c r="P52" i="3" s="1"/>
  <c r="R52" i="3" s="1"/>
  <c r="N51" i="3"/>
  <c r="P51" i="3" s="1"/>
  <c r="L51" i="3"/>
  <c r="L50" i="3" s="1"/>
  <c r="L49" i="3" s="1"/>
  <c r="J51" i="3"/>
  <c r="Q50" i="3"/>
  <c r="Q49" i="3" s="1"/>
  <c r="O50" i="3"/>
  <c r="O49" i="3" s="1"/>
  <c r="M50" i="3"/>
  <c r="M49" i="3" s="1"/>
  <c r="K50" i="3"/>
  <c r="J50" i="3"/>
  <c r="K49" i="3"/>
  <c r="J49" i="3"/>
  <c r="N48" i="3"/>
  <c r="P48" i="3" s="1"/>
  <c r="R48" i="3" s="1"/>
  <c r="R47" i="3" s="1"/>
  <c r="L48" i="3"/>
  <c r="Q47" i="3"/>
  <c r="P47" i="3"/>
  <c r="O47" i="3"/>
  <c r="M47" i="3"/>
  <c r="L47" i="3"/>
  <c r="K47" i="3"/>
  <c r="J47" i="3"/>
  <c r="L46" i="3"/>
  <c r="N46" i="3" s="1"/>
  <c r="N45" i="3" s="1"/>
  <c r="Q45" i="3"/>
  <c r="Q44" i="3" s="1"/>
  <c r="Q43" i="3" s="1"/>
  <c r="Q42" i="3" s="1"/>
  <c r="O45" i="3"/>
  <c r="M45" i="3"/>
  <c r="L45" i="3"/>
  <c r="L44" i="3" s="1"/>
  <c r="L43" i="3" s="1"/>
  <c r="L42" i="3" s="1"/>
  <c r="K45" i="3"/>
  <c r="J45" i="3"/>
  <c r="M44" i="3"/>
  <c r="M43" i="3" s="1"/>
  <c r="M42" i="3" s="1"/>
  <c r="L41" i="3"/>
  <c r="L40" i="3" s="1"/>
  <c r="L39" i="3" s="1"/>
  <c r="Q40" i="3"/>
  <c r="Q39" i="3" s="1"/>
  <c r="Q35" i="3" s="1"/>
  <c r="Q34" i="3" s="1"/>
  <c r="O40" i="3"/>
  <c r="O39" i="3" s="1"/>
  <c r="M40" i="3"/>
  <c r="K40" i="3"/>
  <c r="K39" i="3" s="1"/>
  <c r="J40" i="3"/>
  <c r="M39" i="3"/>
  <c r="J39" i="3"/>
  <c r="L38" i="3"/>
  <c r="Q37" i="3"/>
  <c r="Q36" i="3" s="1"/>
  <c r="O37" i="3"/>
  <c r="O36" i="3" s="1"/>
  <c r="O35" i="3" s="1"/>
  <c r="M37" i="3"/>
  <c r="M36" i="3" s="1"/>
  <c r="M35" i="3" s="1"/>
  <c r="K37" i="3"/>
  <c r="K36" i="3" s="1"/>
  <c r="K35" i="3" s="1"/>
  <c r="J37" i="3"/>
  <c r="J36" i="3" s="1"/>
  <c r="L33" i="3"/>
  <c r="Q32" i="3"/>
  <c r="Q31" i="3" s="1"/>
  <c r="O32" i="3"/>
  <c r="O31" i="3" s="1"/>
  <c r="O27" i="3" s="1"/>
  <c r="O26" i="3" s="1"/>
  <c r="M32" i="3"/>
  <c r="M31" i="3" s="1"/>
  <c r="K32" i="3"/>
  <c r="K31" i="3" s="1"/>
  <c r="J32" i="3"/>
  <c r="J31" i="3" s="1"/>
  <c r="L30" i="3"/>
  <c r="L29" i="3" s="1"/>
  <c r="L28" i="3" s="1"/>
  <c r="Q29" i="3"/>
  <c r="Q28" i="3" s="1"/>
  <c r="Q27" i="3" s="1"/>
  <c r="Q26" i="3" s="1"/>
  <c r="O29" i="3"/>
  <c r="O28" i="3" s="1"/>
  <c r="M29" i="3"/>
  <c r="K29" i="3"/>
  <c r="K28" i="3" s="1"/>
  <c r="J29" i="3"/>
  <c r="M28" i="3"/>
  <c r="J28" i="3"/>
  <c r="J25" i="3"/>
  <c r="L25" i="3" s="1"/>
  <c r="Q24" i="3"/>
  <c r="Q23" i="3" s="1"/>
  <c r="O24" i="3"/>
  <c r="M24" i="3"/>
  <c r="M23" i="3" s="1"/>
  <c r="K24" i="3"/>
  <c r="K23" i="3" s="1"/>
  <c r="J24" i="3"/>
  <c r="J23" i="3" s="1"/>
  <c r="O23" i="3"/>
  <c r="L22" i="3"/>
  <c r="N22" i="3" s="1"/>
  <c r="P22" i="3" s="1"/>
  <c r="R22" i="3" s="1"/>
  <c r="L21" i="3"/>
  <c r="Q20" i="3"/>
  <c r="O20" i="3"/>
  <c r="M20" i="3"/>
  <c r="K20" i="3"/>
  <c r="J20" i="3"/>
  <c r="J19" i="3"/>
  <c r="J18" i="3" s="1"/>
  <c r="Q18" i="3"/>
  <c r="Q15" i="3" s="1"/>
  <c r="O18" i="3"/>
  <c r="M18" i="3"/>
  <c r="K18" i="3"/>
  <c r="J17" i="3"/>
  <c r="Q16" i="3"/>
  <c r="O16" i="3"/>
  <c r="M16" i="3"/>
  <c r="K16" i="3"/>
  <c r="L477" i="2"/>
  <c r="N477" i="2" s="1"/>
  <c r="Q476" i="2"/>
  <c r="Q475" i="2" s="1"/>
  <c r="Q474" i="2" s="1"/>
  <c r="Q473" i="2" s="1"/>
  <c r="O476" i="2"/>
  <c r="O475" i="2" s="1"/>
  <c r="O474" i="2" s="1"/>
  <c r="O473" i="2" s="1"/>
  <c r="M476" i="2"/>
  <c r="M475" i="2" s="1"/>
  <c r="M474" i="2" s="1"/>
  <c r="M473" i="2" s="1"/>
  <c r="K476" i="2"/>
  <c r="K475" i="2" s="1"/>
  <c r="K474" i="2" s="1"/>
  <c r="K473" i="2" s="1"/>
  <c r="J476" i="2"/>
  <c r="J475" i="2" s="1"/>
  <c r="J474" i="2" s="1"/>
  <c r="J473" i="2" s="1"/>
  <c r="L472" i="2"/>
  <c r="N472" i="2" s="1"/>
  <c r="Q471" i="2"/>
  <c r="Q470" i="2" s="1"/>
  <c r="Q469" i="2" s="1"/>
  <c r="Q468" i="2" s="1"/>
  <c r="O471" i="2"/>
  <c r="O470" i="2" s="1"/>
  <c r="O469" i="2" s="1"/>
  <c r="O468" i="2" s="1"/>
  <c r="M471" i="2"/>
  <c r="M470" i="2" s="1"/>
  <c r="M469" i="2" s="1"/>
  <c r="M468" i="2" s="1"/>
  <c r="K471" i="2"/>
  <c r="K470" i="2" s="1"/>
  <c r="K469" i="2" s="1"/>
  <c r="J471" i="2"/>
  <c r="J470" i="2" s="1"/>
  <c r="J469" i="2" s="1"/>
  <c r="J468" i="2" s="1"/>
  <c r="L467" i="2"/>
  <c r="N467" i="2" s="1"/>
  <c r="P467" i="2" s="1"/>
  <c r="R467" i="2" s="1"/>
  <c r="L466" i="2"/>
  <c r="N466" i="2" s="1"/>
  <c r="Q465" i="2"/>
  <c r="O465" i="2"/>
  <c r="M465" i="2"/>
  <c r="K465" i="2"/>
  <c r="J465" i="2"/>
  <c r="L464" i="2"/>
  <c r="N464" i="2" s="1"/>
  <c r="P464" i="2" s="1"/>
  <c r="J464" i="2"/>
  <c r="J463" i="2" s="1"/>
  <c r="Q463" i="2"/>
  <c r="O463" i="2"/>
  <c r="M463" i="2"/>
  <c r="L463" i="2"/>
  <c r="K463" i="2"/>
  <c r="J462" i="2"/>
  <c r="L462" i="2" s="1"/>
  <c r="Q461" i="2"/>
  <c r="Q460" i="2" s="1"/>
  <c r="Q459" i="2" s="1"/>
  <c r="Q458" i="2" s="1"/>
  <c r="Q457" i="2" s="1"/>
  <c r="Q456" i="2" s="1"/>
  <c r="O461" i="2"/>
  <c r="O460" i="2" s="1"/>
  <c r="O459" i="2" s="1"/>
  <c r="O458" i="2" s="1"/>
  <c r="O457" i="2" s="1"/>
  <c r="O456" i="2" s="1"/>
  <c r="M461" i="2"/>
  <c r="K461" i="2"/>
  <c r="K460" i="2" s="1"/>
  <c r="K459" i="2" s="1"/>
  <c r="K458" i="2" s="1"/>
  <c r="N455" i="2"/>
  <c r="N454" i="2" s="1"/>
  <c r="N453" i="2" s="1"/>
  <c r="N452" i="2" s="1"/>
  <c r="N451" i="2" s="1"/>
  <c r="L455" i="2"/>
  <c r="Q454" i="2"/>
  <c r="Q453" i="2" s="1"/>
  <c r="Q452" i="2" s="1"/>
  <c r="Q451" i="2" s="1"/>
  <c r="O454" i="2"/>
  <c r="M454" i="2"/>
  <c r="M453" i="2" s="1"/>
  <c r="M452" i="2" s="1"/>
  <c r="M451" i="2" s="1"/>
  <c r="L454" i="2"/>
  <c r="L453" i="2" s="1"/>
  <c r="L452" i="2" s="1"/>
  <c r="K454" i="2"/>
  <c r="J454" i="2"/>
  <c r="O453" i="2"/>
  <c r="K453" i="2"/>
  <c r="K452" i="2" s="1"/>
  <c r="K451" i="2" s="1"/>
  <c r="J453" i="2"/>
  <c r="J452" i="2" s="1"/>
  <c r="J451" i="2" s="1"/>
  <c r="O452" i="2"/>
  <c r="O451" i="2" s="1"/>
  <c r="L451" i="2"/>
  <c r="N450" i="2"/>
  <c r="N449" i="2" s="1"/>
  <c r="N448" i="2" s="1"/>
  <c r="N447" i="2" s="1"/>
  <c r="N446" i="2" s="1"/>
  <c r="N445" i="2" s="1"/>
  <c r="L450" i="2"/>
  <c r="Q449" i="2"/>
  <c r="Q448" i="2" s="1"/>
  <c r="Q447" i="2" s="1"/>
  <c r="Q446" i="2" s="1"/>
  <c r="O449" i="2"/>
  <c r="M449" i="2"/>
  <c r="M448" i="2" s="1"/>
  <c r="M447" i="2" s="1"/>
  <c r="M446" i="2" s="1"/>
  <c r="M445" i="2" s="1"/>
  <c r="L449" i="2"/>
  <c r="L448" i="2" s="1"/>
  <c r="L447" i="2" s="1"/>
  <c r="K449" i="2"/>
  <c r="J449" i="2"/>
  <c r="O448" i="2"/>
  <c r="K448" i="2"/>
  <c r="K447" i="2" s="1"/>
  <c r="K446" i="2" s="1"/>
  <c r="J448" i="2"/>
  <c r="J447" i="2" s="1"/>
  <c r="J446" i="2" s="1"/>
  <c r="J445" i="2" s="1"/>
  <c r="O447" i="2"/>
  <c r="O446" i="2" s="1"/>
  <c r="O445" i="2" s="1"/>
  <c r="L446" i="2"/>
  <c r="L445" i="2" s="1"/>
  <c r="Q445" i="2"/>
  <c r="L444" i="2"/>
  <c r="N444" i="2" s="1"/>
  <c r="P444" i="2" s="1"/>
  <c r="P443" i="2" s="1"/>
  <c r="P442" i="2" s="1"/>
  <c r="P441" i="2" s="1"/>
  <c r="P440" i="2" s="1"/>
  <c r="P439" i="2" s="1"/>
  <c r="Q443" i="2"/>
  <c r="Q442" i="2" s="1"/>
  <c r="Q441" i="2" s="1"/>
  <c r="Q440" i="2" s="1"/>
  <c r="Q439" i="2" s="1"/>
  <c r="Q438" i="2" s="1"/>
  <c r="O443" i="2"/>
  <c r="M443" i="2"/>
  <c r="M442" i="2" s="1"/>
  <c r="M441" i="2" s="1"/>
  <c r="K443" i="2"/>
  <c r="J443" i="2"/>
  <c r="O442" i="2"/>
  <c r="O441" i="2" s="1"/>
  <c r="O440" i="2" s="1"/>
  <c r="O439" i="2" s="1"/>
  <c r="O438" i="2" s="1"/>
  <c r="K442" i="2"/>
  <c r="K441" i="2" s="1"/>
  <c r="K440" i="2" s="1"/>
  <c r="K439" i="2" s="1"/>
  <c r="J442" i="2"/>
  <c r="J441" i="2" s="1"/>
  <c r="J440" i="2" s="1"/>
  <c r="J439" i="2" s="1"/>
  <c r="J438" i="2" s="1"/>
  <c r="M440" i="2"/>
  <c r="M439" i="2" s="1"/>
  <c r="L437" i="2"/>
  <c r="L436" i="2" s="1"/>
  <c r="Q436" i="2"/>
  <c r="O436" i="2"/>
  <c r="O435" i="2" s="1"/>
  <c r="O434" i="2" s="1"/>
  <c r="M436" i="2"/>
  <c r="K436" i="2"/>
  <c r="K435" i="2" s="1"/>
  <c r="K434" i="2" s="1"/>
  <c r="J436" i="2"/>
  <c r="Q435" i="2"/>
  <c r="M435" i="2"/>
  <c r="L435" i="2"/>
  <c r="L434" i="2" s="1"/>
  <c r="J435" i="2"/>
  <c r="Q434" i="2"/>
  <c r="M434" i="2"/>
  <c r="J434" i="2"/>
  <c r="L433" i="2"/>
  <c r="Q432" i="2"/>
  <c r="O432" i="2"/>
  <c r="O431" i="2" s="1"/>
  <c r="M432" i="2"/>
  <c r="K432" i="2"/>
  <c r="J432" i="2"/>
  <c r="J431" i="2" s="1"/>
  <c r="Q431" i="2"/>
  <c r="M431" i="2"/>
  <c r="K431" i="2"/>
  <c r="L430" i="2"/>
  <c r="N430" i="2" s="1"/>
  <c r="Q429" i="2"/>
  <c r="O429" i="2"/>
  <c r="M429" i="2"/>
  <c r="L429" i="2"/>
  <c r="K429" i="2"/>
  <c r="J429" i="2"/>
  <c r="Q428" i="2"/>
  <c r="Q427" i="2" s="1"/>
  <c r="Q426" i="2" s="1"/>
  <c r="Q425" i="2" s="1"/>
  <c r="Q424" i="2" s="1"/>
  <c r="O428" i="2"/>
  <c r="O427" i="2" s="1"/>
  <c r="O426" i="2" s="1"/>
  <c r="O425" i="2" s="1"/>
  <c r="O424" i="2" s="1"/>
  <c r="M428" i="2"/>
  <c r="K428" i="2"/>
  <c r="K427" i="2" s="1"/>
  <c r="K426" i="2" s="1"/>
  <c r="K425" i="2" s="1"/>
  <c r="K424" i="2" s="1"/>
  <c r="J428" i="2"/>
  <c r="M427" i="2"/>
  <c r="M426" i="2" s="1"/>
  <c r="M425" i="2" s="1"/>
  <c r="M424" i="2" s="1"/>
  <c r="L423" i="2"/>
  <c r="N423" i="2" s="1"/>
  <c r="Q422" i="2"/>
  <c r="O422" i="2"/>
  <c r="O421" i="2" s="1"/>
  <c r="M422" i="2"/>
  <c r="M421" i="2" s="1"/>
  <c r="M420" i="2" s="1"/>
  <c r="M419" i="2" s="1"/>
  <c r="M418" i="2" s="1"/>
  <c r="M417" i="2" s="1"/>
  <c r="L422" i="2"/>
  <c r="K422" i="2"/>
  <c r="K421" i="2" s="1"/>
  <c r="K420" i="2" s="1"/>
  <c r="K419" i="2" s="1"/>
  <c r="K418" i="2" s="1"/>
  <c r="K417" i="2" s="1"/>
  <c r="J422" i="2"/>
  <c r="Q421" i="2"/>
  <c r="Q420" i="2" s="1"/>
  <c r="Q419" i="2" s="1"/>
  <c r="Q418" i="2" s="1"/>
  <c r="Q417" i="2" s="1"/>
  <c r="L421" i="2"/>
  <c r="L420" i="2" s="1"/>
  <c r="L419" i="2" s="1"/>
  <c r="L418" i="2" s="1"/>
  <c r="L417" i="2" s="1"/>
  <c r="J421" i="2"/>
  <c r="J420" i="2" s="1"/>
  <c r="J419" i="2" s="1"/>
  <c r="J418" i="2" s="1"/>
  <c r="J417" i="2" s="1"/>
  <c r="O420" i="2"/>
  <c r="O419" i="2" s="1"/>
  <c r="O418" i="2" s="1"/>
  <c r="O417" i="2" s="1"/>
  <c r="L416" i="2"/>
  <c r="Q415" i="2"/>
  <c r="Q414" i="2" s="1"/>
  <c r="O415" i="2"/>
  <c r="O414" i="2" s="1"/>
  <c r="M415" i="2"/>
  <c r="M414" i="2" s="1"/>
  <c r="M413" i="2" s="1"/>
  <c r="K415" i="2"/>
  <c r="J415" i="2"/>
  <c r="J414" i="2" s="1"/>
  <c r="J413" i="2" s="1"/>
  <c r="J412" i="2" s="1"/>
  <c r="J411" i="2" s="1"/>
  <c r="K414" i="2"/>
  <c r="K413" i="2" s="1"/>
  <c r="K412" i="2" s="1"/>
  <c r="K411" i="2" s="1"/>
  <c r="K410" i="2" s="1"/>
  <c r="Q413" i="2"/>
  <c r="Q412" i="2" s="1"/>
  <c r="O413" i="2"/>
  <c r="O412" i="2" s="1"/>
  <c r="O411" i="2" s="1"/>
  <c r="O410" i="2" s="1"/>
  <c r="M412" i="2"/>
  <c r="M411" i="2" s="1"/>
  <c r="M410" i="2" s="1"/>
  <c r="Q411" i="2"/>
  <c r="Q410" i="2" s="1"/>
  <c r="J410" i="2"/>
  <c r="L409" i="2"/>
  <c r="N409" i="2" s="1"/>
  <c r="Q408" i="2"/>
  <c r="Q407" i="2" s="1"/>
  <c r="Q406" i="2" s="1"/>
  <c r="Q405" i="2" s="1"/>
  <c r="Q404" i="2" s="1"/>
  <c r="O408" i="2"/>
  <c r="O407" i="2" s="1"/>
  <c r="O406" i="2" s="1"/>
  <c r="O405" i="2" s="1"/>
  <c r="O404" i="2" s="1"/>
  <c r="M408" i="2"/>
  <c r="L408" i="2"/>
  <c r="L407" i="2" s="1"/>
  <c r="L406" i="2" s="1"/>
  <c r="L405" i="2" s="1"/>
  <c r="L404" i="2" s="1"/>
  <c r="K408" i="2"/>
  <c r="K407" i="2" s="1"/>
  <c r="K406" i="2" s="1"/>
  <c r="K405" i="2" s="1"/>
  <c r="K404" i="2" s="1"/>
  <c r="J408" i="2"/>
  <c r="J407" i="2" s="1"/>
  <c r="J406" i="2" s="1"/>
  <c r="J405" i="2" s="1"/>
  <c r="J404" i="2" s="1"/>
  <c r="M407" i="2"/>
  <c r="M406" i="2" s="1"/>
  <c r="M405" i="2" s="1"/>
  <c r="M404" i="2"/>
  <c r="L403" i="2"/>
  <c r="N403" i="2" s="1"/>
  <c r="P403" i="2" s="1"/>
  <c r="R403" i="2" s="1"/>
  <c r="L402" i="2"/>
  <c r="N402" i="2" s="1"/>
  <c r="Q401" i="2"/>
  <c r="O401" i="2"/>
  <c r="M401" i="2"/>
  <c r="K401" i="2"/>
  <c r="J401" i="2"/>
  <c r="L400" i="2"/>
  <c r="Q399" i="2"/>
  <c r="Q396" i="2" s="1"/>
  <c r="Q395" i="2" s="1"/>
  <c r="Q394" i="2" s="1"/>
  <c r="Q393" i="2" s="1"/>
  <c r="O399" i="2"/>
  <c r="M399" i="2"/>
  <c r="K399" i="2"/>
  <c r="J399" i="2"/>
  <c r="J398" i="2"/>
  <c r="J397" i="2" s="1"/>
  <c r="Q397" i="2"/>
  <c r="O397" i="2"/>
  <c r="O396" i="2" s="1"/>
  <c r="O395" i="2" s="1"/>
  <c r="O394" i="2" s="1"/>
  <c r="M397" i="2"/>
  <c r="M396" i="2" s="1"/>
  <c r="M395" i="2" s="1"/>
  <c r="M394" i="2" s="1"/>
  <c r="M393" i="2" s="1"/>
  <c r="K397" i="2"/>
  <c r="L391" i="2"/>
  <c r="N391" i="2" s="1"/>
  <c r="Q390" i="2"/>
  <c r="O390" i="2"/>
  <c r="M390" i="2"/>
  <c r="L390" i="2"/>
  <c r="K390" i="2"/>
  <c r="J390" i="2"/>
  <c r="L389" i="2"/>
  <c r="N389" i="2" s="1"/>
  <c r="N388" i="2" s="1"/>
  <c r="Q388" i="2"/>
  <c r="Q387" i="2" s="1"/>
  <c r="O388" i="2"/>
  <c r="M388" i="2"/>
  <c r="L388" i="2"/>
  <c r="L387" i="2" s="1"/>
  <c r="K388" i="2"/>
  <c r="K387" i="2" s="1"/>
  <c r="J388" i="2"/>
  <c r="J387" i="2" s="1"/>
  <c r="O387" i="2"/>
  <c r="M387" i="2"/>
  <c r="L386" i="2"/>
  <c r="N386" i="2" s="1"/>
  <c r="Q385" i="2"/>
  <c r="O385" i="2"/>
  <c r="M385" i="2"/>
  <c r="K385" i="2"/>
  <c r="J385" i="2"/>
  <c r="J382" i="2" s="1"/>
  <c r="J381" i="2" s="1"/>
  <c r="J380" i="2" s="1"/>
  <c r="J379" i="2" s="1"/>
  <c r="L384" i="2"/>
  <c r="N384" i="2" s="1"/>
  <c r="Q383" i="2"/>
  <c r="Q382" i="2" s="1"/>
  <c r="O383" i="2"/>
  <c r="M383" i="2"/>
  <c r="K383" i="2"/>
  <c r="J383" i="2"/>
  <c r="M382" i="2"/>
  <c r="M381" i="2" s="1"/>
  <c r="M380" i="2" s="1"/>
  <c r="M379" i="2" s="1"/>
  <c r="N378" i="2"/>
  <c r="P378" i="2" s="1"/>
  <c r="R378" i="2" s="1"/>
  <c r="R377" i="2" s="1"/>
  <c r="L378" i="2"/>
  <c r="L377" i="2" s="1"/>
  <c r="Q377" i="2"/>
  <c r="O377" i="2"/>
  <c r="N377" i="2"/>
  <c r="M377" i="2"/>
  <c r="K377" i="2"/>
  <c r="J377" i="2"/>
  <c r="L376" i="2"/>
  <c r="Q375" i="2"/>
  <c r="Q374" i="2" s="1"/>
  <c r="O375" i="2"/>
  <c r="M375" i="2"/>
  <c r="K375" i="2"/>
  <c r="K374" i="2" s="1"/>
  <c r="J375" i="2"/>
  <c r="O374" i="2"/>
  <c r="J374" i="2"/>
  <c r="L373" i="2"/>
  <c r="N373" i="2" s="1"/>
  <c r="P373" i="2" s="1"/>
  <c r="R373" i="2" s="1"/>
  <c r="L372" i="2"/>
  <c r="N372" i="2" s="1"/>
  <c r="Q371" i="2"/>
  <c r="O371" i="2"/>
  <c r="O370" i="2" s="1"/>
  <c r="O369" i="2" s="1"/>
  <c r="M371" i="2"/>
  <c r="M370" i="2" s="1"/>
  <c r="K371" i="2"/>
  <c r="K370" i="2" s="1"/>
  <c r="J371" i="2"/>
  <c r="Q370" i="2"/>
  <c r="Q369" i="2" s="1"/>
  <c r="J370" i="2"/>
  <c r="J369" i="2" s="1"/>
  <c r="L368" i="2"/>
  <c r="N368" i="2" s="1"/>
  <c r="Q367" i="2"/>
  <c r="O367" i="2"/>
  <c r="O366" i="2" s="1"/>
  <c r="O365" i="2" s="1"/>
  <c r="O364" i="2" s="1"/>
  <c r="O363" i="2" s="1"/>
  <c r="M367" i="2"/>
  <c r="M366" i="2" s="1"/>
  <c r="M365" i="2" s="1"/>
  <c r="M364" i="2" s="1"/>
  <c r="K367" i="2"/>
  <c r="K366" i="2" s="1"/>
  <c r="K365" i="2" s="1"/>
  <c r="K364" i="2" s="1"/>
  <c r="J367" i="2"/>
  <c r="J366" i="2" s="1"/>
  <c r="Q366" i="2"/>
  <c r="Q365" i="2" s="1"/>
  <c r="Q364" i="2" s="1"/>
  <c r="J365" i="2"/>
  <c r="J364" i="2" s="1"/>
  <c r="N362" i="2"/>
  <c r="N361" i="2" s="1"/>
  <c r="N360" i="2" s="1"/>
  <c r="L362" i="2"/>
  <c r="Q361" i="2"/>
  <c r="O361" i="2"/>
  <c r="O360" i="2" s="1"/>
  <c r="M361" i="2"/>
  <c r="M360" i="2" s="1"/>
  <c r="L361" i="2"/>
  <c r="K361" i="2"/>
  <c r="K360" i="2" s="1"/>
  <c r="J361" i="2"/>
  <c r="J360" i="2" s="1"/>
  <c r="Q360" i="2"/>
  <c r="L360" i="2"/>
  <c r="L359" i="2"/>
  <c r="Q358" i="2"/>
  <c r="Q357" i="2" s="1"/>
  <c r="Q356" i="2" s="1"/>
  <c r="O358" i="2"/>
  <c r="M358" i="2"/>
  <c r="M357" i="2" s="1"/>
  <c r="M356" i="2" s="1"/>
  <c r="K358" i="2"/>
  <c r="K357" i="2" s="1"/>
  <c r="K356" i="2" s="1"/>
  <c r="K355" i="2" s="1"/>
  <c r="J358" i="2"/>
  <c r="O357" i="2"/>
  <c r="O356" i="2" s="1"/>
  <c r="O355" i="2" s="1"/>
  <c r="J357" i="2"/>
  <c r="J356" i="2" s="1"/>
  <c r="L353" i="2"/>
  <c r="N353" i="2" s="1"/>
  <c r="Q352" i="2"/>
  <c r="Q351" i="2" s="1"/>
  <c r="O352" i="2"/>
  <c r="O351" i="2" s="1"/>
  <c r="M352" i="2"/>
  <c r="M351" i="2" s="1"/>
  <c r="K352" i="2"/>
  <c r="K351" i="2" s="1"/>
  <c r="J352" i="2"/>
  <c r="J351" i="2" s="1"/>
  <c r="P350" i="2"/>
  <c r="R350" i="2" s="1"/>
  <c r="R349" i="2" s="1"/>
  <c r="R348" i="2" s="1"/>
  <c r="N350" i="2"/>
  <c r="L350" i="2"/>
  <c r="L349" i="2" s="1"/>
  <c r="L348" i="2" s="1"/>
  <c r="Q349" i="2"/>
  <c r="Q348" i="2" s="1"/>
  <c r="O349" i="2"/>
  <c r="O348" i="2" s="1"/>
  <c r="N349" i="2"/>
  <c r="N348" i="2" s="1"/>
  <c r="M349" i="2"/>
  <c r="K349" i="2"/>
  <c r="K348" i="2" s="1"/>
  <c r="J349" i="2"/>
  <c r="J348" i="2" s="1"/>
  <c r="M348" i="2"/>
  <c r="N347" i="2"/>
  <c r="P347" i="2" s="1"/>
  <c r="R347" i="2" s="1"/>
  <c r="R346" i="2" s="1"/>
  <c r="R345" i="2" s="1"/>
  <c r="L347" i="2"/>
  <c r="Q346" i="2"/>
  <c r="Q345" i="2" s="1"/>
  <c r="P346" i="2"/>
  <c r="O346" i="2"/>
  <c r="M346" i="2"/>
  <c r="L346" i="2"/>
  <c r="L345" i="2" s="1"/>
  <c r="K346" i="2"/>
  <c r="K345" i="2" s="1"/>
  <c r="J346" i="2"/>
  <c r="J345" i="2" s="1"/>
  <c r="P345" i="2"/>
  <c r="O345" i="2"/>
  <c r="M345" i="2"/>
  <c r="N344" i="2"/>
  <c r="P344" i="2" s="1"/>
  <c r="L344" i="2"/>
  <c r="Q343" i="2"/>
  <c r="O343" i="2"/>
  <c r="M343" i="2"/>
  <c r="L343" i="2"/>
  <c r="K343" i="2"/>
  <c r="J343" i="2"/>
  <c r="L342" i="2"/>
  <c r="Q341" i="2"/>
  <c r="Q340" i="2" s="1"/>
  <c r="Q339" i="2" s="1"/>
  <c r="Q338" i="2" s="1"/>
  <c r="O341" i="2"/>
  <c r="O340" i="2" s="1"/>
  <c r="M341" i="2"/>
  <c r="K341" i="2"/>
  <c r="K340" i="2" s="1"/>
  <c r="J341" i="2"/>
  <c r="J340" i="2" s="1"/>
  <c r="J339" i="2" s="1"/>
  <c r="J338" i="2" s="1"/>
  <c r="L337" i="2"/>
  <c r="N337" i="2" s="1"/>
  <c r="P337" i="2" s="1"/>
  <c r="R337" i="2" s="1"/>
  <c r="L336" i="2"/>
  <c r="Q335" i="2"/>
  <c r="O335" i="2"/>
  <c r="M335" i="2"/>
  <c r="K335" i="2"/>
  <c r="J335" i="2"/>
  <c r="L334" i="2"/>
  <c r="N334" i="2" s="1"/>
  <c r="Q333" i="2"/>
  <c r="O333" i="2"/>
  <c r="M333" i="2"/>
  <c r="K333" i="2"/>
  <c r="J333" i="2"/>
  <c r="L332" i="2"/>
  <c r="N332" i="2" s="1"/>
  <c r="Q331" i="2"/>
  <c r="Q330" i="2" s="1"/>
  <c r="O331" i="2"/>
  <c r="M331" i="2"/>
  <c r="L331" i="2"/>
  <c r="K331" i="2"/>
  <c r="J331" i="2"/>
  <c r="M330" i="2"/>
  <c r="L329" i="2"/>
  <c r="Q328" i="2"/>
  <c r="Q327" i="2" s="1"/>
  <c r="Q326" i="2" s="1"/>
  <c r="Q325" i="2" s="1"/>
  <c r="O328" i="2"/>
  <c r="O327" i="2" s="1"/>
  <c r="M328" i="2"/>
  <c r="M327" i="2" s="1"/>
  <c r="K328" i="2"/>
  <c r="K327" i="2" s="1"/>
  <c r="J328" i="2"/>
  <c r="J327" i="2" s="1"/>
  <c r="L324" i="2"/>
  <c r="Q323" i="2"/>
  <c r="Q322" i="2" s="1"/>
  <c r="Q321" i="2" s="1"/>
  <c r="Q320" i="2" s="1"/>
  <c r="O323" i="2"/>
  <c r="M323" i="2"/>
  <c r="M322" i="2" s="1"/>
  <c r="M321" i="2" s="1"/>
  <c r="M320" i="2" s="1"/>
  <c r="K323" i="2"/>
  <c r="J323" i="2"/>
  <c r="O322" i="2"/>
  <c r="O321" i="2" s="1"/>
  <c r="O320" i="2" s="1"/>
  <c r="K322" i="2"/>
  <c r="K321" i="2" s="1"/>
  <c r="K320" i="2" s="1"/>
  <c r="J322" i="2"/>
  <c r="J321" i="2" s="1"/>
  <c r="J320" i="2" s="1"/>
  <c r="L319" i="2"/>
  <c r="Q318" i="2"/>
  <c r="Q317" i="2" s="1"/>
  <c r="Q316" i="2" s="1"/>
  <c r="O318" i="2"/>
  <c r="O317" i="2" s="1"/>
  <c r="O316" i="2" s="1"/>
  <c r="M318" i="2"/>
  <c r="M317" i="2" s="1"/>
  <c r="K318" i="2"/>
  <c r="K317" i="2" s="1"/>
  <c r="K316" i="2" s="1"/>
  <c r="J318" i="2"/>
  <c r="J317" i="2" s="1"/>
  <c r="J316" i="2" s="1"/>
  <c r="M316" i="2"/>
  <c r="P315" i="2"/>
  <c r="R315" i="2" s="1"/>
  <c r="R314" i="2" s="1"/>
  <c r="R313" i="2" s="1"/>
  <c r="N315" i="2"/>
  <c r="N314" i="2" s="1"/>
  <c r="N313" i="2" s="1"/>
  <c r="L315" i="2"/>
  <c r="Q314" i="2"/>
  <c r="P314" i="2"/>
  <c r="P313" i="2" s="1"/>
  <c r="O314" i="2"/>
  <c r="M314" i="2"/>
  <c r="M313" i="2" s="1"/>
  <c r="L314" i="2"/>
  <c r="L313" i="2" s="1"/>
  <c r="K314" i="2"/>
  <c r="K313" i="2" s="1"/>
  <c r="K310" i="2" s="1"/>
  <c r="K309" i="2" s="1"/>
  <c r="J314" i="2"/>
  <c r="J313" i="2" s="1"/>
  <c r="Q313" i="2"/>
  <c r="Q310" i="2" s="1"/>
  <c r="Q309" i="2" s="1"/>
  <c r="O313" i="2"/>
  <c r="O310" i="2" s="1"/>
  <c r="O309" i="2" s="1"/>
  <c r="N312" i="2"/>
  <c r="P312" i="2" s="1"/>
  <c r="R312" i="2" s="1"/>
  <c r="R311" i="2" s="1"/>
  <c r="L312" i="2"/>
  <c r="Q311" i="2"/>
  <c r="P311" i="2"/>
  <c r="O311" i="2"/>
  <c r="M311" i="2"/>
  <c r="L311" i="2"/>
  <c r="K311" i="2"/>
  <c r="J311" i="2"/>
  <c r="L310" i="2"/>
  <c r="L309" i="2" s="1"/>
  <c r="L307" i="2"/>
  <c r="Q306" i="2"/>
  <c r="Q305" i="2" s="1"/>
  <c r="Q304" i="2" s="1"/>
  <c r="O306" i="2"/>
  <c r="M306" i="2"/>
  <c r="M305" i="2" s="1"/>
  <c r="M304" i="2" s="1"/>
  <c r="K306" i="2"/>
  <c r="K305" i="2" s="1"/>
  <c r="K304" i="2" s="1"/>
  <c r="J306" i="2"/>
  <c r="J305" i="2" s="1"/>
  <c r="J304" i="2" s="1"/>
  <c r="O305" i="2"/>
  <c r="O304" i="2" s="1"/>
  <c r="P303" i="2"/>
  <c r="R303" i="2" s="1"/>
  <c r="R302" i="2" s="1"/>
  <c r="R301" i="2" s="1"/>
  <c r="N303" i="2"/>
  <c r="N302" i="2" s="1"/>
  <c r="Q302" i="2"/>
  <c r="O302" i="2"/>
  <c r="O301" i="2" s="1"/>
  <c r="M302" i="2"/>
  <c r="M301" i="2" s="1"/>
  <c r="L302" i="2"/>
  <c r="L301" i="2" s="1"/>
  <c r="K302" i="2"/>
  <c r="K301" i="2" s="1"/>
  <c r="J302" i="2"/>
  <c r="Q301" i="2"/>
  <c r="N301" i="2"/>
  <c r="J301" i="2"/>
  <c r="M300" i="2"/>
  <c r="N300" i="2" s="1"/>
  <c r="P300" i="2" s="1"/>
  <c r="Q299" i="2"/>
  <c r="Q298" i="2" s="1"/>
  <c r="O299" i="2"/>
  <c r="N299" i="2"/>
  <c r="L299" i="2"/>
  <c r="K299" i="2"/>
  <c r="J299" i="2"/>
  <c r="J298" i="2" s="1"/>
  <c r="O298" i="2"/>
  <c r="N298" i="2"/>
  <c r="L298" i="2"/>
  <c r="K298" i="2"/>
  <c r="L297" i="2"/>
  <c r="N297" i="2" s="1"/>
  <c r="K297" i="2"/>
  <c r="Q296" i="2"/>
  <c r="O296" i="2"/>
  <c r="M296" i="2"/>
  <c r="K296" i="2"/>
  <c r="J296" i="2"/>
  <c r="L295" i="2"/>
  <c r="Q294" i="2"/>
  <c r="Q293" i="2" s="1"/>
  <c r="O294" i="2"/>
  <c r="M294" i="2"/>
  <c r="K294" i="2"/>
  <c r="K293" i="2" s="1"/>
  <c r="J294" i="2"/>
  <c r="L292" i="2"/>
  <c r="N292" i="2" s="1"/>
  <c r="K292" i="2"/>
  <c r="Q291" i="2"/>
  <c r="O291" i="2"/>
  <c r="M291" i="2"/>
  <c r="L291" i="2"/>
  <c r="K291" i="2"/>
  <c r="J291" i="2"/>
  <c r="L290" i="2"/>
  <c r="Q289" i="2"/>
  <c r="Q288" i="2" s="1"/>
  <c r="O289" i="2"/>
  <c r="O288" i="2" s="1"/>
  <c r="M289" i="2"/>
  <c r="K289" i="2"/>
  <c r="K288" i="2" s="1"/>
  <c r="J289" i="2"/>
  <c r="J288" i="2" s="1"/>
  <c r="L287" i="2"/>
  <c r="N287" i="2" s="1"/>
  <c r="Q286" i="2"/>
  <c r="O286" i="2"/>
  <c r="O285" i="2" s="1"/>
  <c r="M286" i="2"/>
  <c r="K286" i="2"/>
  <c r="K285" i="2" s="1"/>
  <c r="J286" i="2"/>
  <c r="J285" i="2" s="1"/>
  <c r="Q285" i="2"/>
  <c r="Q284" i="2" s="1"/>
  <c r="Q283" i="2" s="1"/>
  <c r="M285" i="2"/>
  <c r="L282" i="2"/>
  <c r="N282" i="2" s="1"/>
  <c r="N281" i="2" s="1"/>
  <c r="N280" i="2" s="1"/>
  <c r="N279" i="2" s="1"/>
  <c r="Q281" i="2"/>
  <c r="Q280" i="2" s="1"/>
  <c r="Q279" i="2" s="1"/>
  <c r="O281" i="2"/>
  <c r="O280" i="2" s="1"/>
  <c r="O279" i="2" s="1"/>
  <c r="M281" i="2"/>
  <c r="L281" i="2"/>
  <c r="K281" i="2"/>
  <c r="K280" i="2" s="1"/>
  <c r="J281" i="2"/>
  <c r="J280" i="2" s="1"/>
  <c r="J279" i="2" s="1"/>
  <c r="M280" i="2"/>
  <c r="L280" i="2"/>
  <c r="L279" i="2" s="1"/>
  <c r="M279" i="2"/>
  <c r="K279" i="2"/>
  <c r="R278" i="2"/>
  <c r="L278" i="2"/>
  <c r="R277" i="2"/>
  <c r="Q277" i="2"/>
  <c r="P277" i="2"/>
  <c r="L277" i="2"/>
  <c r="R276" i="2"/>
  <c r="Q276" i="2"/>
  <c r="P276" i="2"/>
  <c r="L276" i="2"/>
  <c r="R275" i="2"/>
  <c r="R274" i="2" s="1"/>
  <c r="R273" i="2" s="1"/>
  <c r="R269" i="2" s="1"/>
  <c r="L275" i="2"/>
  <c r="Q274" i="2"/>
  <c r="P274" i="2"/>
  <c r="L274" i="2"/>
  <c r="Q273" i="2"/>
  <c r="P273" i="2"/>
  <c r="P269" i="2" s="1"/>
  <c r="L273" i="2"/>
  <c r="R272" i="2"/>
  <c r="L272" i="2"/>
  <c r="R271" i="2"/>
  <c r="Q271" i="2"/>
  <c r="P271" i="2"/>
  <c r="L271" i="2"/>
  <c r="R270" i="2"/>
  <c r="Q270" i="2"/>
  <c r="P270" i="2"/>
  <c r="L270" i="2"/>
  <c r="Q269" i="2"/>
  <c r="Q265" i="2" s="1"/>
  <c r="L269" i="2"/>
  <c r="R268" i="2"/>
  <c r="R267" i="2" s="1"/>
  <c r="R266" i="2" s="1"/>
  <c r="R265" i="2" s="1"/>
  <c r="L268" i="2"/>
  <c r="Q267" i="2"/>
  <c r="P267" i="2"/>
  <c r="L267" i="2"/>
  <c r="Q266" i="2"/>
  <c r="P266" i="2"/>
  <c r="P265" i="2" s="1"/>
  <c r="L266" i="2"/>
  <c r="L265" i="2" s="1"/>
  <c r="O265" i="2"/>
  <c r="N265" i="2"/>
  <c r="M265" i="2"/>
  <c r="K265" i="2"/>
  <c r="J265" i="2"/>
  <c r="L264" i="2"/>
  <c r="L262" i="2" s="1"/>
  <c r="J264" i="2"/>
  <c r="Q263" i="2"/>
  <c r="O263" i="2"/>
  <c r="M263" i="2"/>
  <c r="K263" i="2"/>
  <c r="J263" i="2"/>
  <c r="Q262" i="2"/>
  <c r="O262" i="2"/>
  <c r="M262" i="2"/>
  <c r="K262" i="2"/>
  <c r="J262" i="2"/>
  <c r="J261" i="2"/>
  <c r="J260" i="2" s="1"/>
  <c r="J259" i="2" s="1"/>
  <c r="Q260" i="2"/>
  <c r="O260" i="2"/>
  <c r="O259" i="2" s="1"/>
  <c r="M260" i="2"/>
  <c r="M259" i="2" s="1"/>
  <c r="K260" i="2"/>
  <c r="K259" i="2" s="1"/>
  <c r="Q259" i="2"/>
  <c r="L258" i="2"/>
  <c r="N258" i="2" s="1"/>
  <c r="N257" i="2" s="1"/>
  <c r="N256" i="2" s="1"/>
  <c r="J258" i="2"/>
  <c r="Q257" i="2"/>
  <c r="Q256" i="2" s="1"/>
  <c r="Q255" i="2" s="1"/>
  <c r="Q254" i="2" s="1"/>
  <c r="O257" i="2"/>
  <c r="M257" i="2"/>
  <c r="L257" i="2"/>
  <c r="L256" i="2" s="1"/>
  <c r="K257" i="2"/>
  <c r="J257" i="2"/>
  <c r="J256" i="2" s="1"/>
  <c r="O256" i="2"/>
  <c r="M256" i="2"/>
  <c r="K256" i="2"/>
  <c r="K255" i="2" s="1"/>
  <c r="K254" i="2" s="1"/>
  <c r="J253" i="2"/>
  <c r="J252" i="2" s="1"/>
  <c r="Q252" i="2"/>
  <c r="Q251" i="2" s="1"/>
  <c r="O252" i="2"/>
  <c r="O251" i="2" s="1"/>
  <c r="M252" i="2"/>
  <c r="M251" i="2" s="1"/>
  <c r="K252" i="2"/>
  <c r="K251" i="2" s="1"/>
  <c r="J251" i="2"/>
  <c r="J250" i="2"/>
  <c r="L250" i="2" s="1"/>
  <c r="Q249" i="2"/>
  <c r="Q248" i="2" s="1"/>
  <c r="O249" i="2"/>
  <c r="M249" i="2"/>
  <c r="M248" i="2" s="1"/>
  <c r="K249" i="2"/>
  <c r="K248" i="2" s="1"/>
  <c r="J249" i="2"/>
  <c r="J248" i="2" s="1"/>
  <c r="O248" i="2"/>
  <c r="J247" i="2"/>
  <c r="L247" i="2" s="1"/>
  <c r="L246" i="2" s="1"/>
  <c r="Q246" i="2"/>
  <c r="Q245" i="2" s="1"/>
  <c r="O246" i="2"/>
  <c r="O245" i="2" s="1"/>
  <c r="M246" i="2"/>
  <c r="M245" i="2" s="1"/>
  <c r="K246" i="2"/>
  <c r="K245" i="2" s="1"/>
  <c r="L245" i="2"/>
  <c r="L244" i="2"/>
  <c r="N244" i="2" s="1"/>
  <c r="J244" i="2"/>
  <c r="Q243" i="2"/>
  <c r="O243" i="2"/>
  <c r="O242" i="2" s="1"/>
  <c r="M243" i="2"/>
  <c r="M242" i="2" s="1"/>
  <c r="L243" i="2"/>
  <c r="L242" i="2" s="1"/>
  <c r="K243" i="2"/>
  <c r="J243" i="2"/>
  <c r="J242" i="2" s="1"/>
  <c r="Q242" i="2"/>
  <c r="K242" i="2"/>
  <c r="J241" i="2"/>
  <c r="J240" i="2" s="1"/>
  <c r="J239" i="2" s="1"/>
  <c r="Q240" i="2"/>
  <c r="O240" i="2"/>
  <c r="O239" i="2" s="1"/>
  <c r="M240" i="2"/>
  <c r="M239" i="2" s="1"/>
  <c r="K240" i="2"/>
  <c r="K239" i="2" s="1"/>
  <c r="Q239" i="2"/>
  <c r="L238" i="2"/>
  <c r="N238" i="2" s="1"/>
  <c r="N237" i="2" s="1"/>
  <c r="N236" i="2" s="1"/>
  <c r="J238" i="2"/>
  <c r="Q237" i="2"/>
  <c r="O237" i="2"/>
  <c r="M237" i="2"/>
  <c r="M236" i="2" s="1"/>
  <c r="K237" i="2"/>
  <c r="K236" i="2" s="1"/>
  <c r="J237" i="2"/>
  <c r="J236" i="2" s="1"/>
  <c r="Q236" i="2"/>
  <c r="O236" i="2"/>
  <c r="J235" i="2"/>
  <c r="L235" i="2" s="1"/>
  <c r="L234" i="2" s="1"/>
  <c r="L233" i="2" s="1"/>
  <c r="Q234" i="2"/>
  <c r="Q233" i="2" s="1"/>
  <c r="O234" i="2"/>
  <c r="O233" i="2" s="1"/>
  <c r="M234" i="2"/>
  <c r="M233" i="2" s="1"/>
  <c r="K234" i="2"/>
  <c r="K233" i="2" s="1"/>
  <c r="N232" i="2"/>
  <c r="P232" i="2" s="1"/>
  <c r="L232" i="2"/>
  <c r="J232" i="2"/>
  <c r="Q231" i="2"/>
  <c r="Q230" i="2" s="1"/>
  <c r="O231" i="2"/>
  <c r="O230" i="2" s="1"/>
  <c r="M231" i="2"/>
  <c r="L231" i="2"/>
  <c r="L230" i="2" s="1"/>
  <c r="K231" i="2"/>
  <c r="J231" i="2"/>
  <c r="J230" i="2" s="1"/>
  <c r="M230" i="2"/>
  <c r="K230" i="2"/>
  <c r="N226" i="2"/>
  <c r="P226" i="2" s="1"/>
  <c r="Q225" i="2"/>
  <c r="O225" i="2"/>
  <c r="O224" i="2" s="1"/>
  <c r="N225" i="2"/>
  <c r="N224" i="2" s="1"/>
  <c r="M225" i="2"/>
  <c r="L225" i="2"/>
  <c r="L224" i="2" s="1"/>
  <c r="K225" i="2"/>
  <c r="K224" i="2" s="1"/>
  <c r="J225" i="2"/>
  <c r="J224" i="2" s="1"/>
  <c r="Q224" i="2"/>
  <c r="M224" i="2"/>
  <c r="N223" i="2"/>
  <c r="P223" i="2" s="1"/>
  <c r="Q222" i="2"/>
  <c r="Q221" i="2" s="1"/>
  <c r="O222" i="2"/>
  <c r="M222" i="2"/>
  <c r="M221" i="2" s="1"/>
  <c r="L222" i="2"/>
  <c r="L221" i="2" s="1"/>
  <c r="K222" i="2"/>
  <c r="K221" i="2" s="1"/>
  <c r="J222" i="2"/>
  <c r="O221" i="2"/>
  <c r="J221" i="2"/>
  <c r="L220" i="2"/>
  <c r="N220" i="2" s="1"/>
  <c r="K220" i="2"/>
  <c r="Q219" i="2"/>
  <c r="O219" i="2"/>
  <c r="O216" i="2" s="1"/>
  <c r="M219" i="2"/>
  <c r="K219" i="2"/>
  <c r="J219" i="2"/>
  <c r="L218" i="2"/>
  <c r="N218" i="2" s="1"/>
  <c r="Q217" i="2"/>
  <c r="Q216" i="2" s="1"/>
  <c r="O217" i="2"/>
  <c r="M217" i="2"/>
  <c r="K217" i="2"/>
  <c r="K216" i="2" s="1"/>
  <c r="K210" i="2" s="1"/>
  <c r="K209" i="2" s="1"/>
  <c r="J217" i="2"/>
  <c r="J216" i="2"/>
  <c r="L215" i="2"/>
  <c r="N215" i="2" s="1"/>
  <c r="K215" i="2"/>
  <c r="Q214" i="2"/>
  <c r="O214" i="2"/>
  <c r="O211" i="2" s="1"/>
  <c r="M214" i="2"/>
  <c r="K214" i="2"/>
  <c r="J214" i="2"/>
  <c r="J211" i="2" s="1"/>
  <c r="L213" i="2"/>
  <c r="N213" i="2" s="1"/>
  <c r="Q212" i="2"/>
  <c r="O212" i="2"/>
  <c r="M212" i="2"/>
  <c r="M211" i="2" s="1"/>
  <c r="K212" i="2"/>
  <c r="J212" i="2"/>
  <c r="K211" i="2"/>
  <c r="L208" i="2"/>
  <c r="N208" i="2" s="1"/>
  <c r="Q207" i="2"/>
  <c r="O207" i="2"/>
  <c r="M207" i="2"/>
  <c r="K207" i="2"/>
  <c r="J207" i="2"/>
  <c r="Q206" i="2"/>
  <c r="O206" i="2"/>
  <c r="M206" i="2"/>
  <c r="K206" i="2"/>
  <c r="J206" i="2"/>
  <c r="L205" i="2"/>
  <c r="N205" i="2" s="1"/>
  <c r="Q204" i="2"/>
  <c r="Q203" i="2" s="1"/>
  <c r="Q202" i="2" s="1"/>
  <c r="Q201" i="2" s="1"/>
  <c r="O204" i="2"/>
  <c r="O203" i="2" s="1"/>
  <c r="M204" i="2"/>
  <c r="K204" i="2"/>
  <c r="K203" i="2" s="1"/>
  <c r="K202" i="2" s="1"/>
  <c r="K201" i="2" s="1"/>
  <c r="J204" i="2"/>
  <c r="M203" i="2"/>
  <c r="M202" i="2" s="1"/>
  <c r="M201" i="2" s="1"/>
  <c r="J203" i="2"/>
  <c r="L197" i="2"/>
  <c r="N197" i="2" s="1"/>
  <c r="Q196" i="2"/>
  <c r="O196" i="2"/>
  <c r="M196" i="2"/>
  <c r="K196" i="2"/>
  <c r="K195" i="2" s="1"/>
  <c r="K194" i="2" s="1"/>
  <c r="K193" i="2" s="1"/>
  <c r="K192" i="2" s="1"/>
  <c r="J196" i="2"/>
  <c r="J195" i="2" s="1"/>
  <c r="J194" i="2" s="1"/>
  <c r="J193" i="2" s="1"/>
  <c r="J192" i="2" s="1"/>
  <c r="Q195" i="2"/>
  <c r="O195" i="2"/>
  <c r="O194" i="2" s="1"/>
  <c r="O193" i="2" s="1"/>
  <c r="O192" i="2" s="1"/>
  <c r="M195" i="2"/>
  <c r="M194" i="2" s="1"/>
  <c r="M193" i="2" s="1"/>
  <c r="M192" i="2" s="1"/>
  <c r="Q194" i="2"/>
  <c r="Q193" i="2"/>
  <c r="Q192" i="2" s="1"/>
  <c r="L191" i="2"/>
  <c r="Q190" i="2"/>
  <c r="Q187" i="2" s="1"/>
  <c r="Q186" i="2" s="1"/>
  <c r="O190" i="2"/>
  <c r="M190" i="2"/>
  <c r="K190" i="2"/>
  <c r="J190" i="2"/>
  <c r="N189" i="2"/>
  <c r="L189" i="2"/>
  <c r="Q188" i="2"/>
  <c r="O188" i="2"/>
  <c r="M188" i="2"/>
  <c r="M187" i="2" s="1"/>
  <c r="M186" i="2" s="1"/>
  <c r="L188" i="2"/>
  <c r="K188" i="2"/>
  <c r="J188" i="2"/>
  <c r="J187" i="2" s="1"/>
  <c r="J186" i="2" s="1"/>
  <c r="N185" i="2"/>
  <c r="P185" i="2" s="1"/>
  <c r="Q184" i="2"/>
  <c r="O184" i="2"/>
  <c r="O183" i="2" s="1"/>
  <c r="N184" i="2"/>
  <c r="N183" i="2" s="1"/>
  <c r="M184" i="2"/>
  <c r="L184" i="2"/>
  <c r="L183" i="2" s="1"/>
  <c r="Q183" i="2"/>
  <c r="M183" i="2"/>
  <c r="N182" i="2"/>
  <c r="L182" i="2"/>
  <c r="Q181" i="2"/>
  <c r="O181" i="2"/>
  <c r="O180" i="2" s="1"/>
  <c r="M181" i="2"/>
  <c r="L181" i="2"/>
  <c r="L180" i="2" s="1"/>
  <c r="K181" i="2"/>
  <c r="J181" i="2"/>
  <c r="J180" i="2" s="1"/>
  <c r="Q180" i="2"/>
  <c r="Q179" i="2" s="1"/>
  <c r="Q178" i="2" s="1"/>
  <c r="M180" i="2"/>
  <c r="K180" i="2"/>
  <c r="K179" i="2" s="1"/>
  <c r="L177" i="2"/>
  <c r="N177" i="2" s="1"/>
  <c r="Q176" i="2"/>
  <c r="Q175" i="2" s="1"/>
  <c r="O176" i="2"/>
  <c r="M176" i="2"/>
  <c r="L176" i="2"/>
  <c r="L175" i="2" s="1"/>
  <c r="K176" i="2"/>
  <c r="K175" i="2" s="1"/>
  <c r="K170" i="2" s="1"/>
  <c r="J176" i="2"/>
  <c r="O175" i="2"/>
  <c r="M175" i="2"/>
  <c r="J175" i="2"/>
  <c r="N174" i="2"/>
  <c r="P174" i="2" s="1"/>
  <c r="P173" i="2" s="1"/>
  <c r="P172" i="2" s="1"/>
  <c r="P171" i="2" s="1"/>
  <c r="Q173" i="2"/>
  <c r="Q172" i="2" s="1"/>
  <c r="Q171" i="2" s="1"/>
  <c r="O173" i="2"/>
  <c r="O172" i="2" s="1"/>
  <c r="M173" i="2"/>
  <c r="M172" i="2" s="1"/>
  <c r="M171" i="2" s="1"/>
  <c r="L173" i="2"/>
  <c r="L172" i="2" s="1"/>
  <c r="L171" i="2" s="1"/>
  <c r="L170" i="2" s="1"/>
  <c r="O171" i="2"/>
  <c r="O170" i="2" s="1"/>
  <c r="J170" i="2"/>
  <c r="L169" i="2"/>
  <c r="L168" i="2" s="1"/>
  <c r="L167" i="2" s="1"/>
  <c r="L166" i="2" s="1"/>
  <c r="L165" i="2" s="1"/>
  <c r="L164" i="2" s="1"/>
  <c r="Q168" i="2"/>
  <c r="Q167" i="2" s="1"/>
  <c r="Q166" i="2" s="1"/>
  <c r="Q165" i="2" s="1"/>
  <c r="Q164" i="2" s="1"/>
  <c r="O168" i="2"/>
  <c r="O167" i="2" s="1"/>
  <c r="O166" i="2" s="1"/>
  <c r="M168" i="2"/>
  <c r="K168" i="2"/>
  <c r="K167" i="2" s="1"/>
  <c r="K166" i="2" s="1"/>
  <c r="J168" i="2"/>
  <c r="J167" i="2" s="1"/>
  <c r="J166" i="2" s="1"/>
  <c r="J165" i="2" s="1"/>
  <c r="J164" i="2" s="1"/>
  <c r="M167" i="2"/>
  <c r="M166" i="2" s="1"/>
  <c r="M165" i="2" s="1"/>
  <c r="M164" i="2" s="1"/>
  <c r="O165" i="2"/>
  <c r="K165" i="2"/>
  <c r="K164" i="2" s="1"/>
  <c r="O164" i="2"/>
  <c r="L162" i="2"/>
  <c r="Q161" i="2"/>
  <c r="Q160" i="2" s="1"/>
  <c r="O161" i="2"/>
  <c r="O160" i="2" s="1"/>
  <c r="O159" i="2" s="1"/>
  <c r="M161" i="2"/>
  <c r="M160" i="2" s="1"/>
  <c r="M159" i="2" s="1"/>
  <c r="K161" i="2"/>
  <c r="J161" i="2"/>
  <c r="J160" i="2" s="1"/>
  <c r="J159" i="2" s="1"/>
  <c r="K160" i="2"/>
  <c r="K159" i="2" s="1"/>
  <c r="Q159" i="2"/>
  <c r="L158" i="2"/>
  <c r="N158" i="2" s="1"/>
  <c r="N157" i="2" s="1"/>
  <c r="N156" i="2" s="1"/>
  <c r="Q157" i="2"/>
  <c r="Q156" i="2" s="1"/>
  <c r="O157" i="2"/>
  <c r="O156" i="2" s="1"/>
  <c r="M157" i="2"/>
  <c r="L157" i="2"/>
  <c r="L156" i="2" s="1"/>
  <c r="K157" i="2"/>
  <c r="J157" i="2"/>
  <c r="J156" i="2" s="1"/>
  <c r="M156" i="2"/>
  <c r="K156" i="2"/>
  <c r="L155" i="2"/>
  <c r="N155" i="2" s="1"/>
  <c r="Q154" i="2"/>
  <c r="O154" i="2"/>
  <c r="M154" i="2"/>
  <c r="M153" i="2" s="1"/>
  <c r="K154" i="2"/>
  <c r="K153" i="2" s="1"/>
  <c r="J154" i="2"/>
  <c r="J153" i="2" s="1"/>
  <c r="Q153" i="2"/>
  <c r="O153" i="2"/>
  <c r="L152" i="2"/>
  <c r="N152" i="2" s="1"/>
  <c r="Q151" i="2"/>
  <c r="O151" i="2"/>
  <c r="M151" i="2"/>
  <c r="L151" i="2"/>
  <c r="K151" i="2"/>
  <c r="J151" i="2"/>
  <c r="L150" i="2"/>
  <c r="Q149" i="2"/>
  <c r="Q148" i="2" s="1"/>
  <c r="Q147" i="2" s="1"/>
  <c r="Q146" i="2" s="1"/>
  <c r="O149" i="2"/>
  <c r="O148" i="2" s="1"/>
  <c r="O147" i="2" s="1"/>
  <c r="O146" i="2" s="1"/>
  <c r="M149" i="2"/>
  <c r="K149" i="2"/>
  <c r="J149" i="2"/>
  <c r="J148" i="2" s="1"/>
  <c r="J147" i="2" s="1"/>
  <c r="J146" i="2" s="1"/>
  <c r="K148" i="2"/>
  <c r="K147" i="2" s="1"/>
  <c r="K146" i="2" s="1"/>
  <c r="K145" i="2"/>
  <c r="L145" i="2" s="1"/>
  <c r="Q144" i="2"/>
  <c r="Q141" i="2" s="1"/>
  <c r="Q140" i="2" s="1"/>
  <c r="Q139" i="2" s="1"/>
  <c r="O144" i="2"/>
  <c r="O141" i="2" s="1"/>
  <c r="O140" i="2" s="1"/>
  <c r="O139" i="2" s="1"/>
  <c r="M144" i="2"/>
  <c r="K144" i="2"/>
  <c r="K141" i="2" s="1"/>
  <c r="J144" i="2"/>
  <c r="J141" i="2" s="1"/>
  <c r="J140" i="2" s="1"/>
  <c r="J139" i="2" s="1"/>
  <c r="L143" i="2"/>
  <c r="L142" i="2" s="1"/>
  <c r="Q142" i="2"/>
  <c r="O142" i="2"/>
  <c r="M142" i="2"/>
  <c r="K142" i="2"/>
  <c r="J142" i="2"/>
  <c r="M141" i="2"/>
  <c r="M140" i="2" s="1"/>
  <c r="M139" i="2" s="1"/>
  <c r="K140" i="2"/>
  <c r="K139" i="2" s="1"/>
  <c r="N138" i="2"/>
  <c r="N137" i="2" s="1"/>
  <c r="N136" i="2" s="1"/>
  <c r="L138" i="2"/>
  <c r="Q137" i="2"/>
  <c r="O137" i="2"/>
  <c r="O136" i="2" s="1"/>
  <c r="M137" i="2"/>
  <c r="M136" i="2" s="1"/>
  <c r="L137" i="2"/>
  <c r="L136" i="2" s="1"/>
  <c r="K137" i="2"/>
  <c r="K136" i="2" s="1"/>
  <c r="J137" i="2"/>
  <c r="Q136" i="2"/>
  <c r="J136" i="2"/>
  <c r="L135" i="2"/>
  <c r="Q134" i="2"/>
  <c r="O134" i="2"/>
  <c r="M134" i="2"/>
  <c r="M131" i="2" s="1"/>
  <c r="K134" i="2"/>
  <c r="J134" i="2"/>
  <c r="L133" i="2"/>
  <c r="N133" i="2" s="1"/>
  <c r="Q132" i="2"/>
  <c r="O132" i="2"/>
  <c r="M132" i="2"/>
  <c r="K132" i="2"/>
  <c r="K131" i="2" s="1"/>
  <c r="K130" i="2" s="1"/>
  <c r="K129" i="2" s="1"/>
  <c r="J132" i="2"/>
  <c r="J131" i="2" s="1"/>
  <c r="J130" i="2" s="1"/>
  <c r="J129" i="2" s="1"/>
  <c r="O131" i="2"/>
  <c r="O130" i="2" s="1"/>
  <c r="O129" i="2" s="1"/>
  <c r="L128" i="2"/>
  <c r="N128" i="2" s="1"/>
  <c r="Q127" i="2"/>
  <c r="Q126" i="2" s="1"/>
  <c r="O127" i="2"/>
  <c r="O126" i="2" s="1"/>
  <c r="M127" i="2"/>
  <c r="K127" i="2"/>
  <c r="K126" i="2" s="1"/>
  <c r="J127" i="2"/>
  <c r="J126" i="2" s="1"/>
  <c r="M126" i="2"/>
  <c r="N125" i="2"/>
  <c r="P125" i="2" s="1"/>
  <c r="L125" i="2"/>
  <c r="L124" i="2" s="1"/>
  <c r="L123" i="2" s="1"/>
  <c r="Q124" i="2"/>
  <c r="O124" i="2"/>
  <c r="O123" i="2" s="1"/>
  <c r="N124" i="2"/>
  <c r="N123" i="2" s="1"/>
  <c r="M124" i="2"/>
  <c r="K124" i="2"/>
  <c r="J124" i="2"/>
  <c r="J123" i="2" s="1"/>
  <c r="J122" i="2" s="1"/>
  <c r="J121" i="2" s="1"/>
  <c r="Q123" i="2"/>
  <c r="M123" i="2"/>
  <c r="M122" i="2" s="1"/>
  <c r="M121" i="2" s="1"/>
  <c r="K123" i="2"/>
  <c r="K122" i="2" s="1"/>
  <c r="K121" i="2" s="1"/>
  <c r="K120" i="2" s="1"/>
  <c r="K119" i="2" s="1"/>
  <c r="J118" i="2"/>
  <c r="L118" i="2" s="1"/>
  <c r="N117" i="2"/>
  <c r="P117" i="2" s="1"/>
  <c r="R117" i="2" s="1"/>
  <c r="M117" i="2"/>
  <c r="K117" i="2"/>
  <c r="L117" i="2" s="1"/>
  <c r="Q116" i="2"/>
  <c r="Q115" i="2" s="1"/>
  <c r="O116" i="2"/>
  <c r="M116" i="2"/>
  <c r="M115" i="2" s="1"/>
  <c r="K116" i="2"/>
  <c r="K115" i="2" s="1"/>
  <c r="O115" i="2"/>
  <c r="L114" i="2"/>
  <c r="L112" i="2" s="1"/>
  <c r="L111" i="2" s="1"/>
  <c r="Q113" i="2"/>
  <c r="O113" i="2"/>
  <c r="M113" i="2"/>
  <c r="L113" i="2"/>
  <c r="K113" i="2"/>
  <c r="J113" i="2"/>
  <c r="Q112" i="2"/>
  <c r="Q111" i="2" s="1"/>
  <c r="Q110" i="2" s="1"/>
  <c r="O112" i="2"/>
  <c r="M112" i="2"/>
  <c r="K112" i="2"/>
  <c r="J112" i="2"/>
  <c r="O111" i="2"/>
  <c r="O110" i="2" s="1"/>
  <c r="M111" i="2"/>
  <c r="M110" i="2" s="1"/>
  <c r="K111" i="2"/>
  <c r="J111" i="2"/>
  <c r="L109" i="2"/>
  <c r="N109" i="2" s="1"/>
  <c r="L108" i="2"/>
  <c r="N108" i="2" s="1"/>
  <c r="P108" i="2" s="1"/>
  <c r="R108" i="2" s="1"/>
  <c r="Q107" i="2"/>
  <c r="O107" i="2"/>
  <c r="O106" i="2" s="1"/>
  <c r="M107" i="2"/>
  <c r="K107" i="2"/>
  <c r="K106" i="2" s="1"/>
  <c r="J107" i="2"/>
  <c r="Q106" i="2"/>
  <c r="M106" i="2"/>
  <c r="J106" i="2"/>
  <c r="L105" i="2"/>
  <c r="Q104" i="2"/>
  <c r="Q103" i="2" s="1"/>
  <c r="Q102" i="2" s="1"/>
  <c r="Q101" i="2" s="1"/>
  <c r="O104" i="2"/>
  <c r="M104" i="2"/>
  <c r="M103" i="2" s="1"/>
  <c r="K104" i="2"/>
  <c r="K103" i="2" s="1"/>
  <c r="J104" i="2"/>
  <c r="O103" i="2"/>
  <c r="O102" i="2" s="1"/>
  <c r="J103" i="2"/>
  <c r="J102" i="2" s="1"/>
  <c r="M102" i="2"/>
  <c r="M101" i="2" s="1"/>
  <c r="L100" i="2"/>
  <c r="N100" i="2" s="1"/>
  <c r="N99" i="2" s="1"/>
  <c r="Q99" i="2"/>
  <c r="O99" i="2"/>
  <c r="M99" i="2"/>
  <c r="K99" i="2"/>
  <c r="J99" i="2"/>
  <c r="Q98" i="2"/>
  <c r="O98" i="2"/>
  <c r="N98" i="2"/>
  <c r="M98" i="2"/>
  <c r="L98" i="2"/>
  <c r="K98" i="2"/>
  <c r="J98" i="2"/>
  <c r="L97" i="2"/>
  <c r="N97" i="2" s="1"/>
  <c r="Q96" i="2"/>
  <c r="Q95" i="2" s="1"/>
  <c r="Q94" i="2" s="1"/>
  <c r="Q93" i="2" s="1"/>
  <c r="Q92" i="2" s="1"/>
  <c r="Q91" i="2" s="1"/>
  <c r="O96" i="2"/>
  <c r="O95" i="2" s="1"/>
  <c r="O94" i="2" s="1"/>
  <c r="O93" i="2" s="1"/>
  <c r="O92" i="2" s="1"/>
  <c r="O91" i="2" s="1"/>
  <c r="M96" i="2"/>
  <c r="M95" i="2" s="1"/>
  <c r="M94" i="2" s="1"/>
  <c r="M93" i="2" s="1"/>
  <c r="M92" i="2" s="1"/>
  <c r="M91" i="2" s="1"/>
  <c r="K96" i="2"/>
  <c r="K95" i="2" s="1"/>
  <c r="K94" i="2" s="1"/>
  <c r="K93" i="2" s="1"/>
  <c r="K92" i="2" s="1"/>
  <c r="K91" i="2" s="1"/>
  <c r="J96" i="2"/>
  <c r="J95" i="2" s="1"/>
  <c r="J94" i="2" s="1"/>
  <c r="J93" i="2" s="1"/>
  <c r="J92" i="2" s="1"/>
  <c r="J91" i="2" s="1"/>
  <c r="L90" i="2"/>
  <c r="N90" i="2" s="1"/>
  <c r="Q89" i="2"/>
  <c r="Q88" i="2" s="1"/>
  <c r="Q87" i="2" s="1"/>
  <c r="O89" i="2"/>
  <c r="O88" i="2" s="1"/>
  <c r="O87" i="2" s="1"/>
  <c r="M89" i="2"/>
  <c r="M88" i="2" s="1"/>
  <c r="M87" i="2" s="1"/>
  <c r="K89" i="2"/>
  <c r="K88" i="2" s="1"/>
  <c r="J89" i="2"/>
  <c r="J88" i="2"/>
  <c r="J87" i="2" s="1"/>
  <c r="K87" i="2"/>
  <c r="J86" i="2"/>
  <c r="J85" i="2" s="1"/>
  <c r="Q85" i="2"/>
  <c r="O85" i="2"/>
  <c r="M85" i="2"/>
  <c r="K85" i="2"/>
  <c r="J84" i="2"/>
  <c r="Q83" i="2"/>
  <c r="Q82" i="2" s="1"/>
  <c r="Q81" i="2" s="1"/>
  <c r="Q80" i="2" s="1"/>
  <c r="Q79" i="2" s="1"/>
  <c r="O83" i="2"/>
  <c r="M83" i="2"/>
  <c r="K83" i="2"/>
  <c r="K82" i="2" s="1"/>
  <c r="K81" i="2" s="1"/>
  <c r="K80" i="2" s="1"/>
  <c r="K79" i="2"/>
  <c r="N78" i="2"/>
  <c r="L78" i="2"/>
  <c r="Q77" i="2"/>
  <c r="O77" i="2"/>
  <c r="O76" i="2" s="1"/>
  <c r="M77" i="2"/>
  <c r="M76" i="2" s="1"/>
  <c r="L77" i="2"/>
  <c r="L76" i="2" s="1"/>
  <c r="K77" i="2"/>
  <c r="J77" i="2"/>
  <c r="J76" i="2" s="1"/>
  <c r="Q76" i="2"/>
  <c r="K76" i="2"/>
  <c r="N75" i="2"/>
  <c r="P75" i="2" s="1"/>
  <c r="P74" i="2" s="1"/>
  <c r="P73" i="2" s="1"/>
  <c r="L75" i="2"/>
  <c r="Q74" i="2"/>
  <c r="Q73" i="2" s="1"/>
  <c r="Q72" i="2" s="1"/>
  <c r="O74" i="2"/>
  <c r="O73" i="2" s="1"/>
  <c r="O72" i="2" s="1"/>
  <c r="N74" i="2"/>
  <c r="N73" i="2" s="1"/>
  <c r="M74" i="2"/>
  <c r="L74" i="2"/>
  <c r="L73" i="2" s="1"/>
  <c r="K74" i="2"/>
  <c r="K73" i="2" s="1"/>
  <c r="K72" i="2" s="1"/>
  <c r="K71" i="2" s="1"/>
  <c r="J74" i="2"/>
  <c r="J73" i="2" s="1"/>
  <c r="M73" i="2"/>
  <c r="L70" i="2"/>
  <c r="N70" i="2" s="1"/>
  <c r="P70" i="2" s="1"/>
  <c r="Q69" i="2"/>
  <c r="Q68" i="2" s="1"/>
  <c r="Q67" i="2" s="1"/>
  <c r="Q66" i="2" s="1"/>
  <c r="O69" i="2"/>
  <c r="M69" i="2"/>
  <c r="L69" i="2"/>
  <c r="L68" i="2" s="1"/>
  <c r="L67" i="2" s="1"/>
  <c r="L66" i="2" s="1"/>
  <c r="K69" i="2"/>
  <c r="K68" i="2" s="1"/>
  <c r="K67" i="2" s="1"/>
  <c r="K66" i="2" s="1"/>
  <c r="J69" i="2"/>
  <c r="J68" i="2" s="1"/>
  <c r="O68" i="2"/>
  <c r="O67" i="2" s="1"/>
  <c r="O66" i="2" s="1"/>
  <c r="M68" i="2"/>
  <c r="M67" i="2" s="1"/>
  <c r="M66" i="2" s="1"/>
  <c r="J67" i="2"/>
  <c r="J66" i="2" s="1"/>
  <c r="J65" i="2"/>
  <c r="Q64" i="2"/>
  <c r="O64" i="2"/>
  <c r="M64" i="2"/>
  <c r="K64" i="2"/>
  <c r="J63" i="2"/>
  <c r="L62" i="2"/>
  <c r="N62" i="2" s="1"/>
  <c r="P62" i="2" s="1"/>
  <c r="R62" i="2" s="1"/>
  <c r="Q61" i="2"/>
  <c r="O61" i="2"/>
  <c r="M61" i="2"/>
  <c r="K61" i="2"/>
  <c r="K60" i="2" s="1"/>
  <c r="K59" i="2" s="1"/>
  <c r="K58" i="2" s="1"/>
  <c r="K57" i="2" s="1"/>
  <c r="L56" i="2"/>
  <c r="N56" i="2" s="1"/>
  <c r="P56" i="2" s="1"/>
  <c r="Q55" i="2"/>
  <c r="O55" i="2"/>
  <c r="M55" i="2"/>
  <c r="M54" i="2" s="1"/>
  <c r="K55" i="2"/>
  <c r="J55" i="2"/>
  <c r="J54" i="2" s="1"/>
  <c r="Q54" i="2"/>
  <c r="O54" i="2"/>
  <c r="K54" i="2"/>
  <c r="J53" i="2"/>
  <c r="Q52" i="2"/>
  <c r="Q51" i="2" s="1"/>
  <c r="O52" i="2"/>
  <c r="O51" i="2" s="1"/>
  <c r="M52" i="2"/>
  <c r="M51" i="2" s="1"/>
  <c r="K52" i="2"/>
  <c r="K51" i="2" s="1"/>
  <c r="L50" i="2"/>
  <c r="N50" i="2" s="1"/>
  <c r="Q49" i="2"/>
  <c r="O49" i="2"/>
  <c r="M49" i="2"/>
  <c r="M46" i="2" s="1"/>
  <c r="M45" i="2" s="1"/>
  <c r="M44" i="2" s="1"/>
  <c r="K49" i="2"/>
  <c r="J49" i="2"/>
  <c r="P48" i="2"/>
  <c r="P47" i="2" s="1"/>
  <c r="N48" i="2"/>
  <c r="N47" i="2" s="1"/>
  <c r="L48" i="2"/>
  <c r="Q47" i="2"/>
  <c r="Q46" i="2" s="1"/>
  <c r="Q45" i="2" s="1"/>
  <c r="Q44" i="2" s="1"/>
  <c r="O47" i="2"/>
  <c r="O46" i="2" s="1"/>
  <c r="O45" i="2" s="1"/>
  <c r="O44" i="2" s="1"/>
  <c r="M47" i="2"/>
  <c r="L47" i="2"/>
  <c r="K47" i="2"/>
  <c r="J47" i="2"/>
  <c r="J46" i="2" s="1"/>
  <c r="J45" i="2" s="1"/>
  <c r="J44" i="2" s="1"/>
  <c r="K46" i="2"/>
  <c r="K45" i="2" s="1"/>
  <c r="K44" i="2" s="1"/>
  <c r="L43" i="2"/>
  <c r="N43" i="2" s="1"/>
  <c r="N42" i="2" s="1"/>
  <c r="N41" i="2" s="1"/>
  <c r="Q42" i="2"/>
  <c r="Q41" i="2" s="1"/>
  <c r="O42" i="2"/>
  <c r="M42" i="2"/>
  <c r="L42" i="2"/>
  <c r="L41" i="2" s="1"/>
  <c r="K42" i="2"/>
  <c r="K41" i="2" s="1"/>
  <c r="J42" i="2"/>
  <c r="J41" i="2" s="1"/>
  <c r="O41" i="2"/>
  <c r="M41" i="2"/>
  <c r="L40" i="2"/>
  <c r="N40" i="2" s="1"/>
  <c r="Q39" i="2"/>
  <c r="Q38" i="2" s="1"/>
  <c r="O39" i="2"/>
  <c r="O38" i="2" s="1"/>
  <c r="M39" i="2"/>
  <c r="K39" i="2"/>
  <c r="K38" i="2" s="1"/>
  <c r="J39" i="2"/>
  <c r="J38" i="2" s="1"/>
  <c r="M38" i="2"/>
  <c r="M37" i="2" s="1"/>
  <c r="L35" i="2"/>
  <c r="N35" i="2" s="1"/>
  <c r="Q34" i="2"/>
  <c r="O34" i="2"/>
  <c r="O33" i="2" s="1"/>
  <c r="O32" i="2" s="1"/>
  <c r="O31" i="2" s="1"/>
  <c r="M34" i="2"/>
  <c r="M33" i="2" s="1"/>
  <c r="M32" i="2" s="1"/>
  <c r="M31" i="2" s="1"/>
  <c r="K34" i="2"/>
  <c r="K33" i="2" s="1"/>
  <c r="K32" i="2" s="1"/>
  <c r="K31" i="2" s="1"/>
  <c r="J34" i="2"/>
  <c r="J33" i="2" s="1"/>
  <c r="J32" i="2" s="1"/>
  <c r="J31" i="2" s="1"/>
  <c r="Q33" i="2"/>
  <c r="Q32" i="2" s="1"/>
  <c r="Q31" i="2" s="1"/>
  <c r="L30" i="2"/>
  <c r="N30" i="2" s="1"/>
  <c r="Q29" i="2"/>
  <c r="Q28" i="2" s="1"/>
  <c r="O29" i="2"/>
  <c r="M29" i="2"/>
  <c r="M28" i="2" s="1"/>
  <c r="K29" i="2"/>
  <c r="K28" i="2" s="1"/>
  <c r="J29" i="2"/>
  <c r="J28" i="2" s="1"/>
  <c r="O28" i="2"/>
  <c r="L27" i="2"/>
  <c r="N27" i="2" s="1"/>
  <c r="Q26" i="2"/>
  <c r="Q25" i="2" s="1"/>
  <c r="O26" i="2"/>
  <c r="M26" i="2"/>
  <c r="M25" i="2" s="1"/>
  <c r="M24" i="2" s="1"/>
  <c r="M23" i="2" s="1"/>
  <c r="K26" i="2"/>
  <c r="K25" i="2" s="1"/>
  <c r="J26" i="2"/>
  <c r="J25" i="2" s="1"/>
  <c r="J24" i="2" s="1"/>
  <c r="J23" i="2" s="1"/>
  <c r="O25" i="2"/>
  <c r="O24" i="2"/>
  <c r="O23" i="2" s="1"/>
  <c r="J22" i="2"/>
  <c r="L22" i="2" s="1"/>
  <c r="L21" i="2" s="1"/>
  <c r="Q21" i="2"/>
  <c r="Q20" i="2" s="1"/>
  <c r="O21" i="2"/>
  <c r="O20" i="2" s="1"/>
  <c r="M21" i="2"/>
  <c r="M20" i="2" s="1"/>
  <c r="K21" i="2"/>
  <c r="L20" i="2"/>
  <c r="K20" i="2"/>
  <c r="L19" i="2"/>
  <c r="N19" i="2" s="1"/>
  <c r="P19" i="2" s="1"/>
  <c r="R19" i="2" s="1"/>
  <c r="L18" i="2"/>
  <c r="N18" i="2" s="1"/>
  <c r="Q17" i="2"/>
  <c r="O17" i="2"/>
  <c r="M17" i="2"/>
  <c r="L17" i="2"/>
  <c r="K17" i="2"/>
  <c r="J17" i="2"/>
  <c r="J16" i="2"/>
  <c r="L16" i="2" s="1"/>
  <c r="L15" i="2" s="1"/>
  <c r="Q15" i="2"/>
  <c r="O15" i="2"/>
  <c r="M15" i="2"/>
  <c r="K15" i="2"/>
  <c r="J15" i="2"/>
  <c r="L14" i="2"/>
  <c r="N14" i="2" s="1"/>
  <c r="J14" i="2"/>
  <c r="Q13" i="2"/>
  <c r="O13" i="2"/>
  <c r="M13" i="2"/>
  <c r="M12" i="2" s="1"/>
  <c r="M11" i="2" s="1"/>
  <c r="K13" i="2"/>
  <c r="J13" i="2"/>
  <c r="J12" i="2" s="1"/>
  <c r="O12" i="2"/>
  <c r="K12" i="2"/>
  <c r="K11" i="2" s="1"/>
  <c r="S254" i="1"/>
  <c r="S257" i="1"/>
  <c r="S223" i="1"/>
  <c r="L452" i="1"/>
  <c r="N452" i="1" s="1"/>
  <c r="P452" i="1" s="1"/>
  <c r="R452" i="1" s="1"/>
  <c r="T452" i="1" s="1"/>
  <c r="S451" i="1"/>
  <c r="Q451" i="1"/>
  <c r="Q450" i="1" s="1"/>
  <c r="Q449" i="1" s="1"/>
  <c r="Q448" i="1" s="1"/>
  <c r="O451" i="1"/>
  <c r="M451" i="1"/>
  <c r="K451" i="1"/>
  <c r="J451" i="1"/>
  <c r="L451" i="1" s="1"/>
  <c r="S450" i="1"/>
  <c r="S449" i="1" s="1"/>
  <c r="S448" i="1" s="1"/>
  <c r="O450" i="1"/>
  <c r="O449" i="1" s="1"/>
  <c r="O448" i="1" s="1"/>
  <c r="M450" i="1"/>
  <c r="M449" i="1" s="1"/>
  <c r="M448" i="1" s="1"/>
  <c r="K450" i="1"/>
  <c r="K449" i="1" s="1"/>
  <c r="K448" i="1" s="1"/>
  <c r="N447" i="1"/>
  <c r="P447" i="1" s="1"/>
  <c r="R447" i="1" s="1"/>
  <c r="L447" i="1"/>
  <c r="L446" i="1" s="1"/>
  <c r="L445" i="1" s="1"/>
  <c r="L444" i="1" s="1"/>
  <c r="L443" i="1" s="1"/>
  <c r="S446" i="1"/>
  <c r="Q446" i="1"/>
  <c r="Q445" i="1" s="1"/>
  <c r="Q444" i="1" s="1"/>
  <c r="Q443" i="1" s="1"/>
  <c r="Q442" i="1" s="1"/>
  <c r="O446" i="1"/>
  <c r="O445" i="1" s="1"/>
  <c r="O444" i="1" s="1"/>
  <c r="O443" i="1" s="1"/>
  <c r="M446" i="1"/>
  <c r="K446" i="1"/>
  <c r="K445" i="1" s="1"/>
  <c r="K444" i="1" s="1"/>
  <c r="K443" i="1" s="1"/>
  <c r="J446" i="1"/>
  <c r="J445" i="1" s="1"/>
  <c r="J444" i="1" s="1"/>
  <c r="J443" i="1" s="1"/>
  <c r="S445" i="1"/>
  <c r="M445" i="1"/>
  <c r="M444" i="1" s="1"/>
  <c r="M443" i="1" s="1"/>
  <c r="S444" i="1"/>
  <c r="S443" i="1" s="1"/>
  <c r="L441" i="1"/>
  <c r="L440" i="1" s="1"/>
  <c r="L439" i="1" s="1"/>
  <c r="L438" i="1" s="1"/>
  <c r="L437" i="1" s="1"/>
  <c r="L436" i="1" s="1"/>
  <c r="S440" i="1"/>
  <c r="Q440" i="1"/>
  <c r="Q439" i="1" s="1"/>
  <c r="Q438" i="1" s="1"/>
  <c r="Q437" i="1" s="1"/>
  <c r="Q436" i="1" s="1"/>
  <c r="O440" i="1"/>
  <c r="O439" i="1" s="1"/>
  <c r="O438" i="1" s="1"/>
  <c r="O437" i="1" s="1"/>
  <c r="O436" i="1" s="1"/>
  <c r="M440" i="1"/>
  <c r="K440" i="1"/>
  <c r="J440" i="1"/>
  <c r="J439" i="1" s="1"/>
  <c r="J438" i="1" s="1"/>
  <c r="J437" i="1" s="1"/>
  <c r="J436" i="1" s="1"/>
  <c r="S439" i="1"/>
  <c r="S438" i="1" s="1"/>
  <c r="S437" i="1" s="1"/>
  <c r="S436" i="1" s="1"/>
  <c r="M439" i="1"/>
  <c r="M438" i="1" s="1"/>
  <c r="M437" i="1" s="1"/>
  <c r="M436" i="1" s="1"/>
  <c r="K439" i="1"/>
  <c r="K438" i="1" s="1"/>
  <c r="K437" i="1" s="1"/>
  <c r="K436" i="1" s="1"/>
  <c r="L434" i="1"/>
  <c r="N434" i="1" s="1"/>
  <c r="S433" i="1"/>
  <c r="Q433" i="1"/>
  <c r="Q432" i="1" s="1"/>
  <c r="Q431" i="1" s="1"/>
  <c r="Q430" i="1" s="1"/>
  <c r="Q429" i="1" s="1"/>
  <c r="O433" i="1"/>
  <c r="O432" i="1" s="1"/>
  <c r="O431" i="1" s="1"/>
  <c r="O430" i="1" s="1"/>
  <c r="O429" i="1" s="1"/>
  <c r="M433" i="1"/>
  <c r="K433" i="1"/>
  <c r="K432" i="1" s="1"/>
  <c r="K431" i="1" s="1"/>
  <c r="K430" i="1" s="1"/>
  <c r="K429" i="1" s="1"/>
  <c r="J433" i="1"/>
  <c r="J432" i="1" s="1"/>
  <c r="J431" i="1" s="1"/>
  <c r="J430" i="1" s="1"/>
  <c r="J429" i="1" s="1"/>
  <c r="S432" i="1"/>
  <c r="M432" i="1"/>
  <c r="M431" i="1" s="1"/>
  <c r="M430" i="1" s="1"/>
  <c r="M429" i="1" s="1"/>
  <c r="S431" i="1"/>
  <c r="S430" i="1" s="1"/>
  <c r="S429" i="1" s="1"/>
  <c r="L428" i="1"/>
  <c r="N428" i="1" s="1"/>
  <c r="S427" i="1"/>
  <c r="Q427" i="1"/>
  <c r="O427" i="1"/>
  <c r="M427" i="1"/>
  <c r="K427" i="1"/>
  <c r="J427" i="1"/>
  <c r="L426" i="1"/>
  <c r="N426" i="1" s="1"/>
  <c r="S425" i="1"/>
  <c r="Q425" i="1"/>
  <c r="Q424" i="1" s="1"/>
  <c r="O425" i="1"/>
  <c r="O424" i="1" s="1"/>
  <c r="M425" i="1"/>
  <c r="K425" i="1"/>
  <c r="K424" i="1" s="1"/>
  <c r="J425" i="1"/>
  <c r="J424" i="1" s="1"/>
  <c r="S424" i="1"/>
  <c r="M424" i="1"/>
  <c r="J423" i="1"/>
  <c r="L423" i="1" s="1"/>
  <c r="S422" i="1"/>
  <c r="Q422" i="1"/>
  <c r="O422" i="1"/>
  <c r="M422" i="1"/>
  <c r="M419" i="1" s="1"/>
  <c r="K422" i="1"/>
  <c r="J422" i="1"/>
  <c r="J421" i="1"/>
  <c r="L421" i="1" s="1"/>
  <c r="S420" i="1"/>
  <c r="S419" i="1" s="1"/>
  <c r="Q420" i="1"/>
  <c r="Q419" i="1" s="1"/>
  <c r="O420" i="1"/>
  <c r="M420" i="1"/>
  <c r="K420" i="1"/>
  <c r="K419" i="1" s="1"/>
  <c r="J420" i="1"/>
  <c r="J419" i="1" s="1"/>
  <c r="O419" i="1"/>
  <c r="J418" i="1"/>
  <c r="L418" i="1" s="1"/>
  <c r="S417" i="1"/>
  <c r="Q417" i="1"/>
  <c r="O417" i="1"/>
  <c r="M417" i="1"/>
  <c r="K417" i="1"/>
  <c r="J417" i="1"/>
  <c r="L416" i="1"/>
  <c r="N416" i="1" s="1"/>
  <c r="P416" i="1" s="1"/>
  <c r="J416" i="1"/>
  <c r="S415" i="1"/>
  <c r="Q415" i="1"/>
  <c r="O415" i="1"/>
  <c r="O414" i="1" s="1"/>
  <c r="O413" i="1" s="1"/>
  <c r="O412" i="1" s="1"/>
  <c r="O411" i="1" s="1"/>
  <c r="M415" i="1"/>
  <c r="M414" i="1" s="1"/>
  <c r="L415" i="1"/>
  <c r="K415" i="1"/>
  <c r="J415" i="1"/>
  <c r="S414" i="1"/>
  <c r="Q414" i="1"/>
  <c r="J414" i="1"/>
  <c r="L410" i="1"/>
  <c r="N410" i="1" s="1"/>
  <c r="S409" i="1"/>
  <c r="Q409" i="1"/>
  <c r="O409" i="1"/>
  <c r="M409" i="1"/>
  <c r="L409" i="1"/>
  <c r="K409" i="1"/>
  <c r="J409" i="1"/>
  <c r="L408" i="1"/>
  <c r="N408" i="1" s="1"/>
  <c r="S407" i="1"/>
  <c r="S406" i="1" s="1"/>
  <c r="Q407" i="1"/>
  <c r="O407" i="1"/>
  <c r="M407" i="1"/>
  <c r="M406" i="1" s="1"/>
  <c r="L407" i="1"/>
  <c r="L406" i="1" s="1"/>
  <c r="K407" i="1"/>
  <c r="J407" i="1"/>
  <c r="Q406" i="1"/>
  <c r="O406" i="1"/>
  <c r="K406" i="1"/>
  <c r="J406" i="1"/>
  <c r="L405" i="1"/>
  <c r="N405" i="1" s="1"/>
  <c r="P405" i="1" s="1"/>
  <c r="R405" i="1" s="1"/>
  <c r="T405" i="1" s="1"/>
  <c r="L404" i="1"/>
  <c r="N404" i="1" s="1"/>
  <c r="S403" i="1"/>
  <c r="S402" i="1" s="1"/>
  <c r="S401" i="1" s="1"/>
  <c r="Q403" i="1"/>
  <c r="O403" i="1"/>
  <c r="M403" i="1"/>
  <c r="M402" i="1" s="1"/>
  <c r="M401" i="1" s="1"/>
  <c r="L403" i="1"/>
  <c r="L402" i="1" s="1"/>
  <c r="L401" i="1" s="1"/>
  <c r="K403" i="1"/>
  <c r="J403" i="1"/>
  <c r="Q402" i="1"/>
  <c r="Q401" i="1" s="1"/>
  <c r="O402" i="1"/>
  <c r="K402" i="1"/>
  <c r="K401" i="1" s="1"/>
  <c r="J402" i="1"/>
  <c r="J401" i="1" s="1"/>
  <c r="O401" i="1"/>
  <c r="P400" i="1"/>
  <c r="R400" i="1" s="1"/>
  <c r="S399" i="1"/>
  <c r="S398" i="1" s="1"/>
  <c r="Q399" i="1"/>
  <c r="O399" i="1"/>
  <c r="N399" i="1"/>
  <c r="Q398" i="1"/>
  <c r="O398" i="1"/>
  <c r="N398" i="1"/>
  <c r="L397" i="1"/>
  <c r="N397" i="1" s="1"/>
  <c r="S396" i="1"/>
  <c r="S395" i="1" s="1"/>
  <c r="Q396" i="1"/>
  <c r="Q395" i="1" s="1"/>
  <c r="O396" i="1"/>
  <c r="M396" i="1"/>
  <c r="L396" i="1"/>
  <c r="L395" i="1" s="1"/>
  <c r="K396" i="1"/>
  <c r="K395" i="1" s="1"/>
  <c r="J396" i="1"/>
  <c r="J395" i="1" s="1"/>
  <c r="O395" i="1"/>
  <c r="M395" i="1"/>
  <c r="L394" i="1"/>
  <c r="N394" i="1" s="1"/>
  <c r="S393" i="1"/>
  <c r="S392" i="1" s="1"/>
  <c r="S391" i="1" s="1"/>
  <c r="S390" i="1" s="1"/>
  <c r="Q393" i="1"/>
  <c r="O393" i="1"/>
  <c r="M393" i="1"/>
  <c r="M392" i="1" s="1"/>
  <c r="M391" i="1" s="1"/>
  <c r="M390" i="1" s="1"/>
  <c r="K393" i="1"/>
  <c r="K392" i="1" s="1"/>
  <c r="K391" i="1" s="1"/>
  <c r="K390" i="1" s="1"/>
  <c r="K389" i="1" s="1"/>
  <c r="J393" i="1"/>
  <c r="Q392" i="1"/>
  <c r="O392" i="1"/>
  <c r="O391" i="1" s="1"/>
  <c r="J392" i="1"/>
  <c r="Q391" i="1"/>
  <c r="J391" i="1"/>
  <c r="N388" i="1"/>
  <c r="P388" i="1" s="1"/>
  <c r="L388" i="1"/>
  <c r="L387" i="1" s="1"/>
  <c r="L386" i="1" s="1"/>
  <c r="S387" i="1"/>
  <c r="S386" i="1" s="1"/>
  <c r="Q387" i="1"/>
  <c r="Q386" i="1" s="1"/>
  <c r="O387" i="1"/>
  <c r="O386" i="1" s="1"/>
  <c r="M387" i="1"/>
  <c r="K387" i="1"/>
  <c r="K386" i="1" s="1"/>
  <c r="J387" i="1"/>
  <c r="J386" i="1" s="1"/>
  <c r="M386" i="1"/>
  <c r="L385" i="1"/>
  <c r="L384" i="1" s="1"/>
  <c r="L383" i="1" s="1"/>
  <c r="S384" i="1"/>
  <c r="S383" i="1" s="1"/>
  <c r="Q384" i="1"/>
  <c r="O384" i="1"/>
  <c r="O383" i="1" s="1"/>
  <c r="M384" i="1"/>
  <c r="K384" i="1"/>
  <c r="K383" i="1" s="1"/>
  <c r="J384" i="1"/>
  <c r="Q383" i="1"/>
  <c r="M383" i="1"/>
  <c r="J383" i="1"/>
  <c r="L382" i="1"/>
  <c r="N382" i="1" s="1"/>
  <c r="S381" i="1"/>
  <c r="Q381" i="1"/>
  <c r="Q380" i="1" s="1"/>
  <c r="Q379" i="1" s="1"/>
  <c r="O381" i="1"/>
  <c r="O380" i="1" s="1"/>
  <c r="O379" i="1" s="1"/>
  <c r="M381" i="1"/>
  <c r="M380" i="1" s="1"/>
  <c r="M379" i="1" s="1"/>
  <c r="K381" i="1"/>
  <c r="J381" i="1"/>
  <c r="J380" i="1" s="1"/>
  <c r="J379" i="1" s="1"/>
  <c r="S380" i="1"/>
  <c r="K380" i="1"/>
  <c r="S379" i="1"/>
  <c r="K379" i="1"/>
  <c r="P378" i="1"/>
  <c r="R378" i="1" s="1"/>
  <c r="S377" i="1"/>
  <c r="S376" i="1" s="1"/>
  <c r="S375" i="1" s="1"/>
  <c r="Q377" i="1"/>
  <c r="Q376" i="1" s="1"/>
  <c r="Q375" i="1" s="1"/>
  <c r="O377" i="1"/>
  <c r="O376" i="1" s="1"/>
  <c r="O375" i="1" s="1"/>
  <c r="N377" i="1"/>
  <c r="N376" i="1" s="1"/>
  <c r="N375" i="1" s="1"/>
  <c r="J373" i="1"/>
  <c r="L373" i="1" s="1"/>
  <c r="S372" i="1"/>
  <c r="S371" i="1" s="1"/>
  <c r="S370" i="1" s="1"/>
  <c r="S369" i="1" s="1"/>
  <c r="S368" i="1" s="1"/>
  <c r="Q372" i="1"/>
  <c r="Q371" i="1" s="1"/>
  <c r="Q370" i="1" s="1"/>
  <c r="Q369" i="1" s="1"/>
  <c r="Q368" i="1" s="1"/>
  <c r="O372" i="1"/>
  <c r="O371" i="1" s="1"/>
  <c r="O370" i="1" s="1"/>
  <c r="O369" i="1" s="1"/>
  <c r="O368" i="1" s="1"/>
  <c r="M372" i="1"/>
  <c r="M371" i="1" s="1"/>
  <c r="M370" i="1" s="1"/>
  <c r="M369" i="1" s="1"/>
  <c r="M368" i="1" s="1"/>
  <c r="K372" i="1"/>
  <c r="K371" i="1" s="1"/>
  <c r="K370" i="1" s="1"/>
  <c r="K369" i="1" s="1"/>
  <c r="K368" i="1" s="1"/>
  <c r="L366" i="1"/>
  <c r="N366" i="1" s="1"/>
  <c r="S365" i="1"/>
  <c r="Q365" i="1"/>
  <c r="Q364" i="1" s="1"/>
  <c r="O365" i="1"/>
  <c r="O364" i="1" s="1"/>
  <c r="M365" i="1"/>
  <c r="M364" i="1" s="1"/>
  <c r="K365" i="1"/>
  <c r="J365" i="1"/>
  <c r="J364" i="1" s="1"/>
  <c r="S364" i="1"/>
  <c r="K364" i="1"/>
  <c r="L363" i="1"/>
  <c r="N363" i="1" s="1"/>
  <c r="J363" i="1"/>
  <c r="S362" i="1"/>
  <c r="Q362" i="1"/>
  <c r="Q361" i="1" s="1"/>
  <c r="Q360" i="1" s="1"/>
  <c r="O362" i="1"/>
  <c r="O361" i="1" s="1"/>
  <c r="O360" i="1" s="1"/>
  <c r="M362" i="1"/>
  <c r="K362" i="1"/>
  <c r="J362" i="1"/>
  <c r="J361" i="1" s="1"/>
  <c r="J360" i="1" s="1"/>
  <c r="S361" i="1"/>
  <c r="S360" i="1" s="1"/>
  <c r="M361" i="1"/>
  <c r="M360" i="1" s="1"/>
  <c r="K361" i="1"/>
  <c r="K360" i="1" s="1"/>
  <c r="N359" i="1"/>
  <c r="P359" i="1" s="1"/>
  <c r="L359" i="1"/>
  <c r="S358" i="1"/>
  <c r="Q358" i="1"/>
  <c r="O358" i="1"/>
  <c r="M358" i="1"/>
  <c r="M357" i="1" s="1"/>
  <c r="M353" i="1" s="1"/>
  <c r="L358" i="1"/>
  <c r="L357" i="1" s="1"/>
  <c r="K358" i="1"/>
  <c r="K357" i="1" s="1"/>
  <c r="J358" i="1"/>
  <c r="J357" i="1" s="1"/>
  <c r="S357" i="1"/>
  <c r="Q357" i="1"/>
  <c r="O357" i="1"/>
  <c r="L356" i="1"/>
  <c r="L355" i="1" s="1"/>
  <c r="S355" i="1"/>
  <c r="Q355" i="1"/>
  <c r="O355" i="1"/>
  <c r="M355" i="1"/>
  <c r="K355" i="1"/>
  <c r="J355" i="1"/>
  <c r="S354" i="1"/>
  <c r="Q354" i="1"/>
  <c r="Q353" i="1" s="1"/>
  <c r="O354" i="1"/>
  <c r="M354" i="1"/>
  <c r="K354" i="1"/>
  <c r="J354" i="1"/>
  <c r="J353" i="1" s="1"/>
  <c r="L350" i="1"/>
  <c r="S349" i="1"/>
  <c r="S348" i="1" s="1"/>
  <c r="Q349" i="1"/>
  <c r="Q348" i="1" s="1"/>
  <c r="O349" i="1"/>
  <c r="O348" i="1" s="1"/>
  <c r="M349" i="1"/>
  <c r="M348" i="1" s="1"/>
  <c r="K349" i="1"/>
  <c r="K348" i="1" s="1"/>
  <c r="J349" i="1"/>
  <c r="J348" i="1" s="1"/>
  <c r="L347" i="1"/>
  <c r="N347" i="1" s="1"/>
  <c r="S346" i="1"/>
  <c r="S345" i="1" s="1"/>
  <c r="Q346" i="1"/>
  <c r="Q345" i="1" s="1"/>
  <c r="O346" i="1"/>
  <c r="O345" i="1" s="1"/>
  <c r="M346" i="1"/>
  <c r="L346" i="1"/>
  <c r="L345" i="1" s="1"/>
  <c r="K346" i="1"/>
  <c r="J346" i="1"/>
  <c r="J345" i="1" s="1"/>
  <c r="M345" i="1"/>
  <c r="K345" i="1"/>
  <c r="L344" i="1"/>
  <c r="N344" i="1" s="1"/>
  <c r="K344" i="1"/>
  <c r="S343" i="1"/>
  <c r="Q343" i="1"/>
  <c r="O343" i="1"/>
  <c r="M343" i="1"/>
  <c r="L343" i="1"/>
  <c r="K343" i="1"/>
  <c r="J343" i="1"/>
  <c r="L342" i="1"/>
  <c r="N342" i="1" s="1"/>
  <c r="S341" i="1"/>
  <c r="S340" i="1" s="1"/>
  <c r="S339" i="1" s="1"/>
  <c r="S338" i="1" s="1"/>
  <c r="Q341" i="1"/>
  <c r="Q340" i="1" s="1"/>
  <c r="Q339" i="1" s="1"/>
  <c r="Q338" i="1" s="1"/>
  <c r="O341" i="1"/>
  <c r="O340" i="1" s="1"/>
  <c r="O339" i="1" s="1"/>
  <c r="O338" i="1" s="1"/>
  <c r="M341" i="1"/>
  <c r="M340" i="1" s="1"/>
  <c r="M339" i="1" s="1"/>
  <c r="M338" i="1" s="1"/>
  <c r="L341" i="1"/>
  <c r="K341" i="1"/>
  <c r="J341" i="1"/>
  <c r="K340" i="1"/>
  <c r="K339" i="1" s="1"/>
  <c r="K338" i="1" s="1"/>
  <c r="J340" i="1"/>
  <c r="J339" i="1" s="1"/>
  <c r="J338" i="1" s="1"/>
  <c r="L337" i="1"/>
  <c r="N337" i="1" s="1"/>
  <c r="N336" i="1" s="1"/>
  <c r="K337" i="1"/>
  <c r="K336" i="1" s="1"/>
  <c r="S336" i="1"/>
  <c r="Q336" i="1"/>
  <c r="O336" i="1"/>
  <c r="O333" i="1" s="1"/>
  <c r="O332" i="1" s="1"/>
  <c r="O331" i="1" s="1"/>
  <c r="M336" i="1"/>
  <c r="J336" i="1"/>
  <c r="L335" i="1"/>
  <c r="N335" i="1" s="1"/>
  <c r="S334" i="1"/>
  <c r="S333" i="1" s="1"/>
  <c r="S332" i="1" s="1"/>
  <c r="S331" i="1" s="1"/>
  <c r="Q334" i="1"/>
  <c r="Q333" i="1" s="1"/>
  <c r="Q332" i="1" s="1"/>
  <c r="Q331" i="1" s="1"/>
  <c r="O334" i="1"/>
  <c r="M334" i="1"/>
  <c r="K334" i="1"/>
  <c r="J334" i="1"/>
  <c r="K333" i="1"/>
  <c r="K332" i="1" s="1"/>
  <c r="K331" i="1" s="1"/>
  <c r="L330" i="1"/>
  <c r="L329" i="1" s="1"/>
  <c r="L328" i="1" s="1"/>
  <c r="S329" i="1"/>
  <c r="S328" i="1" s="1"/>
  <c r="Q329" i="1"/>
  <c r="O329" i="1"/>
  <c r="O328" i="1" s="1"/>
  <c r="M329" i="1"/>
  <c r="K329" i="1"/>
  <c r="K328" i="1" s="1"/>
  <c r="J329" i="1"/>
  <c r="Q328" i="1"/>
  <c r="M328" i="1"/>
  <c r="J328" i="1"/>
  <c r="L327" i="1"/>
  <c r="N327" i="1" s="1"/>
  <c r="S326" i="1"/>
  <c r="Q326" i="1"/>
  <c r="O326" i="1"/>
  <c r="M326" i="1"/>
  <c r="K326" i="1"/>
  <c r="J326" i="1"/>
  <c r="J325" i="1"/>
  <c r="L325" i="1" s="1"/>
  <c r="S324" i="1"/>
  <c r="Q324" i="1"/>
  <c r="O324" i="1"/>
  <c r="O323" i="1" s="1"/>
  <c r="O322" i="1" s="1"/>
  <c r="O321" i="1" s="1"/>
  <c r="M324" i="1"/>
  <c r="K324" i="1"/>
  <c r="J324" i="1"/>
  <c r="J323" i="1"/>
  <c r="J322" i="1" s="1"/>
  <c r="J321" i="1" s="1"/>
  <c r="L320" i="1"/>
  <c r="N320" i="1" s="1"/>
  <c r="S319" i="1"/>
  <c r="Q319" i="1"/>
  <c r="Q318" i="1" s="1"/>
  <c r="O319" i="1"/>
  <c r="O318" i="1" s="1"/>
  <c r="O314" i="1" s="1"/>
  <c r="O313" i="1" s="1"/>
  <c r="M319" i="1"/>
  <c r="K319" i="1"/>
  <c r="J319" i="1"/>
  <c r="J318" i="1" s="1"/>
  <c r="S318" i="1"/>
  <c r="M318" i="1"/>
  <c r="K318" i="1"/>
  <c r="L317" i="1"/>
  <c r="S316" i="1"/>
  <c r="S315" i="1" s="1"/>
  <c r="S314" i="1" s="1"/>
  <c r="S313" i="1" s="1"/>
  <c r="Q316" i="1"/>
  <c r="Q315" i="1" s="1"/>
  <c r="Q314" i="1" s="1"/>
  <c r="Q313" i="1" s="1"/>
  <c r="O316" i="1"/>
  <c r="O315" i="1" s="1"/>
  <c r="M316" i="1"/>
  <c r="K316" i="1"/>
  <c r="K315" i="1" s="1"/>
  <c r="K314" i="1" s="1"/>
  <c r="K313" i="1" s="1"/>
  <c r="J316" i="1"/>
  <c r="M315" i="1"/>
  <c r="M314" i="1" s="1"/>
  <c r="M313" i="1" s="1"/>
  <c r="J315" i="1"/>
  <c r="P310" i="1"/>
  <c r="R310" i="1" s="1"/>
  <c r="L310" i="1"/>
  <c r="L309" i="1" s="1"/>
  <c r="L308" i="1" s="1"/>
  <c r="S309" i="1"/>
  <c r="Q309" i="1"/>
  <c r="Q308" i="1" s="1"/>
  <c r="O309" i="1"/>
  <c r="O308" i="1" s="1"/>
  <c r="N309" i="1"/>
  <c r="M309" i="1"/>
  <c r="M308" i="1" s="1"/>
  <c r="K309" i="1"/>
  <c r="K308" i="1" s="1"/>
  <c r="J309" i="1"/>
  <c r="S308" i="1"/>
  <c r="N308" i="1"/>
  <c r="J308" i="1"/>
  <c r="L307" i="1"/>
  <c r="N307" i="1" s="1"/>
  <c r="N306" i="1" s="1"/>
  <c r="N305" i="1" s="1"/>
  <c r="S306" i="1"/>
  <c r="S305" i="1" s="1"/>
  <c r="Q306" i="1"/>
  <c r="Q305" i="1" s="1"/>
  <c r="O306" i="1"/>
  <c r="O305" i="1" s="1"/>
  <c r="M306" i="1"/>
  <c r="L306" i="1"/>
  <c r="L305" i="1" s="1"/>
  <c r="K306" i="1"/>
  <c r="K305" i="1" s="1"/>
  <c r="J306" i="1"/>
  <c r="M305" i="1"/>
  <c r="J305" i="1"/>
  <c r="L304" i="1"/>
  <c r="L303" i="1" s="1"/>
  <c r="S303" i="1"/>
  <c r="S302" i="1" s="1"/>
  <c r="Q303" i="1"/>
  <c r="Q302" i="1" s="1"/>
  <c r="O303" i="1"/>
  <c r="O302" i="1" s="1"/>
  <c r="M303" i="1"/>
  <c r="M302" i="1" s="1"/>
  <c r="K303" i="1"/>
  <c r="K302" i="1" s="1"/>
  <c r="J303" i="1"/>
  <c r="J302" i="1" s="1"/>
  <c r="L302" i="1"/>
  <c r="K301" i="1"/>
  <c r="L301" i="1" s="1"/>
  <c r="S300" i="1"/>
  <c r="Q300" i="1"/>
  <c r="O300" i="1"/>
  <c r="M300" i="1"/>
  <c r="M297" i="1" s="1"/>
  <c r="J300" i="1"/>
  <c r="K299" i="1"/>
  <c r="L299" i="1" s="1"/>
  <c r="L298" i="1" s="1"/>
  <c r="S298" i="1"/>
  <c r="Q298" i="1"/>
  <c r="Q297" i="1" s="1"/>
  <c r="O298" i="1"/>
  <c r="O297" i="1" s="1"/>
  <c r="O296" i="1" s="1"/>
  <c r="O295" i="1" s="1"/>
  <c r="M298" i="1"/>
  <c r="K298" i="1"/>
  <c r="J298" i="1"/>
  <c r="J297" i="1"/>
  <c r="J296" i="1" s="1"/>
  <c r="J295" i="1" s="1"/>
  <c r="L294" i="1"/>
  <c r="N294" i="1" s="1"/>
  <c r="P294" i="1" s="1"/>
  <c r="R294" i="1" s="1"/>
  <c r="T294" i="1" s="1"/>
  <c r="L293" i="1"/>
  <c r="N293" i="1" s="1"/>
  <c r="S292" i="1"/>
  <c r="Q292" i="1"/>
  <c r="O292" i="1"/>
  <c r="M292" i="1"/>
  <c r="K292" i="1"/>
  <c r="J292" i="1"/>
  <c r="J291" i="1"/>
  <c r="L291" i="1" s="1"/>
  <c r="S290" i="1"/>
  <c r="Q290" i="1"/>
  <c r="Q287" i="1" s="1"/>
  <c r="Q283" i="1" s="1"/>
  <c r="Q282" i="1" s="1"/>
  <c r="O290" i="1"/>
  <c r="O287" i="1" s="1"/>
  <c r="M290" i="1"/>
  <c r="K290" i="1"/>
  <c r="J289" i="1"/>
  <c r="J288" i="1" s="1"/>
  <c r="S288" i="1"/>
  <c r="Q288" i="1"/>
  <c r="O288" i="1"/>
  <c r="M288" i="1"/>
  <c r="K288" i="1"/>
  <c r="K287" i="1"/>
  <c r="J286" i="1"/>
  <c r="L286" i="1" s="1"/>
  <c r="L285" i="1" s="1"/>
  <c r="L284" i="1" s="1"/>
  <c r="S285" i="1"/>
  <c r="S284" i="1" s="1"/>
  <c r="Q285" i="1"/>
  <c r="O285" i="1"/>
  <c r="O284" i="1" s="1"/>
  <c r="O283" i="1" s="1"/>
  <c r="O282" i="1" s="1"/>
  <c r="M285" i="1"/>
  <c r="M284" i="1" s="1"/>
  <c r="K285" i="1"/>
  <c r="K284" i="1" s="1"/>
  <c r="J285" i="1"/>
  <c r="Q284" i="1"/>
  <c r="J284" i="1"/>
  <c r="J281" i="1"/>
  <c r="L281" i="1" s="1"/>
  <c r="N281" i="1" s="1"/>
  <c r="S280" i="1"/>
  <c r="Q280" i="1"/>
  <c r="O280" i="1"/>
  <c r="O279" i="1" s="1"/>
  <c r="O278" i="1" s="1"/>
  <c r="O277" i="1" s="1"/>
  <c r="M280" i="1"/>
  <c r="M279" i="1" s="1"/>
  <c r="M278" i="1" s="1"/>
  <c r="M277" i="1" s="1"/>
  <c r="K280" i="1"/>
  <c r="S279" i="1"/>
  <c r="Q279" i="1"/>
  <c r="Q278" i="1" s="1"/>
  <c r="Q277" i="1" s="1"/>
  <c r="K279" i="1"/>
  <c r="K278" i="1" s="1"/>
  <c r="K277" i="1" s="1"/>
  <c r="S278" i="1"/>
  <c r="S277" i="1" s="1"/>
  <c r="L276" i="1"/>
  <c r="L275" i="1" s="1"/>
  <c r="S275" i="1"/>
  <c r="S274" i="1" s="1"/>
  <c r="Q275" i="1"/>
  <c r="Q274" i="1" s="1"/>
  <c r="Q273" i="1" s="1"/>
  <c r="O275" i="1"/>
  <c r="O274" i="1" s="1"/>
  <c r="O273" i="1" s="1"/>
  <c r="M275" i="1"/>
  <c r="K275" i="1"/>
  <c r="K274" i="1" s="1"/>
  <c r="K273" i="1" s="1"/>
  <c r="J275" i="1"/>
  <c r="M274" i="1"/>
  <c r="L274" i="1"/>
  <c r="L273" i="1" s="1"/>
  <c r="J274" i="1"/>
  <c r="J273" i="1" s="1"/>
  <c r="S273" i="1"/>
  <c r="M273" i="1"/>
  <c r="J272" i="1"/>
  <c r="L272" i="1" s="1"/>
  <c r="S271" i="1"/>
  <c r="Q271" i="1"/>
  <c r="O271" i="1"/>
  <c r="O270" i="1" s="1"/>
  <c r="O267" i="1" s="1"/>
  <c r="O266" i="1" s="1"/>
  <c r="M271" i="1"/>
  <c r="M270" i="1" s="1"/>
  <c r="K271" i="1"/>
  <c r="S270" i="1"/>
  <c r="Q270" i="1"/>
  <c r="K270" i="1"/>
  <c r="L269" i="1"/>
  <c r="N269" i="1" s="1"/>
  <c r="N268" i="1" s="1"/>
  <c r="S268" i="1"/>
  <c r="Q268" i="1"/>
  <c r="O268" i="1"/>
  <c r="M268" i="1"/>
  <c r="K268" i="1"/>
  <c r="J268" i="1"/>
  <c r="S267" i="1"/>
  <c r="S266" i="1" s="1"/>
  <c r="K267" i="1"/>
  <c r="K266" i="1"/>
  <c r="J264" i="1"/>
  <c r="L264" i="1" s="1"/>
  <c r="S263" i="1"/>
  <c r="S262" i="1" s="1"/>
  <c r="S261" i="1" s="1"/>
  <c r="Q263" i="1"/>
  <c r="O263" i="1"/>
  <c r="O262" i="1" s="1"/>
  <c r="O261" i="1" s="1"/>
  <c r="M263" i="1"/>
  <c r="K263" i="1"/>
  <c r="K262" i="1" s="1"/>
  <c r="J263" i="1"/>
  <c r="Q262" i="1"/>
  <c r="M262" i="1"/>
  <c r="J262" i="1"/>
  <c r="J261" i="1" s="1"/>
  <c r="Q261" i="1"/>
  <c r="M261" i="1"/>
  <c r="K261" i="1"/>
  <c r="P260" i="1"/>
  <c r="R260" i="1" s="1"/>
  <c r="L260" i="1"/>
  <c r="L259" i="1" s="1"/>
  <c r="L258" i="1" s="1"/>
  <c r="S259" i="1"/>
  <c r="Q259" i="1"/>
  <c r="O259" i="1"/>
  <c r="N259" i="1"/>
  <c r="M259" i="1"/>
  <c r="K259" i="1"/>
  <c r="J259" i="1"/>
  <c r="J258" i="1" s="1"/>
  <c r="S258" i="1"/>
  <c r="Q258" i="1"/>
  <c r="O258" i="1"/>
  <c r="N258" i="1"/>
  <c r="M258" i="1"/>
  <c r="K258" i="1"/>
  <c r="O257" i="1"/>
  <c r="P257" i="1" s="1"/>
  <c r="S256" i="1"/>
  <c r="Q256" i="1"/>
  <c r="O256" i="1"/>
  <c r="N256" i="1"/>
  <c r="J255" i="1"/>
  <c r="L255" i="1" s="1"/>
  <c r="N255" i="1" s="1"/>
  <c r="O254" i="1"/>
  <c r="K254" i="1"/>
  <c r="L254" i="1" s="1"/>
  <c r="N254" i="1" s="1"/>
  <c r="P254" i="1" s="1"/>
  <c r="R254" i="1" s="1"/>
  <c r="T254" i="1" s="1"/>
  <c r="S253" i="1"/>
  <c r="Q253" i="1"/>
  <c r="Q252" i="1" s="1"/>
  <c r="O253" i="1"/>
  <c r="M253" i="1"/>
  <c r="M252" i="1" s="1"/>
  <c r="K253" i="1"/>
  <c r="K252" i="1" s="1"/>
  <c r="J253" i="1"/>
  <c r="J252" i="1" s="1"/>
  <c r="K251" i="1"/>
  <c r="L251" i="1" s="1"/>
  <c r="S250" i="1"/>
  <c r="Q250" i="1"/>
  <c r="O250" i="1"/>
  <c r="O247" i="1" s="1"/>
  <c r="M250" i="1"/>
  <c r="J250" i="1"/>
  <c r="L249" i="1"/>
  <c r="L248" i="1" s="1"/>
  <c r="S248" i="1"/>
  <c r="S247" i="1" s="1"/>
  <c r="Q248" i="1"/>
  <c r="O248" i="1"/>
  <c r="M248" i="1"/>
  <c r="M247" i="1" s="1"/>
  <c r="K248" i="1"/>
  <c r="J248" i="1"/>
  <c r="Q247" i="1"/>
  <c r="J247" i="1"/>
  <c r="K246" i="1"/>
  <c r="L246" i="1" s="1"/>
  <c r="S245" i="1"/>
  <c r="Q245" i="1"/>
  <c r="O245" i="1"/>
  <c r="M245" i="1"/>
  <c r="K245" i="1"/>
  <c r="J245" i="1"/>
  <c r="L244" i="1"/>
  <c r="N244" i="1" s="1"/>
  <c r="S243" i="1"/>
  <c r="S242" i="1" s="1"/>
  <c r="Q243" i="1"/>
  <c r="O243" i="1"/>
  <c r="M243" i="1"/>
  <c r="M242" i="1" s="1"/>
  <c r="K243" i="1"/>
  <c r="K242" i="1" s="1"/>
  <c r="J243" i="1"/>
  <c r="J242" i="1"/>
  <c r="L241" i="1"/>
  <c r="N241" i="1" s="1"/>
  <c r="S240" i="1"/>
  <c r="S239" i="1" s="1"/>
  <c r="Q240" i="1"/>
  <c r="O240" i="1"/>
  <c r="O239" i="1" s="1"/>
  <c r="M240" i="1"/>
  <c r="M239" i="1" s="1"/>
  <c r="L240" i="1"/>
  <c r="L239" i="1" s="1"/>
  <c r="K240" i="1"/>
  <c r="K239" i="1" s="1"/>
  <c r="J240" i="1"/>
  <c r="J239" i="1" s="1"/>
  <c r="J238" i="1" s="1"/>
  <c r="J237" i="1" s="1"/>
  <c r="Q239" i="1"/>
  <c r="L236" i="1"/>
  <c r="N236" i="1" s="1"/>
  <c r="N235" i="1" s="1"/>
  <c r="S235" i="1"/>
  <c r="S234" i="1" s="1"/>
  <c r="S233" i="1" s="1"/>
  <c r="Q235" i="1"/>
  <c r="Q234" i="1" s="1"/>
  <c r="O235" i="1"/>
  <c r="O234" i="1" s="1"/>
  <c r="O233" i="1" s="1"/>
  <c r="M235" i="1"/>
  <c r="M234" i="1" s="1"/>
  <c r="M233" i="1" s="1"/>
  <c r="K235" i="1"/>
  <c r="K234" i="1" s="1"/>
  <c r="K233" i="1" s="1"/>
  <c r="J235" i="1"/>
  <c r="J234" i="1" s="1"/>
  <c r="J233" i="1" s="1"/>
  <c r="N234" i="1"/>
  <c r="N233" i="1" s="1"/>
  <c r="Q233" i="1"/>
  <c r="T232" i="1"/>
  <c r="T231" i="1" s="1"/>
  <c r="T230" i="1" s="1"/>
  <c r="S231" i="1"/>
  <c r="S230" i="1" s="1"/>
  <c r="R231" i="1"/>
  <c r="R230" i="1" s="1"/>
  <c r="T229" i="1"/>
  <c r="T228" i="1"/>
  <c r="T227" i="1" s="1"/>
  <c r="S228" i="1"/>
  <c r="R228" i="1"/>
  <c r="R227" i="1" s="1"/>
  <c r="S227" i="1"/>
  <c r="T226" i="1"/>
  <c r="T225" i="1" s="1"/>
  <c r="T224" i="1" s="1"/>
  <c r="S225" i="1"/>
  <c r="S224" i="1" s="1"/>
  <c r="R225" i="1"/>
  <c r="R224" i="1"/>
  <c r="R223" i="1" s="1"/>
  <c r="L222" i="1"/>
  <c r="L221" i="1" s="1"/>
  <c r="S221" i="1"/>
  <c r="Q221" i="1"/>
  <c r="O221" i="1"/>
  <c r="M221" i="1"/>
  <c r="K221" i="1"/>
  <c r="J221" i="1"/>
  <c r="S220" i="1"/>
  <c r="Q220" i="1"/>
  <c r="Q216" i="1" s="1"/>
  <c r="O220" i="1"/>
  <c r="M220" i="1"/>
  <c r="M216" i="1" s="1"/>
  <c r="K220" i="1"/>
  <c r="K216" i="1" s="1"/>
  <c r="J220" i="1"/>
  <c r="T219" i="1"/>
  <c r="T218" i="1" s="1"/>
  <c r="T217" i="1" s="1"/>
  <c r="S218" i="1"/>
  <c r="S217" i="1" s="1"/>
  <c r="R218" i="1"/>
  <c r="R217" i="1" s="1"/>
  <c r="O216" i="1"/>
  <c r="J216" i="1"/>
  <c r="J215" i="1"/>
  <c r="S214" i="1"/>
  <c r="Q214" i="1"/>
  <c r="O214" i="1"/>
  <c r="M214" i="1"/>
  <c r="K214" i="1"/>
  <c r="S213" i="1"/>
  <c r="Q213" i="1"/>
  <c r="O213" i="1"/>
  <c r="M213" i="1"/>
  <c r="K213" i="1"/>
  <c r="J213" i="1"/>
  <c r="J212" i="1"/>
  <c r="S211" i="1"/>
  <c r="Q211" i="1"/>
  <c r="Q210" i="1" s="1"/>
  <c r="O211" i="1"/>
  <c r="M211" i="1"/>
  <c r="M210" i="1" s="1"/>
  <c r="K211" i="1"/>
  <c r="K210" i="1" s="1"/>
  <c r="S210" i="1"/>
  <c r="O210" i="1"/>
  <c r="J209" i="1"/>
  <c r="S208" i="1"/>
  <c r="S207" i="1" s="1"/>
  <c r="Q208" i="1"/>
  <c r="Q207" i="1" s="1"/>
  <c r="Q206" i="1" s="1"/>
  <c r="Q205" i="1" s="1"/>
  <c r="O208" i="1"/>
  <c r="M208" i="1"/>
  <c r="M207" i="1" s="1"/>
  <c r="K208" i="1"/>
  <c r="K207" i="1" s="1"/>
  <c r="O207" i="1"/>
  <c r="O206" i="1" s="1"/>
  <c r="O205" i="1" s="1"/>
  <c r="M206" i="1"/>
  <c r="M205" i="1" s="1"/>
  <c r="L204" i="1"/>
  <c r="L203" i="1" s="1"/>
  <c r="J204" i="1"/>
  <c r="S203" i="1"/>
  <c r="S202" i="1" s="1"/>
  <c r="Q203" i="1"/>
  <c r="O203" i="1"/>
  <c r="O202" i="1" s="1"/>
  <c r="M203" i="1"/>
  <c r="K203" i="1"/>
  <c r="K202" i="1" s="1"/>
  <c r="K180" i="1" s="1"/>
  <c r="K179" i="1" s="1"/>
  <c r="J203" i="1"/>
  <c r="Q202" i="1"/>
  <c r="M202" i="1"/>
  <c r="L202" i="1"/>
  <c r="J202" i="1"/>
  <c r="J201" i="1"/>
  <c r="L201" i="1" s="1"/>
  <c r="S200" i="1"/>
  <c r="S199" i="1" s="1"/>
  <c r="Q200" i="1"/>
  <c r="Q199" i="1" s="1"/>
  <c r="O200" i="1"/>
  <c r="O199" i="1" s="1"/>
  <c r="M200" i="1"/>
  <c r="K200" i="1"/>
  <c r="K199" i="1" s="1"/>
  <c r="J200" i="1"/>
  <c r="J199" i="1" s="1"/>
  <c r="M199" i="1"/>
  <c r="J198" i="1"/>
  <c r="L198" i="1" s="1"/>
  <c r="S197" i="1"/>
  <c r="S196" i="1" s="1"/>
  <c r="Q197" i="1"/>
  <c r="O197" i="1"/>
  <c r="O196" i="1" s="1"/>
  <c r="M197" i="1"/>
  <c r="K197" i="1"/>
  <c r="K196" i="1" s="1"/>
  <c r="J197" i="1"/>
  <c r="J196" i="1" s="1"/>
  <c r="Q196" i="1"/>
  <c r="M196" i="1"/>
  <c r="J195" i="1"/>
  <c r="L195" i="1" s="1"/>
  <c r="S194" i="1"/>
  <c r="S193" i="1" s="1"/>
  <c r="Q194" i="1"/>
  <c r="Q193" i="1" s="1"/>
  <c r="O194" i="1"/>
  <c r="O193" i="1" s="1"/>
  <c r="M194" i="1"/>
  <c r="K194" i="1"/>
  <c r="K193" i="1" s="1"/>
  <c r="J194" i="1"/>
  <c r="J193" i="1" s="1"/>
  <c r="M193" i="1"/>
  <c r="J192" i="1"/>
  <c r="L192" i="1" s="1"/>
  <c r="L191" i="1" s="1"/>
  <c r="L190" i="1" s="1"/>
  <c r="S191" i="1"/>
  <c r="S190" i="1" s="1"/>
  <c r="Q191" i="1"/>
  <c r="O191" i="1"/>
  <c r="O190" i="1" s="1"/>
  <c r="M191" i="1"/>
  <c r="K191" i="1"/>
  <c r="K190" i="1" s="1"/>
  <c r="J191" i="1"/>
  <c r="J190" i="1" s="1"/>
  <c r="Q190" i="1"/>
  <c r="M190" i="1"/>
  <c r="J189" i="1"/>
  <c r="L189" i="1" s="1"/>
  <c r="S188" i="1"/>
  <c r="S187" i="1" s="1"/>
  <c r="Q188" i="1"/>
  <c r="Q187" i="1" s="1"/>
  <c r="O188" i="1"/>
  <c r="O187" i="1" s="1"/>
  <c r="M188" i="1"/>
  <c r="K188" i="1"/>
  <c r="K187" i="1" s="1"/>
  <c r="J188" i="1"/>
  <c r="J187" i="1" s="1"/>
  <c r="M187" i="1"/>
  <c r="J186" i="1"/>
  <c r="L186" i="1" s="1"/>
  <c r="S185" i="1"/>
  <c r="S184" i="1" s="1"/>
  <c r="Q185" i="1"/>
  <c r="O185" i="1"/>
  <c r="O184" i="1" s="1"/>
  <c r="M185" i="1"/>
  <c r="K185" i="1"/>
  <c r="K184" i="1" s="1"/>
  <c r="J185" i="1"/>
  <c r="J184" i="1" s="1"/>
  <c r="Q184" i="1"/>
  <c r="M184" i="1"/>
  <c r="M180" i="1" s="1"/>
  <c r="M179" i="1" s="1"/>
  <c r="J183" i="1"/>
  <c r="L183" i="1" s="1"/>
  <c r="S182" i="1"/>
  <c r="S181" i="1" s="1"/>
  <c r="Q182" i="1"/>
  <c r="Q181" i="1" s="1"/>
  <c r="O182" i="1"/>
  <c r="O181" i="1" s="1"/>
  <c r="M182" i="1"/>
  <c r="K182" i="1"/>
  <c r="K181" i="1" s="1"/>
  <c r="J182" i="1"/>
  <c r="J181" i="1" s="1"/>
  <c r="M181" i="1"/>
  <c r="S180" i="1"/>
  <c r="S179" i="1"/>
  <c r="P177" i="1"/>
  <c r="R177" i="1" s="1"/>
  <c r="T177" i="1" s="1"/>
  <c r="T176" i="1" s="1"/>
  <c r="T175" i="1" s="1"/>
  <c r="L177" i="1"/>
  <c r="L176" i="1" s="1"/>
  <c r="L175" i="1" s="1"/>
  <c r="S176" i="1"/>
  <c r="S175" i="1" s="1"/>
  <c r="Q176" i="1"/>
  <c r="Q175" i="1" s="1"/>
  <c r="O176" i="1"/>
  <c r="N176" i="1"/>
  <c r="N175" i="1" s="1"/>
  <c r="M176" i="1"/>
  <c r="M175" i="1" s="1"/>
  <c r="K176" i="1"/>
  <c r="J176" i="1"/>
  <c r="J175" i="1" s="1"/>
  <c r="O175" i="1"/>
  <c r="K175" i="1"/>
  <c r="P174" i="1"/>
  <c r="P173" i="1" s="1"/>
  <c r="S173" i="1"/>
  <c r="Q173" i="1"/>
  <c r="Q169" i="1" s="1"/>
  <c r="O173" i="1"/>
  <c r="N173" i="1"/>
  <c r="L172" i="1"/>
  <c r="N172" i="1" s="1"/>
  <c r="L171" i="1"/>
  <c r="N171" i="1" s="1"/>
  <c r="P171" i="1" s="1"/>
  <c r="R171" i="1" s="1"/>
  <c r="T171" i="1" s="1"/>
  <c r="S170" i="1"/>
  <c r="Q170" i="1"/>
  <c r="O170" i="1"/>
  <c r="M170" i="1"/>
  <c r="M169" i="1" s="1"/>
  <c r="K170" i="1"/>
  <c r="J170" i="1"/>
  <c r="S169" i="1"/>
  <c r="O169" i="1"/>
  <c r="K169" i="1"/>
  <c r="J169" i="1"/>
  <c r="L168" i="1"/>
  <c r="L167" i="1" s="1"/>
  <c r="L166" i="1" s="1"/>
  <c r="S167" i="1"/>
  <c r="S166" i="1" s="1"/>
  <c r="Q167" i="1"/>
  <c r="O167" i="1"/>
  <c r="O166" i="1" s="1"/>
  <c r="M167" i="1"/>
  <c r="K167" i="1"/>
  <c r="K166" i="1" s="1"/>
  <c r="J167" i="1"/>
  <c r="Q166" i="1"/>
  <c r="M166" i="1"/>
  <c r="J166" i="1"/>
  <c r="K165" i="1"/>
  <c r="L165" i="1" s="1"/>
  <c r="S164" i="1"/>
  <c r="Q164" i="1"/>
  <c r="O164" i="1"/>
  <c r="M164" i="1"/>
  <c r="M161" i="1" s="1"/>
  <c r="M155" i="1" s="1"/>
  <c r="M154" i="1" s="1"/>
  <c r="J164" i="1"/>
  <c r="L163" i="1"/>
  <c r="L162" i="1" s="1"/>
  <c r="S162" i="1"/>
  <c r="S161" i="1" s="1"/>
  <c r="Q162" i="1"/>
  <c r="Q161" i="1" s="1"/>
  <c r="Q155" i="1" s="1"/>
  <c r="Q154" i="1" s="1"/>
  <c r="O162" i="1"/>
  <c r="O161" i="1" s="1"/>
  <c r="M162" i="1"/>
  <c r="K162" i="1"/>
  <c r="J162" i="1"/>
  <c r="J161" i="1" s="1"/>
  <c r="K160" i="1"/>
  <c r="L160" i="1" s="1"/>
  <c r="S159" i="1"/>
  <c r="Q159" i="1"/>
  <c r="O159" i="1"/>
  <c r="M159" i="1"/>
  <c r="M156" i="1" s="1"/>
  <c r="J159" i="1"/>
  <c r="L158" i="1"/>
  <c r="L157" i="1" s="1"/>
  <c r="S157" i="1"/>
  <c r="S156" i="1" s="1"/>
  <c r="Q157" i="1"/>
  <c r="Q156" i="1" s="1"/>
  <c r="O157" i="1"/>
  <c r="O156" i="1" s="1"/>
  <c r="M157" i="1"/>
  <c r="K157" i="1"/>
  <c r="J157" i="1"/>
  <c r="J156" i="1" s="1"/>
  <c r="S155" i="1"/>
  <c r="S154" i="1" s="1"/>
  <c r="J153" i="1"/>
  <c r="S152" i="1"/>
  <c r="Q152" i="1"/>
  <c r="O152" i="1"/>
  <c r="M152" i="1"/>
  <c r="K152" i="1"/>
  <c r="S151" i="1"/>
  <c r="Q151" i="1"/>
  <c r="O151" i="1"/>
  <c r="M151" i="1"/>
  <c r="K151" i="1"/>
  <c r="J151" i="1"/>
  <c r="J150" i="1"/>
  <c r="L150" i="1" s="1"/>
  <c r="S149" i="1"/>
  <c r="S148" i="1" s="1"/>
  <c r="Q149" i="1"/>
  <c r="Q148" i="1" s="1"/>
  <c r="Q147" i="1" s="1"/>
  <c r="Q146" i="1" s="1"/>
  <c r="O149" i="1"/>
  <c r="O148" i="1" s="1"/>
  <c r="M149" i="1"/>
  <c r="M148" i="1" s="1"/>
  <c r="M147" i="1" s="1"/>
  <c r="M146" i="1" s="1"/>
  <c r="K149" i="1"/>
  <c r="K148" i="1" s="1"/>
  <c r="K147" i="1" s="1"/>
  <c r="K146" i="1" s="1"/>
  <c r="L143" i="1"/>
  <c r="N143" i="1" s="1"/>
  <c r="P143" i="1" s="1"/>
  <c r="S142" i="1"/>
  <c r="Q142" i="1"/>
  <c r="O142" i="1"/>
  <c r="M142" i="1"/>
  <c r="L142" i="1"/>
  <c r="K142" i="1"/>
  <c r="J142" i="1"/>
  <c r="S141" i="1"/>
  <c r="Q141" i="1"/>
  <c r="O141" i="1"/>
  <c r="M141" i="1"/>
  <c r="L141" i="1"/>
  <c r="K141" i="1"/>
  <c r="J141" i="1"/>
  <c r="L140" i="1"/>
  <c r="N140" i="1" s="1"/>
  <c r="S139" i="1"/>
  <c r="S138" i="1" s="1"/>
  <c r="S137" i="1" s="1"/>
  <c r="S136" i="1" s="1"/>
  <c r="S135" i="1" s="1"/>
  <c r="S134" i="1" s="1"/>
  <c r="Q139" i="1"/>
  <c r="Q138" i="1" s="1"/>
  <c r="Q137" i="1" s="1"/>
  <c r="Q136" i="1" s="1"/>
  <c r="Q135" i="1" s="1"/>
  <c r="Q134" i="1" s="1"/>
  <c r="O139" i="1"/>
  <c r="O138" i="1" s="1"/>
  <c r="O137" i="1" s="1"/>
  <c r="O136" i="1" s="1"/>
  <c r="O135" i="1" s="1"/>
  <c r="O134" i="1" s="1"/>
  <c r="M139" i="1"/>
  <c r="M138" i="1" s="1"/>
  <c r="M137" i="1" s="1"/>
  <c r="M136" i="1" s="1"/>
  <c r="M135" i="1" s="1"/>
  <c r="M134" i="1" s="1"/>
  <c r="K139" i="1"/>
  <c r="K138" i="1" s="1"/>
  <c r="K137" i="1" s="1"/>
  <c r="K136" i="1" s="1"/>
  <c r="K135" i="1" s="1"/>
  <c r="K134" i="1" s="1"/>
  <c r="J139" i="1"/>
  <c r="J138" i="1" s="1"/>
  <c r="J137" i="1" s="1"/>
  <c r="J136" i="1" s="1"/>
  <c r="J135" i="1" s="1"/>
  <c r="J134" i="1" s="1"/>
  <c r="L133" i="1"/>
  <c r="N133" i="1" s="1"/>
  <c r="S132" i="1"/>
  <c r="Q132" i="1"/>
  <c r="Q131" i="1" s="1"/>
  <c r="Q130" i="1" s="1"/>
  <c r="O132" i="1"/>
  <c r="O131" i="1" s="1"/>
  <c r="O130" i="1" s="1"/>
  <c r="M132" i="1"/>
  <c r="M131" i="1" s="1"/>
  <c r="M130" i="1" s="1"/>
  <c r="K132" i="1"/>
  <c r="K131" i="1" s="1"/>
  <c r="K130" i="1" s="1"/>
  <c r="J132" i="1"/>
  <c r="J131" i="1" s="1"/>
  <c r="J130" i="1" s="1"/>
  <c r="S131" i="1"/>
  <c r="S130" i="1" s="1"/>
  <c r="J129" i="1"/>
  <c r="L129" i="1" s="1"/>
  <c r="S128" i="1"/>
  <c r="Q128" i="1"/>
  <c r="O128" i="1"/>
  <c r="M128" i="1"/>
  <c r="K128" i="1"/>
  <c r="J127" i="1"/>
  <c r="L127" i="1" s="1"/>
  <c r="S126" i="1"/>
  <c r="Q126" i="1"/>
  <c r="Q125" i="1" s="1"/>
  <c r="Q124" i="1" s="1"/>
  <c r="Q123" i="1" s="1"/>
  <c r="O126" i="1"/>
  <c r="M126" i="1"/>
  <c r="K126" i="1"/>
  <c r="S125" i="1"/>
  <c r="S124" i="1" s="1"/>
  <c r="S123" i="1" s="1"/>
  <c r="O125" i="1"/>
  <c r="O124" i="1" s="1"/>
  <c r="O123" i="1" s="1"/>
  <c r="K125" i="1"/>
  <c r="K124" i="1" s="1"/>
  <c r="K123" i="1" s="1"/>
  <c r="L121" i="1"/>
  <c r="N121" i="1" s="1"/>
  <c r="S120" i="1"/>
  <c r="S119" i="1" s="1"/>
  <c r="S118" i="1" s="1"/>
  <c r="S117" i="1" s="1"/>
  <c r="S116" i="1" s="1"/>
  <c r="Q120" i="1"/>
  <c r="Q119" i="1" s="1"/>
  <c r="Q118" i="1" s="1"/>
  <c r="Q117" i="1" s="1"/>
  <c r="Q116" i="1" s="1"/>
  <c r="O120" i="1"/>
  <c r="M120" i="1"/>
  <c r="M119" i="1" s="1"/>
  <c r="M118" i="1" s="1"/>
  <c r="M117" i="1" s="1"/>
  <c r="M116" i="1" s="1"/>
  <c r="L120" i="1"/>
  <c r="L119" i="1" s="1"/>
  <c r="L118" i="1" s="1"/>
  <c r="L117" i="1" s="1"/>
  <c r="L116" i="1" s="1"/>
  <c r="K120" i="1"/>
  <c r="J120" i="1"/>
  <c r="J119" i="1" s="1"/>
  <c r="J118" i="1" s="1"/>
  <c r="J117" i="1" s="1"/>
  <c r="J116" i="1" s="1"/>
  <c r="O119" i="1"/>
  <c r="O118" i="1" s="1"/>
  <c r="O117" i="1" s="1"/>
  <c r="O116" i="1" s="1"/>
  <c r="K119" i="1"/>
  <c r="K118" i="1" s="1"/>
  <c r="K117" i="1" s="1"/>
  <c r="K116" i="1" s="1"/>
  <c r="L115" i="1"/>
  <c r="N115" i="1" s="1"/>
  <c r="S114" i="1"/>
  <c r="Q114" i="1"/>
  <c r="Q113" i="1" s="1"/>
  <c r="O114" i="1"/>
  <c r="M114" i="1"/>
  <c r="M113" i="1" s="1"/>
  <c r="K114" i="1"/>
  <c r="J114" i="1"/>
  <c r="J113" i="1" s="1"/>
  <c r="S113" i="1"/>
  <c r="O113" i="1"/>
  <c r="K113" i="1"/>
  <c r="L112" i="1"/>
  <c r="N112" i="1" s="1"/>
  <c r="N111" i="1" s="1"/>
  <c r="S111" i="1"/>
  <c r="S110" i="1" s="1"/>
  <c r="S109" i="1" s="1"/>
  <c r="Q111" i="1"/>
  <c r="Q110" i="1" s="1"/>
  <c r="O111" i="1"/>
  <c r="O110" i="1" s="1"/>
  <c r="M111" i="1"/>
  <c r="M110" i="1" s="1"/>
  <c r="L111" i="1"/>
  <c r="L110" i="1" s="1"/>
  <c r="K111" i="1"/>
  <c r="K110" i="1" s="1"/>
  <c r="K109" i="1" s="1"/>
  <c r="J111" i="1"/>
  <c r="J110" i="1" s="1"/>
  <c r="N110" i="1"/>
  <c r="Q109" i="1"/>
  <c r="M109" i="1"/>
  <c r="L107" i="1"/>
  <c r="N107" i="1" s="1"/>
  <c r="S106" i="1"/>
  <c r="S105" i="1" s="1"/>
  <c r="S104" i="1" s="1"/>
  <c r="S103" i="1" s="1"/>
  <c r="Q106" i="1"/>
  <c r="Q105" i="1" s="1"/>
  <c r="Q104" i="1" s="1"/>
  <c r="O106" i="1"/>
  <c r="M106" i="1"/>
  <c r="M105" i="1" s="1"/>
  <c r="M104" i="1" s="1"/>
  <c r="M103" i="1" s="1"/>
  <c r="L106" i="1"/>
  <c r="L105" i="1" s="1"/>
  <c r="L104" i="1" s="1"/>
  <c r="L103" i="1" s="1"/>
  <c r="K106" i="1"/>
  <c r="J106" i="1"/>
  <c r="J105" i="1" s="1"/>
  <c r="J104" i="1" s="1"/>
  <c r="J103" i="1" s="1"/>
  <c r="O105" i="1"/>
  <c r="K105" i="1"/>
  <c r="K104" i="1" s="1"/>
  <c r="K103" i="1" s="1"/>
  <c r="O104" i="1"/>
  <c r="O103" i="1" s="1"/>
  <c r="Q103" i="1"/>
  <c r="L102" i="1"/>
  <c r="L101" i="1" s="1"/>
  <c r="J102" i="1"/>
  <c r="S101" i="1"/>
  <c r="Q101" i="1"/>
  <c r="O101" i="1"/>
  <c r="M101" i="1"/>
  <c r="K101" i="1"/>
  <c r="J101" i="1"/>
  <c r="J100" i="1"/>
  <c r="L100" i="1" s="1"/>
  <c r="N100" i="1" s="1"/>
  <c r="P100" i="1" s="1"/>
  <c r="R100" i="1" s="1"/>
  <c r="T100" i="1" s="1"/>
  <c r="L99" i="1"/>
  <c r="K99" i="1"/>
  <c r="K98" i="1" s="1"/>
  <c r="K97" i="1" s="1"/>
  <c r="S98" i="1"/>
  <c r="Q98" i="1"/>
  <c r="O98" i="1"/>
  <c r="M98" i="1"/>
  <c r="M97" i="1" s="1"/>
  <c r="M96" i="1" s="1"/>
  <c r="M95" i="1" s="1"/>
  <c r="M94" i="1" s="1"/>
  <c r="J98" i="1"/>
  <c r="J97" i="1" s="1"/>
  <c r="J96" i="1" s="1"/>
  <c r="J95" i="1" s="1"/>
  <c r="J94" i="1" s="1"/>
  <c r="Q97" i="1"/>
  <c r="Q96" i="1" s="1"/>
  <c r="Q95" i="1" s="1"/>
  <c r="Q94" i="1" s="1"/>
  <c r="K96" i="1"/>
  <c r="L93" i="1"/>
  <c r="L92" i="1" s="1"/>
  <c r="L91" i="1" s="1"/>
  <c r="L90" i="1" s="1"/>
  <c r="L89" i="1" s="1"/>
  <c r="L88" i="1" s="1"/>
  <c r="L87" i="1" s="1"/>
  <c r="S92" i="1"/>
  <c r="S91" i="1" s="1"/>
  <c r="Q92" i="1"/>
  <c r="O92" i="1"/>
  <c r="O91" i="1" s="1"/>
  <c r="M92" i="1"/>
  <c r="K92" i="1"/>
  <c r="K91" i="1" s="1"/>
  <c r="K90" i="1" s="1"/>
  <c r="K89" i="1" s="1"/>
  <c r="K88" i="1" s="1"/>
  <c r="K87" i="1" s="1"/>
  <c r="J92" i="1"/>
  <c r="Q91" i="1"/>
  <c r="M91" i="1"/>
  <c r="M90" i="1" s="1"/>
  <c r="M89" i="1" s="1"/>
  <c r="M88" i="1" s="1"/>
  <c r="M87" i="1" s="1"/>
  <c r="J91" i="1"/>
  <c r="J90" i="1" s="1"/>
  <c r="S90" i="1"/>
  <c r="Q90" i="1"/>
  <c r="Q89" i="1" s="1"/>
  <c r="Q88" i="1" s="1"/>
  <c r="Q87" i="1" s="1"/>
  <c r="O90" i="1"/>
  <c r="S89" i="1"/>
  <c r="O89" i="1"/>
  <c r="J89" i="1"/>
  <c r="S88" i="1"/>
  <c r="S87" i="1" s="1"/>
  <c r="O88" i="1"/>
  <c r="O87" i="1" s="1"/>
  <c r="J88" i="1"/>
  <c r="J87" i="1"/>
  <c r="L86" i="1"/>
  <c r="N86" i="1" s="1"/>
  <c r="S85" i="1"/>
  <c r="Q85" i="1"/>
  <c r="Q84" i="1" s="1"/>
  <c r="O85" i="1"/>
  <c r="O84" i="1" s="1"/>
  <c r="M85" i="1"/>
  <c r="K85" i="1"/>
  <c r="K84" i="1" s="1"/>
  <c r="J85" i="1"/>
  <c r="J84" i="1" s="1"/>
  <c r="S84" i="1"/>
  <c r="M84" i="1"/>
  <c r="J83" i="1"/>
  <c r="L83" i="1" s="1"/>
  <c r="S82" i="1"/>
  <c r="S81" i="1" s="1"/>
  <c r="Q82" i="1"/>
  <c r="O82" i="1"/>
  <c r="M82" i="1"/>
  <c r="K82" i="1"/>
  <c r="K81" i="1" s="1"/>
  <c r="Q81" i="1"/>
  <c r="O81" i="1"/>
  <c r="M81" i="1"/>
  <c r="L80" i="1"/>
  <c r="N80" i="1" s="1"/>
  <c r="N79" i="1" s="1"/>
  <c r="N78" i="1" s="1"/>
  <c r="S79" i="1"/>
  <c r="Q79" i="1"/>
  <c r="Q78" i="1" s="1"/>
  <c r="O79" i="1"/>
  <c r="M79" i="1"/>
  <c r="M78" i="1" s="1"/>
  <c r="K79" i="1"/>
  <c r="K78" i="1" s="1"/>
  <c r="J79" i="1"/>
  <c r="S78" i="1"/>
  <c r="O78" i="1"/>
  <c r="J78" i="1"/>
  <c r="J77" i="1"/>
  <c r="S76" i="1"/>
  <c r="Q76" i="1"/>
  <c r="O76" i="1"/>
  <c r="M76" i="1"/>
  <c r="K76" i="1"/>
  <c r="J75" i="1"/>
  <c r="L75" i="1" s="1"/>
  <c r="S74" i="1"/>
  <c r="Q74" i="1"/>
  <c r="O74" i="1"/>
  <c r="M74" i="1"/>
  <c r="M73" i="1" s="1"/>
  <c r="M72" i="1" s="1"/>
  <c r="M71" i="1" s="1"/>
  <c r="K74" i="1"/>
  <c r="S73" i="1"/>
  <c r="O73" i="1"/>
  <c r="O72" i="1" s="1"/>
  <c r="O71" i="1" s="1"/>
  <c r="K73" i="1"/>
  <c r="K72" i="1" s="1"/>
  <c r="K71" i="1" s="1"/>
  <c r="L70" i="1"/>
  <c r="L69" i="1" s="1"/>
  <c r="L68" i="1" s="1"/>
  <c r="S69" i="1"/>
  <c r="S68" i="1" s="1"/>
  <c r="Q69" i="1"/>
  <c r="O69" i="1"/>
  <c r="O68" i="1" s="1"/>
  <c r="M69" i="1"/>
  <c r="K69" i="1"/>
  <c r="K68" i="1" s="1"/>
  <c r="J69" i="1"/>
  <c r="Q68" i="1"/>
  <c r="M68" i="1"/>
  <c r="J68" i="1"/>
  <c r="L67" i="1"/>
  <c r="N67" i="1" s="1"/>
  <c r="S66" i="1"/>
  <c r="S65" i="1" s="1"/>
  <c r="S64" i="1" s="1"/>
  <c r="Q66" i="1"/>
  <c r="Q65" i="1" s="1"/>
  <c r="O66" i="1"/>
  <c r="M66" i="1"/>
  <c r="M65" i="1" s="1"/>
  <c r="M64" i="1" s="1"/>
  <c r="M63" i="1" s="1"/>
  <c r="K66" i="1"/>
  <c r="J66" i="1"/>
  <c r="J65" i="1" s="1"/>
  <c r="J64" i="1" s="1"/>
  <c r="O65" i="1"/>
  <c r="O64" i="1" s="1"/>
  <c r="O63" i="1" s="1"/>
  <c r="K65" i="1"/>
  <c r="K64" i="1" s="1"/>
  <c r="L62" i="1"/>
  <c r="L61" i="1" s="1"/>
  <c r="L60" i="1" s="1"/>
  <c r="L59" i="1" s="1"/>
  <c r="L58" i="1" s="1"/>
  <c r="S61" i="1"/>
  <c r="S60" i="1" s="1"/>
  <c r="Q61" i="1"/>
  <c r="Q60" i="1" s="1"/>
  <c r="Q59" i="1" s="1"/>
  <c r="Q58" i="1" s="1"/>
  <c r="O61" i="1"/>
  <c r="O60" i="1" s="1"/>
  <c r="O59" i="1" s="1"/>
  <c r="O58" i="1" s="1"/>
  <c r="M61" i="1"/>
  <c r="K61" i="1"/>
  <c r="K60" i="1" s="1"/>
  <c r="J61" i="1"/>
  <c r="J60" i="1" s="1"/>
  <c r="J59" i="1" s="1"/>
  <c r="J58" i="1" s="1"/>
  <c r="M60" i="1"/>
  <c r="M59" i="1" s="1"/>
  <c r="M58" i="1" s="1"/>
  <c r="S59" i="1"/>
  <c r="K59" i="1"/>
  <c r="S58" i="1"/>
  <c r="K58" i="1"/>
  <c r="L57" i="1"/>
  <c r="N57" i="1" s="1"/>
  <c r="P57" i="1" s="1"/>
  <c r="S56" i="1"/>
  <c r="S55" i="1" s="1"/>
  <c r="S54" i="1" s="1"/>
  <c r="S53" i="1" s="1"/>
  <c r="Q56" i="1"/>
  <c r="O56" i="1"/>
  <c r="M56" i="1"/>
  <c r="M55" i="1" s="1"/>
  <c r="M54" i="1" s="1"/>
  <c r="M53" i="1" s="1"/>
  <c r="L56" i="1"/>
  <c r="L55" i="1" s="1"/>
  <c r="L54" i="1" s="1"/>
  <c r="L53" i="1" s="1"/>
  <c r="K56" i="1"/>
  <c r="K55" i="1" s="1"/>
  <c r="K54" i="1" s="1"/>
  <c r="K53" i="1" s="1"/>
  <c r="J56" i="1"/>
  <c r="Q55" i="1"/>
  <c r="Q54" i="1" s="1"/>
  <c r="Q53" i="1" s="1"/>
  <c r="O55" i="1"/>
  <c r="O54" i="1" s="1"/>
  <c r="O53" i="1" s="1"/>
  <c r="J55" i="1"/>
  <c r="J54" i="1" s="1"/>
  <c r="J53" i="1" s="1"/>
  <c r="L52" i="1"/>
  <c r="K52" i="1"/>
  <c r="J52" i="1"/>
  <c r="S51" i="1"/>
  <c r="S50" i="1" s="1"/>
  <c r="Q51" i="1"/>
  <c r="Q50" i="1" s="1"/>
  <c r="O51" i="1"/>
  <c r="O50" i="1" s="1"/>
  <c r="M51" i="1"/>
  <c r="K51" i="1"/>
  <c r="K50" i="1" s="1"/>
  <c r="J51" i="1"/>
  <c r="M50" i="1"/>
  <c r="J50" i="1"/>
  <c r="L49" i="1"/>
  <c r="N49" i="1" s="1"/>
  <c r="P49" i="1" s="1"/>
  <c r="R49" i="1" s="1"/>
  <c r="T49" i="1" s="1"/>
  <c r="L48" i="1"/>
  <c r="S47" i="1"/>
  <c r="Q47" i="1"/>
  <c r="O47" i="1"/>
  <c r="M47" i="1"/>
  <c r="K47" i="1"/>
  <c r="J47" i="1"/>
  <c r="L46" i="1"/>
  <c r="L45" i="1" s="1"/>
  <c r="S45" i="1"/>
  <c r="Q45" i="1"/>
  <c r="O45" i="1"/>
  <c r="M45" i="1"/>
  <c r="K45" i="1"/>
  <c r="J45" i="1"/>
  <c r="K44" i="1"/>
  <c r="J44" i="1"/>
  <c r="J43" i="1" s="1"/>
  <c r="J42" i="1" s="1"/>
  <c r="J41" i="1" s="1"/>
  <c r="S43" i="1"/>
  <c r="Q43" i="1"/>
  <c r="O43" i="1"/>
  <c r="M43" i="1"/>
  <c r="K43" i="1"/>
  <c r="K42" i="1" s="1"/>
  <c r="K41" i="1" s="1"/>
  <c r="Q42" i="1"/>
  <c r="O42" i="1"/>
  <c r="O41" i="1" s="1"/>
  <c r="O40" i="1" s="1"/>
  <c r="M42" i="1"/>
  <c r="M41" i="1" s="1"/>
  <c r="L39" i="1"/>
  <c r="N39" i="1" s="1"/>
  <c r="S38" i="1"/>
  <c r="S37" i="1" s="1"/>
  <c r="Q38" i="1"/>
  <c r="Q37" i="1" s="1"/>
  <c r="O38" i="1"/>
  <c r="O37" i="1" s="1"/>
  <c r="M38" i="1"/>
  <c r="M37" i="1" s="1"/>
  <c r="L38" i="1"/>
  <c r="L37" i="1" s="1"/>
  <c r="K38" i="1"/>
  <c r="K37" i="1" s="1"/>
  <c r="J38" i="1"/>
  <c r="J37" i="1" s="1"/>
  <c r="L36" i="1"/>
  <c r="N36" i="1" s="1"/>
  <c r="S35" i="1"/>
  <c r="S34" i="1" s="1"/>
  <c r="S33" i="1" s="1"/>
  <c r="S32" i="1" s="1"/>
  <c r="Q35" i="1"/>
  <c r="O35" i="1"/>
  <c r="O34" i="1" s="1"/>
  <c r="M35" i="1"/>
  <c r="L35" i="1"/>
  <c r="L34" i="1" s="1"/>
  <c r="L33" i="1" s="1"/>
  <c r="L32" i="1" s="1"/>
  <c r="K35" i="1"/>
  <c r="K34" i="1" s="1"/>
  <c r="J35" i="1"/>
  <c r="J34" i="1" s="1"/>
  <c r="Q34" i="1"/>
  <c r="Q33" i="1" s="1"/>
  <c r="Q32" i="1" s="1"/>
  <c r="M34" i="1"/>
  <c r="M33" i="1" s="1"/>
  <c r="M32" i="1" s="1"/>
  <c r="K31" i="1"/>
  <c r="K30" i="1" s="1"/>
  <c r="K29" i="1" s="1"/>
  <c r="J31" i="1"/>
  <c r="L31" i="1" s="1"/>
  <c r="S30" i="1"/>
  <c r="S29" i="1" s="1"/>
  <c r="Q30" i="1"/>
  <c r="Q29" i="1" s="1"/>
  <c r="O30" i="1"/>
  <c r="O29" i="1" s="1"/>
  <c r="M30" i="1"/>
  <c r="M29" i="1" s="1"/>
  <c r="L28" i="1"/>
  <c r="N28" i="1" s="1"/>
  <c r="P28" i="1" s="1"/>
  <c r="R28" i="1" s="1"/>
  <c r="T28" i="1" s="1"/>
  <c r="L27" i="1"/>
  <c r="N27" i="1" s="1"/>
  <c r="S26" i="1"/>
  <c r="Q26" i="1"/>
  <c r="O26" i="1"/>
  <c r="M26" i="1"/>
  <c r="K26" i="1"/>
  <c r="J26" i="1"/>
  <c r="L25" i="1"/>
  <c r="L24" i="1" s="1"/>
  <c r="J25" i="1"/>
  <c r="S24" i="1"/>
  <c r="Q24" i="1"/>
  <c r="O24" i="1"/>
  <c r="M24" i="1"/>
  <c r="K24" i="1"/>
  <c r="J24" i="1"/>
  <c r="K23" i="1"/>
  <c r="K22" i="1" s="1"/>
  <c r="K21" i="1" s="1"/>
  <c r="K20" i="1" s="1"/>
  <c r="J23" i="1"/>
  <c r="J22" i="1" s="1"/>
  <c r="S22" i="1"/>
  <c r="Q22" i="1"/>
  <c r="Q21" i="1" s="1"/>
  <c r="O22" i="1"/>
  <c r="O21" i="1" s="1"/>
  <c r="O20" i="1" s="1"/>
  <c r="M22" i="1"/>
  <c r="M21" i="1" s="1"/>
  <c r="M20" i="1" s="1"/>
  <c r="M19" i="1" s="1"/>
  <c r="S21" i="1"/>
  <c r="L18" i="1"/>
  <c r="N17" i="1"/>
  <c r="P17" i="1" s="1"/>
  <c r="L17" i="1"/>
  <c r="S16" i="1"/>
  <c r="Q16" i="1"/>
  <c r="O16" i="1"/>
  <c r="M16" i="1"/>
  <c r="K16" i="1"/>
  <c r="J16" i="1"/>
  <c r="J15" i="1"/>
  <c r="L15" i="1" s="1"/>
  <c r="S14" i="1"/>
  <c r="Q14" i="1"/>
  <c r="O14" i="1"/>
  <c r="O11" i="1" s="1"/>
  <c r="O10" i="1" s="1"/>
  <c r="O9" i="1" s="1"/>
  <c r="M14" i="1"/>
  <c r="K14" i="1"/>
  <c r="J13" i="1"/>
  <c r="L13" i="1" s="1"/>
  <c r="S12" i="1"/>
  <c r="Q12" i="1"/>
  <c r="Q11" i="1" s="1"/>
  <c r="Q10" i="1" s="1"/>
  <c r="Q9" i="1" s="1"/>
  <c r="O12" i="1"/>
  <c r="M12" i="1"/>
  <c r="K12" i="1"/>
  <c r="K11" i="1" s="1"/>
  <c r="K10" i="1" s="1"/>
  <c r="K9" i="1" s="1"/>
  <c r="S11" i="1"/>
  <c r="S10" i="1" s="1"/>
  <c r="S9" i="1" s="1"/>
  <c r="D16" i="5" l="1"/>
  <c r="M15" i="3"/>
  <c r="M14" i="3" s="1"/>
  <c r="J27" i="3"/>
  <c r="J26" i="3" s="1"/>
  <c r="J35" i="3"/>
  <c r="O44" i="3"/>
  <c r="O43" i="3" s="1"/>
  <c r="O42" i="3" s="1"/>
  <c r="J44" i="3"/>
  <c r="J43" i="3" s="1"/>
  <c r="J42" i="3" s="1"/>
  <c r="N47" i="3"/>
  <c r="N44" i="3" s="1"/>
  <c r="N43" i="3" s="1"/>
  <c r="N42" i="3" s="1"/>
  <c r="K70" i="3"/>
  <c r="L62" i="3"/>
  <c r="J70" i="3"/>
  <c r="L83" i="3"/>
  <c r="Q14" i="3"/>
  <c r="Q13" i="3" s="1"/>
  <c r="Q12" i="3" s="1"/>
  <c r="K27" i="3"/>
  <c r="K26" i="3" s="1"/>
  <c r="M34" i="3"/>
  <c r="O69" i="3"/>
  <c r="M27" i="3"/>
  <c r="M26" i="3" s="1"/>
  <c r="Q86" i="3"/>
  <c r="Q85" i="3"/>
  <c r="J85" i="3"/>
  <c r="M85" i="3"/>
  <c r="N135" i="3"/>
  <c r="P136" i="3"/>
  <c r="L135" i="3"/>
  <c r="P142" i="3"/>
  <c r="O154" i="3"/>
  <c r="O147" i="3" s="1"/>
  <c r="Q106" i="3"/>
  <c r="Q105" i="3" s="1"/>
  <c r="Q104" i="3" s="1"/>
  <c r="Q103" i="3" s="1"/>
  <c r="K114" i="3"/>
  <c r="K113" i="3" s="1"/>
  <c r="N133" i="3"/>
  <c r="N132" i="3" s="1"/>
  <c r="N131" i="3" s="1"/>
  <c r="N130" i="3" s="1"/>
  <c r="M154" i="3"/>
  <c r="M147" i="3" s="1"/>
  <c r="O163" i="3"/>
  <c r="O162" i="3" s="1"/>
  <c r="Q163" i="3"/>
  <c r="Q162" i="3" s="1"/>
  <c r="N211" i="3"/>
  <c r="N210" i="3" s="1"/>
  <c r="P212" i="3"/>
  <c r="R212" i="3" s="1"/>
  <c r="R211" i="3" s="1"/>
  <c r="R210" i="3" s="1"/>
  <c r="Q217" i="3"/>
  <c r="Q216" i="3" s="1"/>
  <c r="L211" i="3"/>
  <c r="L210" i="3" s="1"/>
  <c r="Q209" i="3"/>
  <c r="Q208" i="3" s="1"/>
  <c r="P224" i="3"/>
  <c r="M223" i="3"/>
  <c r="M217" i="3" s="1"/>
  <c r="M216" i="3" s="1"/>
  <c r="M207" i="3" s="1"/>
  <c r="J207" i="3"/>
  <c r="L213" i="3"/>
  <c r="L209" i="3" s="1"/>
  <c r="L208" i="3" s="1"/>
  <c r="O223" i="3"/>
  <c r="O217" i="3" s="1"/>
  <c r="O216" i="3" s="1"/>
  <c r="O207" i="3" s="1"/>
  <c r="N232" i="3"/>
  <c r="N231" i="3" s="1"/>
  <c r="M262" i="3"/>
  <c r="M261" i="3" s="1"/>
  <c r="Q236" i="3"/>
  <c r="Q235" i="3" s="1"/>
  <c r="Q234" i="3" s="1"/>
  <c r="L247" i="3"/>
  <c r="L246" i="3" s="1"/>
  <c r="O236" i="3"/>
  <c r="O235" i="3" s="1"/>
  <c r="L259" i="3"/>
  <c r="L258" i="3" s="1"/>
  <c r="J262" i="3"/>
  <c r="J261" i="3" s="1"/>
  <c r="L267" i="3"/>
  <c r="L266" i="3" s="1"/>
  <c r="Q291" i="3"/>
  <c r="Q290" i="3" s="1"/>
  <c r="M300" i="3"/>
  <c r="L300" i="3"/>
  <c r="O300" i="3"/>
  <c r="O291" i="3" s="1"/>
  <c r="O290" i="3" s="1"/>
  <c r="O234" i="3" s="1"/>
  <c r="R375" i="3"/>
  <c r="R374" i="3" s="1"/>
  <c r="R373" i="3" s="1"/>
  <c r="R372" i="3" s="1"/>
  <c r="R371" i="3" s="1"/>
  <c r="P374" i="3"/>
  <c r="P373" i="3" s="1"/>
  <c r="P372" i="3" s="1"/>
  <c r="P371" i="3" s="1"/>
  <c r="O370" i="3"/>
  <c r="N407" i="3"/>
  <c r="P408" i="3"/>
  <c r="R360" i="3"/>
  <c r="R359" i="3" s="1"/>
  <c r="R358" i="3" s="1"/>
  <c r="P359" i="3"/>
  <c r="P358" i="3" s="1"/>
  <c r="P318" i="3"/>
  <c r="J317" i="3"/>
  <c r="J316" i="3" s="1"/>
  <c r="J315" i="3" s="1"/>
  <c r="N322" i="3"/>
  <c r="O333" i="3"/>
  <c r="O332" i="3" s="1"/>
  <c r="M337" i="3"/>
  <c r="M333" i="3" s="1"/>
  <c r="M332" i="3" s="1"/>
  <c r="K347" i="3"/>
  <c r="K346" i="3" s="1"/>
  <c r="K345" i="3" s="1"/>
  <c r="L359" i="3"/>
  <c r="L358" i="3" s="1"/>
  <c r="O362" i="3"/>
  <c r="O361" i="3" s="1"/>
  <c r="N369" i="3"/>
  <c r="N368" i="3" s="1"/>
  <c r="N367" i="3" s="1"/>
  <c r="L374" i="3"/>
  <c r="L373" i="3" s="1"/>
  <c r="L372" i="3" s="1"/>
  <c r="L371" i="3" s="1"/>
  <c r="Q376" i="3"/>
  <c r="N398" i="3"/>
  <c r="L407" i="3"/>
  <c r="L404" i="3" s="1"/>
  <c r="L403" i="3" s="1"/>
  <c r="L402" i="3" s="1"/>
  <c r="N424" i="3"/>
  <c r="L317" i="3"/>
  <c r="L316" i="3" s="1"/>
  <c r="Q333" i="3"/>
  <c r="Q332" i="3" s="1"/>
  <c r="J362" i="3"/>
  <c r="L378" i="3"/>
  <c r="L377" i="3" s="1"/>
  <c r="M388" i="3"/>
  <c r="M387" i="3" s="1"/>
  <c r="M386" i="3" s="1"/>
  <c r="K394" i="3"/>
  <c r="P309" i="3"/>
  <c r="P308" i="3" s="1"/>
  <c r="P313" i="3"/>
  <c r="P312" i="3" s="1"/>
  <c r="P311" i="3" s="1"/>
  <c r="Q317" i="3"/>
  <c r="Q316" i="3" s="1"/>
  <c r="K337" i="3"/>
  <c r="K333" i="3" s="1"/>
  <c r="K332" i="3" s="1"/>
  <c r="K315" i="3" s="1"/>
  <c r="P340" i="3"/>
  <c r="O346" i="3"/>
  <c r="O345" i="3" s="1"/>
  <c r="K362" i="3"/>
  <c r="J389" i="3"/>
  <c r="J388" i="3" s="1"/>
  <c r="J387" i="3" s="1"/>
  <c r="J386" i="3" s="1"/>
  <c r="L394" i="3"/>
  <c r="O317" i="3"/>
  <c r="O316" i="3" s="1"/>
  <c r="O315" i="3" s="1"/>
  <c r="M361" i="3"/>
  <c r="K404" i="3"/>
  <c r="K403" i="3" s="1"/>
  <c r="K402" i="3" s="1"/>
  <c r="K401" i="3" s="1"/>
  <c r="K400" i="3" s="1"/>
  <c r="K399" i="3" s="1"/>
  <c r="L435" i="3"/>
  <c r="M446" i="3"/>
  <c r="K476" i="3"/>
  <c r="K435" i="3"/>
  <c r="K434" i="3" s="1"/>
  <c r="K433" i="3" s="1"/>
  <c r="K432" i="3" s="1"/>
  <c r="M469" i="3"/>
  <c r="M468" i="3" s="1"/>
  <c r="M467" i="3" s="1"/>
  <c r="M466" i="3" s="1"/>
  <c r="M465" i="3" s="1"/>
  <c r="M476" i="3"/>
  <c r="Q459" i="3"/>
  <c r="J446" i="3"/>
  <c r="J400" i="3" s="1"/>
  <c r="J399" i="3" s="1"/>
  <c r="K446" i="3"/>
  <c r="M459" i="3"/>
  <c r="K469" i="3"/>
  <c r="K468" i="3" s="1"/>
  <c r="K467" i="3" s="1"/>
  <c r="K15" i="3"/>
  <c r="K14" i="3" s="1"/>
  <c r="K13" i="3" s="1"/>
  <c r="L17" i="3"/>
  <c r="J16" i="3"/>
  <c r="J15" i="3" s="1"/>
  <c r="J14" i="3" s="1"/>
  <c r="N25" i="3"/>
  <c r="L24" i="3"/>
  <c r="L23" i="3" s="1"/>
  <c r="O34" i="3"/>
  <c r="J56" i="3"/>
  <c r="J55" i="3" s="1"/>
  <c r="Q69" i="3"/>
  <c r="R101" i="3"/>
  <c r="J104" i="3"/>
  <c r="J103" i="3" s="1"/>
  <c r="P112" i="3"/>
  <c r="N111" i="3"/>
  <c r="N110" i="3" s="1"/>
  <c r="N126" i="3"/>
  <c r="P127" i="3"/>
  <c r="N21" i="3"/>
  <c r="L20" i="3"/>
  <c r="Q56" i="3"/>
  <c r="Q55" i="3" s="1"/>
  <c r="M69" i="3"/>
  <c r="K69" i="3"/>
  <c r="R146" i="3"/>
  <c r="R145" i="3" s="1"/>
  <c r="R144" i="3" s="1"/>
  <c r="R143" i="3" s="1"/>
  <c r="P145" i="3"/>
  <c r="P144" i="3" s="1"/>
  <c r="P143" i="3" s="1"/>
  <c r="O15" i="3"/>
  <c r="O14" i="3" s="1"/>
  <c r="O13" i="3" s="1"/>
  <c r="O12" i="3" s="1"/>
  <c r="N129" i="3"/>
  <c r="L128" i="3"/>
  <c r="P133" i="3"/>
  <c r="R134" i="3"/>
  <c r="R133" i="3" s="1"/>
  <c r="R51" i="3"/>
  <c r="R50" i="3" s="1"/>
  <c r="R49" i="3" s="1"/>
  <c r="P50" i="3"/>
  <c r="P49" i="3" s="1"/>
  <c r="R61" i="3"/>
  <c r="R59" i="3" s="1"/>
  <c r="P59" i="3"/>
  <c r="N82" i="3"/>
  <c r="L81" i="3"/>
  <c r="L80" i="3" s="1"/>
  <c r="L79" i="3" s="1"/>
  <c r="L78" i="3" s="1"/>
  <c r="L77" i="3" s="1"/>
  <c r="P84" i="3"/>
  <c r="N83" i="3"/>
  <c r="N106" i="3"/>
  <c r="N105" i="3" s="1"/>
  <c r="P117" i="3"/>
  <c r="N116" i="3"/>
  <c r="L19" i="3"/>
  <c r="N30" i="3"/>
  <c r="N33" i="3"/>
  <c r="L32" i="3"/>
  <c r="L31" i="3" s="1"/>
  <c r="L27" i="3" s="1"/>
  <c r="L26" i="3" s="1"/>
  <c r="N41" i="3"/>
  <c r="K44" i="3"/>
  <c r="K43" i="3" s="1"/>
  <c r="K42" i="3" s="1"/>
  <c r="K34" i="3" s="1"/>
  <c r="P46" i="3"/>
  <c r="N50" i="3"/>
  <c r="N49" i="3" s="1"/>
  <c r="N54" i="3"/>
  <c r="L53" i="3"/>
  <c r="L58" i="3"/>
  <c r="L57" i="3" s="1"/>
  <c r="L56" i="3" s="1"/>
  <c r="L55" i="3" s="1"/>
  <c r="P76" i="3"/>
  <c r="J81" i="3"/>
  <c r="J80" i="3" s="1"/>
  <c r="J79" i="3" s="1"/>
  <c r="J78" i="3" s="1"/>
  <c r="J77" i="3" s="1"/>
  <c r="J69" i="3" s="1"/>
  <c r="P89" i="3"/>
  <c r="L111" i="3"/>
  <c r="L110" i="3" s="1"/>
  <c r="L106" i="3" s="1"/>
  <c r="L105" i="3" s="1"/>
  <c r="L116" i="3"/>
  <c r="P122" i="3"/>
  <c r="L126" i="3"/>
  <c r="L125" i="3" s="1"/>
  <c r="L124" i="3" s="1"/>
  <c r="L123" i="3" s="1"/>
  <c r="M132" i="3"/>
  <c r="M131" i="3" s="1"/>
  <c r="M130" i="3" s="1"/>
  <c r="M104" i="3" s="1"/>
  <c r="M103" i="3" s="1"/>
  <c r="Q147" i="3"/>
  <c r="R158" i="3"/>
  <c r="R157" i="3" s="1"/>
  <c r="R156" i="3" s="1"/>
  <c r="R155" i="3" s="1"/>
  <c r="K162" i="3"/>
  <c r="K147" i="3" s="1"/>
  <c r="K163" i="3"/>
  <c r="M236" i="3"/>
  <c r="M235" i="3" s="1"/>
  <c r="N73" i="3"/>
  <c r="L72" i="3"/>
  <c r="L71" i="3" s="1"/>
  <c r="L70" i="3" s="1"/>
  <c r="L86" i="3"/>
  <c r="N119" i="3"/>
  <c r="L118" i="3"/>
  <c r="R230" i="3"/>
  <c r="R229" i="3" s="1"/>
  <c r="R228" i="3" s="1"/>
  <c r="P229" i="3"/>
  <c r="P228" i="3" s="1"/>
  <c r="P248" i="3"/>
  <c r="N247" i="3"/>
  <c r="N246" i="3" s="1"/>
  <c r="P250" i="3"/>
  <c r="P249" i="3" s="1"/>
  <c r="R251" i="3"/>
  <c r="R250" i="3" s="1"/>
  <c r="R249" i="3" s="1"/>
  <c r="N38" i="3"/>
  <c r="L37" i="3"/>
  <c r="L36" i="3" s="1"/>
  <c r="L35" i="3" s="1"/>
  <c r="L34" i="3" s="1"/>
  <c r="N59" i="3"/>
  <c r="N58" i="3" s="1"/>
  <c r="N57" i="3" s="1"/>
  <c r="P63" i="3"/>
  <c r="N93" i="3"/>
  <c r="L91" i="3"/>
  <c r="L90" i="3" s="1"/>
  <c r="N98" i="3"/>
  <c r="L97" i="3"/>
  <c r="L102" i="3"/>
  <c r="P109" i="3"/>
  <c r="O125" i="3"/>
  <c r="O124" i="3" s="1"/>
  <c r="O123" i="3" s="1"/>
  <c r="O104" i="3" s="1"/>
  <c r="O103" i="3" s="1"/>
  <c r="N145" i="3"/>
  <c r="N144" i="3" s="1"/>
  <c r="N143" i="3" s="1"/>
  <c r="J163" i="3"/>
  <c r="J162" i="3"/>
  <c r="J147" i="3" s="1"/>
  <c r="P174" i="3"/>
  <c r="R175" i="3"/>
  <c r="R174" i="3" s="1"/>
  <c r="P215" i="3"/>
  <c r="N213" i="3"/>
  <c r="N209" i="3" s="1"/>
  <c r="N208" i="3" s="1"/>
  <c r="N214" i="3"/>
  <c r="N254" i="3"/>
  <c r="L253" i="3"/>
  <c r="L252" i="3" s="1"/>
  <c r="P260" i="3"/>
  <c r="N259" i="3"/>
  <c r="N258" i="3" s="1"/>
  <c r="N68" i="3"/>
  <c r="L67" i="3"/>
  <c r="L66" i="3" s="1"/>
  <c r="L65" i="3" s="1"/>
  <c r="L64" i="3" s="1"/>
  <c r="K125" i="3"/>
  <c r="K124" i="3" s="1"/>
  <c r="K123" i="3" s="1"/>
  <c r="K104" i="3" s="1"/>
  <c r="K103" i="3" s="1"/>
  <c r="N139" i="3"/>
  <c r="L138" i="3"/>
  <c r="L137" i="3" s="1"/>
  <c r="N153" i="3"/>
  <c r="L152" i="3"/>
  <c r="L151" i="3" s="1"/>
  <c r="L150" i="3" s="1"/>
  <c r="L149" i="3" s="1"/>
  <c r="L148" i="3" s="1"/>
  <c r="Q207" i="3"/>
  <c r="P220" i="3"/>
  <c r="N219" i="3"/>
  <c r="N242" i="3"/>
  <c r="L241" i="3"/>
  <c r="L240" i="3" s="1"/>
  <c r="L133" i="3"/>
  <c r="L132" i="3" s="1"/>
  <c r="L131" i="3" s="1"/>
  <c r="L130" i="3" s="1"/>
  <c r="L145" i="3"/>
  <c r="L144" i="3" s="1"/>
  <c r="L143" i="3" s="1"/>
  <c r="N161" i="3"/>
  <c r="L160" i="3"/>
  <c r="L159" i="3" s="1"/>
  <c r="L154" i="3" s="1"/>
  <c r="P169" i="3"/>
  <c r="N188" i="3"/>
  <c r="L187" i="3"/>
  <c r="L186" i="3" s="1"/>
  <c r="L185" i="3" s="1"/>
  <c r="L184" i="3" s="1"/>
  <c r="L183" i="3" s="1"/>
  <c r="L182" i="3" s="1"/>
  <c r="P202" i="3"/>
  <c r="P211" i="3"/>
  <c r="P210" i="3" s="1"/>
  <c r="L214" i="3"/>
  <c r="L219" i="3"/>
  <c r="L218" i="3" s="1"/>
  <c r="L217" i="3" s="1"/>
  <c r="L216" i="3" s="1"/>
  <c r="L207" i="3" s="1"/>
  <c r="K226" i="3"/>
  <c r="K223" i="3" s="1"/>
  <c r="N229" i="3"/>
  <c r="N228" i="3" s="1"/>
  <c r="J241" i="3"/>
  <c r="J240" i="3" s="1"/>
  <c r="N250" i="3"/>
  <c r="N249" i="3" s="1"/>
  <c r="P268" i="3"/>
  <c r="N267" i="3"/>
  <c r="N266" i="3" s="1"/>
  <c r="J270" i="3"/>
  <c r="P297" i="3"/>
  <c r="N296" i="3"/>
  <c r="J376" i="3"/>
  <c r="P307" i="3"/>
  <c r="N306" i="3"/>
  <c r="N305" i="3" s="1"/>
  <c r="Q315" i="3"/>
  <c r="R379" i="3"/>
  <c r="R378" i="3" s="1"/>
  <c r="R377" i="3" s="1"/>
  <c r="P378" i="3"/>
  <c r="P377" i="3" s="1"/>
  <c r="N166" i="3"/>
  <c r="L165" i="3"/>
  <c r="L164" i="3" s="1"/>
  <c r="L163" i="3" s="1"/>
  <c r="L162" i="3" s="1"/>
  <c r="N173" i="3"/>
  <c r="L172" i="3"/>
  <c r="L171" i="3" s="1"/>
  <c r="L170" i="3" s="1"/>
  <c r="P181" i="3"/>
  <c r="R203" i="3"/>
  <c r="N222" i="3"/>
  <c r="N257" i="3"/>
  <c r="L265" i="3"/>
  <c r="L270" i="3"/>
  <c r="L269" i="3"/>
  <c r="P354" i="3"/>
  <c r="N353" i="3"/>
  <c r="N352" i="3" s="1"/>
  <c r="J370" i="3"/>
  <c r="J361" i="3" s="1"/>
  <c r="P384" i="3"/>
  <c r="R385" i="3"/>
  <c r="R384" i="3" s="1"/>
  <c r="N195" i="3"/>
  <c r="N194" i="3" s="1"/>
  <c r="N193" i="3" s="1"/>
  <c r="N192" i="3" s="1"/>
  <c r="N191" i="3" s="1"/>
  <c r="N190" i="3" s="1"/>
  <c r="N189" i="3" s="1"/>
  <c r="K221" i="3"/>
  <c r="K218" i="3" s="1"/>
  <c r="N224" i="3"/>
  <c r="N227" i="3"/>
  <c r="R233" i="3"/>
  <c r="R232" i="3" s="1"/>
  <c r="R231" i="3" s="1"/>
  <c r="J238" i="3"/>
  <c r="J237" i="3" s="1"/>
  <c r="J236" i="3" s="1"/>
  <c r="J235" i="3" s="1"/>
  <c r="J234" i="3" s="1"/>
  <c r="J206" i="3" s="1"/>
  <c r="J205" i="3" s="1"/>
  <c r="J204" i="3" s="1"/>
  <c r="N239" i="3"/>
  <c r="L245" i="3"/>
  <c r="N271" i="3"/>
  <c r="R289" i="3"/>
  <c r="R288" i="3" s="1"/>
  <c r="R287" i="3" s="1"/>
  <c r="R286" i="3" s="1"/>
  <c r="P288" i="3"/>
  <c r="P287" i="3" s="1"/>
  <c r="P286" i="3" s="1"/>
  <c r="N293" i="3"/>
  <c r="N292" i="3" s="1"/>
  <c r="P294" i="3"/>
  <c r="L299" i="3"/>
  <c r="K298" i="3"/>
  <c r="K295" i="3" s="1"/>
  <c r="P302" i="3"/>
  <c r="N301" i="3"/>
  <c r="P356" i="3"/>
  <c r="P355" i="3" s="1"/>
  <c r="R357" i="3"/>
  <c r="R356" i="3" s="1"/>
  <c r="R355" i="3" s="1"/>
  <c r="R272" i="3"/>
  <c r="L296" i="3"/>
  <c r="K303" i="3"/>
  <c r="K300" i="3" s="1"/>
  <c r="K291" i="3" s="1"/>
  <c r="K290" i="3" s="1"/>
  <c r="K234" i="3" s="1"/>
  <c r="P350" i="3"/>
  <c r="N356" i="3"/>
  <c r="N355" i="3" s="1"/>
  <c r="N374" i="3"/>
  <c r="N373" i="3" s="1"/>
  <c r="N372" i="3" s="1"/>
  <c r="N371" i="3" s="1"/>
  <c r="K376" i="3"/>
  <c r="K370" i="3" s="1"/>
  <c r="M401" i="3"/>
  <c r="M400" i="3" s="1"/>
  <c r="M399" i="3" s="1"/>
  <c r="P406" i="3"/>
  <c r="N405" i="3"/>
  <c r="R411" i="3"/>
  <c r="P409" i="3"/>
  <c r="Q446" i="3"/>
  <c r="O459" i="3"/>
  <c r="J466" i="3"/>
  <c r="J465" i="3" s="1"/>
  <c r="N331" i="3"/>
  <c r="L330" i="3"/>
  <c r="L329" i="3" s="1"/>
  <c r="L328" i="3" s="1"/>
  <c r="L327" i="3" s="1"/>
  <c r="N366" i="3"/>
  <c r="L365" i="3"/>
  <c r="L364" i="3" s="1"/>
  <c r="L363" i="3" s="1"/>
  <c r="L362" i="3" s="1"/>
  <c r="Q370" i="3"/>
  <c r="Q361" i="3" s="1"/>
  <c r="N390" i="3"/>
  <c r="P391" i="3"/>
  <c r="N393" i="3"/>
  <c r="L392" i="3"/>
  <c r="L389" i="3" s="1"/>
  <c r="L388" i="3" s="1"/>
  <c r="L387" i="3" s="1"/>
  <c r="L386" i="3" s="1"/>
  <c r="P440" i="3"/>
  <c r="P439" i="3" s="1"/>
  <c r="R441" i="3"/>
  <c r="R440" i="3" s="1"/>
  <c r="R439" i="3" s="1"/>
  <c r="M291" i="3"/>
  <c r="M290" i="3" s="1"/>
  <c r="P339" i="3"/>
  <c r="N343" i="3"/>
  <c r="L342" i="3"/>
  <c r="L337" i="3" s="1"/>
  <c r="M347" i="3"/>
  <c r="M346" i="3" s="1"/>
  <c r="M345" i="3" s="1"/>
  <c r="M315" i="3" s="1"/>
  <c r="P369" i="3"/>
  <c r="N304" i="3"/>
  <c r="N313" i="3"/>
  <c r="N312" i="3" s="1"/>
  <c r="N311" i="3" s="1"/>
  <c r="N318" i="3"/>
  <c r="N326" i="3"/>
  <c r="L325" i="3"/>
  <c r="L324" i="3" s="1"/>
  <c r="L323" i="3" s="1"/>
  <c r="N336" i="3"/>
  <c r="L335" i="3"/>
  <c r="L334" i="3" s="1"/>
  <c r="N340" i="3"/>
  <c r="N349" i="3"/>
  <c r="L348" i="3"/>
  <c r="L347" i="3" s="1"/>
  <c r="L346" i="3" s="1"/>
  <c r="L345" i="3" s="1"/>
  <c r="L353" i="3"/>
  <c r="L352" i="3" s="1"/>
  <c r="N359" i="3"/>
  <c r="N358" i="3" s="1"/>
  <c r="N378" i="3"/>
  <c r="N377" i="3" s="1"/>
  <c r="P396" i="3"/>
  <c r="N395" i="3"/>
  <c r="Q400" i="3"/>
  <c r="Q399" i="3" s="1"/>
  <c r="R409" i="3"/>
  <c r="J459" i="3"/>
  <c r="N383" i="3"/>
  <c r="L382" i="3"/>
  <c r="L381" i="3" s="1"/>
  <c r="K389" i="3"/>
  <c r="K388" i="3" s="1"/>
  <c r="K387" i="3" s="1"/>
  <c r="K386" i="3" s="1"/>
  <c r="N417" i="3"/>
  <c r="L416" i="3"/>
  <c r="L415" i="3" s="1"/>
  <c r="L414" i="3" s="1"/>
  <c r="L413" i="3" s="1"/>
  <c r="L412" i="3" s="1"/>
  <c r="N431" i="3"/>
  <c r="L430" i="3"/>
  <c r="L429" i="3" s="1"/>
  <c r="L428" i="3" s="1"/>
  <c r="L427" i="3" s="1"/>
  <c r="L426" i="3" s="1"/>
  <c r="L425" i="3" s="1"/>
  <c r="N440" i="3"/>
  <c r="N439" i="3" s="1"/>
  <c r="N472" i="3"/>
  <c r="N438" i="3"/>
  <c r="L437" i="3"/>
  <c r="O446" i="3"/>
  <c r="O400" i="3" s="1"/>
  <c r="O399" i="3" s="1"/>
  <c r="N458" i="3"/>
  <c r="L457" i="3"/>
  <c r="L456" i="3" s="1"/>
  <c r="L455" i="3" s="1"/>
  <c r="L454" i="3" s="1"/>
  <c r="L453" i="3" s="1"/>
  <c r="L446" i="3" s="1"/>
  <c r="N409" i="3"/>
  <c r="P471" i="3"/>
  <c r="N475" i="3"/>
  <c r="L474" i="3"/>
  <c r="L469" i="3" s="1"/>
  <c r="L468" i="3" s="1"/>
  <c r="L467" i="3" s="1"/>
  <c r="N445" i="3"/>
  <c r="L444" i="3"/>
  <c r="L443" i="3" s="1"/>
  <c r="L442" i="3" s="1"/>
  <c r="L434" i="3" s="1"/>
  <c r="L433" i="3" s="1"/>
  <c r="L432" i="3" s="1"/>
  <c r="N464" i="3"/>
  <c r="L463" i="3"/>
  <c r="L462" i="3" s="1"/>
  <c r="L461" i="3" s="1"/>
  <c r="L460" i="3" s="1"/>
  <c r="N480" i="3"/>
  <c r="L479" i="3"/>
  <c r="L478" i="3" s="1"/>
  <c r="L477" i="3" s="1"/>
  <c r="N485" i="3"/>
  <c r="L484" i="3"/>
  <c r="L483" i="3" s="1"/>
  <c r="L482" i="3" s="1"/>
  <c r="L481" i="3" s="1"/>
  <c r="N26" i="2"/>
  <c r="N25" i="2" s="1"/>
  <c r="P27" i="2"/>
  <c r="R27" i="2" s="1"/>
  <c r="R26" i="2" s="1"/>
  <c r="R25" i="2" s="1"/>
  <c r="Q37" i="2"/>
  <c r="Q36" i="2" s="1"/>
  <c r="R56" i="2"/>
  <c r="R55" i="2" s="1"/>
  <c r="R54" i="2" s="1"/>
  <c r="P55" i="2"/>
  <c r="P54" i="2" s="1"/>
  <c r="R70" i="2"/>
  <c r="R69" i="2" s="1"/>
  <c r="R68" i="2" s="1"/>
  <c r="R67" i="2" s="1"/>
  <c r="R66" i="2" s="1"/>
  <c r="P69" i="2"/>
  <c r="P68" i="2" s="1"/>
  <c r="P67" i="2" s="1"/>
  <c r="P66" i="2" s="1"/>
  <c r="M10" i="2"/>
  <c r="Q60" i="2"/>
  <c r="Q59" i="2" s="1"/>
  <c r="Q58" i="2" s="1"/>
  <c r="Q57" i="2" s="1"/>
  <c r="L72" i="2"/>
  <c r="O11" i="2"/>
  <c r="O10" i="2" s="1"/>
  <c r="Q12" i="2"/>
  <c r="Q11" i="2" s="1"/>
  <c r="L26" i="2"/>
  <c r="L25" i="2" s="1"/>
  <c r="Q24" i="2"/>
  <c r="Q23" i="2" s="1"/>
  <c r="K24" i="2"/>
  <c r="K23" i="2" s="1"/>
  <c r="K10" i="2" s="1"/>
  <c r="K9" i="2" s="1"/>
  <c r="J37" i="2"/>
  <c r="L55" i="2"/>
  <c r="L54" i="2" s="1"/>
  <c r="J72" i="2"/>
  <c r="O82" i="2"/>
  <c r="O81" i="2" s="1"/>
  <c r="O80" i="2" s="1"/>
  <c r="M36" i="2"/>
  <c r="K37" i="2"/>
  <c r="K36" i="2" s="1"/>
  <c r="Q71" i="2"/>
  <c r="O79" i="2"/>
  <c r="O71" i="2" s="1"/>
  <c r="N16" i="2"/>
  <c r="R48" i="2"/>
  <c r="R47" i="2" s="1"/>
  <c r="K102" i="2"/>
  <c r="K110" i="2"/>
  <c r="N114" i="2"/>
  <c r="N113" i="2" s="1"/>
  <c r="O122" i="2"/>
  <c r="O121" i="2" s="1"/>
  <c r="O120" i="2" s="1"/>
  <c r="O119" i="2" s="1"/>
  <c r="P152" i="2"/>
  <c r="N151" i="2"/>
  <c r="J178" i="2"/>
  <c r="J163" i="2" s="1"/>
  <c r="J179" i="2"/>
  <c r="Q163" i="2"/>
  <c r="Q122" i="2"/>
  <c r="Q121" i="2" s="1"/>
  <c r="K178" i="2"/>
  <c r="O187" i="2"/>
  <c r="O186" i="2" s="1"/>
  <c r="M130" i="2"/>
  <c r="M129" i="2" s="1"/>
  <c r="M120" i="2" s="1"/>
  <c r="M119" i="2" s="1"/>
  <c r="Q170" i="2"/>
  <c r="L107" i="2"/>
  <c r="L106" i="2" s="1"/>
  <c r="K163" i="2"/>
  <c r="M179" i="2"/>
  <c r="M178" i="2" s="1"/>
  <c r="O179" i="2"/>
  <c r="O178" i="2" s="1"/>
  <c r="K187" i="2"/>
  <c r="K186" i="2" s="1"/>
  <c r="Q131" i="2"/>
  <c r="Q130" i="2" s="1"/>
  <c r="Q129" i="2" s="1"/>
  <c r="M148" i="2"/>
  <c r="M147" i="2" s="1"/>
  <c r="M146" i="2" s="1"/>
  <c r="N173" i="2"/>
  <c r="N172" i="2" s="1"/>
  <c r="N171" i="2" s="1"/>
  <c r="O210" i="2"/>
  <c r="O209" i="2" s="1"/>
  <c r="R226" i="2"/>
  <c r="R225" i="2" s="1"/>
  <c r="R224" i="2" s="1"/>
  <c r="P225" i="2"/>
  <c r="P224" i="2" s="1"/>
  <c r="O202" i="2"/>
  <c r="O201" i="2" s="1"/>
  <c r="O200" i="2" s="1"/>
  <c r="Q211" i="2"/>
  <c r="L214" i="2"/>
  <c r="N222" i="2"/>
  <c r="N221" i="2" s="1"/>
  <c r="L206" i="2"/>
  <c r="L219" i="2"/>
  <c r="K200" i="2"/>
  <c r="J210" i="2"/>
  <c r="J209" i="2" s="1"/>
  <c r="J202" i="2"/>
  <c r="J201" i="2" s="1"/>
  <c r="J200" i="2" s="1"/>
  <c r="M216" i="2"/>
  <c r="O229" i="2"/>
  <c r="O228" i="2" s="1"/>
  <c r="Q229" i="2"/>
  <c r="Q228" i="2" s="1"/>
  <c r="L237" i="2"/>
  <c r="L236" i="2" s="1"/>
  <c r="M255" i="2"/>
  <c r="M254" i="2" s="1"/>
  <c r="J255" i="2"/>
  <c r="J254" i="2" s="1"/>
  <c r="L263" i="2"/>
  <c r="K284" i="2"/>
  <c r="K283" i="2" s="1"/>
  <c r="J293" i="2"/>
  <c r="J284" i="2" s="1"/>
  <c r="J283" i="2" s="1"/>
  <c r="L296" i="2"/>
  <c r="O284" i="2"/>
  <c r="O283" i="2" s="1"/>
  <c r="M293" i="2"/>
  <c r="M284" i="2" s="1"/>
  <c r="M283" i="2" s="1"/>
  <c r="M288" i="2"/>
  <c r="O293" i="2"/>
  <c r="Q308" i="2"/>
  <c r="M355" i="2"/>
  <c r="Q381" i="2"/>
  <c r="Q380" i="2" s="1"/>
  <c r="Q379" i="2" s="1"/>
  <c r="M326" i="2"/>
  <c r="M325" i="2" s="1"/>
  <c r="K339" i="2"/>
  <c r="K338" i="2" s="1"/>
  <c r="M310" i="2"/>
  <c r="M309" i="2" s="1"/>
  <c r="J330" i="2"/>
  <c r="Q355" i="2"/>
  <c r="Q227" i="2"/>
  <c r="J310" i="2"/>
  <c r="J309" i="2" s="1"/>
  <c r="N311" i="2"/>
  <c r="N310" i="2" s="1"/>
  <c r="N309" i="2" s="1"/>
  <c r="J326" i="2"/>
  <c r="J325" i="2" s="1"/>
  <c r="O339" i="2"/>
  <c r="O338" i="2" s="1"/>
  <c r="L371" i="2"/>
  <c r="L370" i="2" s="1"/>
  <c r="L401" i="2"/>
  <c r="N401" i="2"/>
  <c r="P310" i="2"/>
  <c r="P309" i="2" s="1"/>
  <c r="J355" i="2"/>
  <c r="J396" i="2"/>
  <c r="J395" i="2" s="1"/>
  <c r="J394" i="2" s="1"/>
  <c r="J393" i="2" s="1"/>
  <c r="O393" i="2"/>
  <c r="P430" i="2"/>
  <c r="N429" i="2"/>
  <c r="K445" i="2"/>
  <c r="K438" i="2" s="1"/>
  <c r="M460" i="2"/>
  <c r="M459" i="2" s="1"/>
  <c r="M458" i="2" s="1"/>
  <c r="Q392" i="2"/>
  <c r="O392" i="2"/>
  <c r="P450" i="2"/>
  <c r="P455" i="2"/>
  <c r="R455" i="2" s="1"/>
  <c r="R454" i="2" s="1"/>
  <c r="R453" i="2" s="1"/>
  <c r="R452" i="2" s="1"/>
  <c r="R451" i="2" s="1"/>
  <c r="L428" i="2"/>
  <c r="N443" i="2"/>
  <c r="N442" i="2" s="1"/>
  <c r="N441" i="2" s="1"/>
  <c r="N440" i="2" s="1"/>
  <c r="N439" i="2" s="1"/>
  <c r="N438" i="2" s="1"/>
  <c r="N17" i="2"/>
  <c r="P18" i="2"/>
  <c r="P14" i="2"/>
  <c r="N13" i="2"/>
  <c r="P35" i="2"/>
  <c r="N34" i="2"/>
  <c r="N33" i="2" s="1"/>
  <c r="N32" i="2" s="1"/>
  <c r="N31" i="2" s="1"/>
  <c r="N24" i="2"/>
  <c r="N23" i="2" s="1"/>
  <c r="P30" i="2"/>
  <c r="N29" i="2"/>
  <c r="N28" i="2" s="1"/>
  <c r="N49" i="2"/>
  <c r="N46" i="2" s="1"/>
  <c r="N45" i="2" s="1"/>
  <c r="N44" i="2" s="1"/>
  <c r="P50" i="2"/>
  <c r="P40" i="2"/>
  <c r="N39" i="2"/>
  <c r="N38" i="2" s="1"/>
  <c r="N37" i="2" s="1"/>
  <c r="L13" i="2"/>
  <c r="L12" i="2" s="1"/>
  <c r="L11" i="2" s="1"/>
  <c r="L10" i="2" s="1"/>
  <c r="J21" i="2"/>
  <c r="J20" i="2" s="1"/>
  <c r="J11" i="2" s="1"/>
  <c r="J10" i="2" s="1"/>
  <c r="N22" i="2"/>
  <c r="L29" i="2"/>
  <c r="L28" i="2" s="1"/>
  <c r="L24" i="2" s="1"/>
  <c r="L23" i="2" s="1"/>
  <c r="L34" i="2"/>
  <c r="L33" i="2" s="1"/>
  <c r="L32" i="2" s="1"/>
  <c r="L31" i="2" s="1"/>
  <c r="L39" i="2"/>
  <c r="L38" i="2" s="1"/>
  <c r="L37" i="2" s="1"/>
  <c r="P43" i="2"/>
  <c r="M60" i="2"/>
  <c r="M59" i="2" s="1"/>
  <c r="M58" i="2" s="1"/>
  <c r="M57" i="2" s="1"/>
  <c r="L65" i="2"/>
  <c r="J64" i="2"/>
  <c r="N69" i="2"/>
  <c r="N68" i="2" s="1"/>
  <c r="N67" i="2" s="1"/>
  <c r="N66" i="2" s="1"/>
  <c r="R75" i="2"/>
  <c r="R74" i="2" s="1"/>
  <c r="R73" i="2" s="1"/>
  <c r="M82" i="2"/>
  <c r="M81" i="2" s="1"/>
  <c r="M80" i="2" s="1"/>
  <c r="M79" i="2" s="1"/>
  <c r="P97" i="2"/>
  <c r="N96" i="2"/>
  <c r="N95" i="2" s="1"/>
  <c r="N94" i="2" s="1"/>
  <c r="N93" i="2" s="1"/>
  <c r="N92" i="2" s="1"/>
  <c r="N91" i="2" s="1"/>
  <c r="O101" i="2"/>
  <c r="J120" i="2"/>
  <c r="J119" i="2" s="1"/>
  <c r="P124" i="2"/>
  <c r="P123" i="2" s="1"/>
  <c r="R125" i="2"/>
  <c r="R124" i="2" s="1"/>
  <c r="R123" i="2" s="1"/>
  <c r="P26" i="2"/>
  <c r="P25" i="2" s="1"/>
  <c r="L49" i="2"/>
  <c r="L46" i="2" s="1"/>
  <c r="L45" i="2" s="1"/>
  <c r="L44" i="2" s="1"/>
  <c r="N55" i="2"/>
  <c r="N54" i="2" s="1"/>
  <c r="O60" i="2"/>
  <c r="O59" i="2" s="1"/>
  <c r="O58" i="2" s="1"/>
  <c r="O57" i="2" s="1"/>
  <c r="J61" i="2"/>
  <c r="J60" i="2" s="1"/>
  <c r="J59" i="2" s="1"/>
  <c r="J58" i="2" s="1"/>
  <c r="J57" i="2" s="1"/>
  <c r="L63" i="2"/>
  <c r="N77" i="2"/>
  <c r="N76" i="2" s="1"/>
  <c r="P78" i="2"/>
  <c r="N89" i="2"/>
  <c r="N88" i="2" s="1"/>
  <c r="N87" i="2" s="1"/>
  <c r="P90" i="2"/>
  <c r="L116" i="2"/>
  <c r="L115" i="2" s="1"/>
  <c r="N118" i="2"/>
  <c r="N122" i="2"/>
  <c r="N121" i="2" s="1"/>
  <c r="P128" i="2"/>
  <c r="N127" i="2"/>
  <c r="N126" i="2" s="1"/>
  <c r="P133" i="2"/>
  <c r="N132" i="2"/>
  <c r="N145" i="2"/>
  <c r="L144" i="2"/>
  <c r="J52" i="2"/>
  <c r="J51" i="2" s="1"/>
  <c r="J36" i="2" s="1"/>
  <c r="L53" i="2"/>
  <c r="N72" i="2"/>
  <c r="P151" i="2"/>
  <c r="R152" i="2"/>
  <c r="R151" i="2" s="1"/>
  <c r="O37" i="2"/>
  <c r="O36" i="2" s="1"/>
  <c r="O9" i="2" s="1"/>
  <c r="M72" i="2"/>
  <c r="L84" i="2"/>
  <c r="J83" i="2"/>
  <c r="J82" i="2" s="1"/>
  <c r="J81" i="2" s="1"/>
  <c r="J80" i="2" s="1"/>
  <c r="J79" i="2" s="1"/>
  <c r="N107" i="2"/>
  <c r="N106" i="2" s="1"/>
  <c r="P109" i="2"/>
  <c r="L110" i="2"/>
  <c r="P155" i="2"/>
  <c r="N154" i="2"/>
  <c r="N153" i="2" s="1"/>
  <c r="L86" i="2"/>
  <c r="L89" i="2"/>
  <c r="L88" i="2" s="1"/>
  <c r="L87" i="2" s="1"/>
  <c r="L99" i="2"/>
  <c r="P100" i="2"/>
  <c r="P114" i="2"/>
  <c r="J116" i="2"/>
  <c r="J115" i="2" s="1"/>
  <c r="J110" i="2" s="1"/>
  <c r="J101" i="2" s="1"/>
  <c r="N143" i="2"/>
  <c r="N162" i="2"/>
  <c r="L161" i="2"/>
  <c r="L160" i="2" s="1"/>
  <c r="L159" i="2" s="1"/>
  <c r="N169" i="2"/>
  <c r="R174" i="2"/>
  <c r="R173" i="2" s="1"/>
  <c r="R172" i="2" s="1"/>
  <c r="R171" i="2" s="1"/>
  <c r="L179" i="2"/>
  <c r="L178" i="2" s="1"/>
  <c r="N191" i="2"/>
  <c r="L190" i="2"/>
  <c r="L187" i="2" s="1"/>
  <c r="L186" i="2" s="1"/>
  <c r="N196" i="2"/>
  <c r="N195" i="2" s="1"/>
  <c r="N194" i="2" s="1"/>
  <c r="N193" i="2" s="1"/>
  <c r="N192" i="2" s="1"/>
  <c r="P197" i="2"/>
  <c r="M210" i="2"/>
  <c r="M209" i="2" s="1"/>
  <c r="R223" i="2"/>
  <c r="R222" i="2" s="1"/>
  <c r="R221" i="2" s="1"/>
  <c r="P222" i="2"/>
  <c r="P221" i="2" s="1"/>
  <c r="R232" i="2"/>
  <c r="R231" i="2" s="1"/>
  <c r="R230" i="2" s="1"/>
  <c r="P231" i="2"/>
  <c r="P230" i="2" s="1"/>
  <c r="P292" i="2"/>
  <c r="N291" i="2"/>
  <c r="N105" i="2"/>
  <c r="L104" i="2"/>
  <c r="L103" i="2" s="1"/>
  <c r="L102" i="2" s="1"/>
  <c r="O163" i="2"/>
  <c r="M200" i="2"/>
  <c r="P244" i="2"/>
  <c r="N243" i="2"/>
  <c r="N242" i="2" s="1"/>
  <c r="N250" i="2"/>
  <c r="L249" i="2"/>
  <c r="L248" i="2" s="1"/>
  <c r="N286" i="2"/>
  <c r="N285" i="2" s="1"/>
  <c r="P287" i="2"/>
  <c r="L96" i="2"/>
  <c r="L95" i="2" s="1"/>
  <c r="L94" i="2" s="1"/>
  <c r="L93" i="2" s="1"/>
  <c r="L92" i="2" s="1"/>
  <c r="L91" i="2" s="1"/>
  <c r="L127" i="2"/>
  <c r="L126" i="2" s="1"/>
  <c r="L122" i="2" s="1"/>
  <c r="L121" i="2" s="1"/>
  <c r="L132" i="2"/>
  <c r="P138" i="2"/>
  <c r="L141" i="2"/>
  <c r="L140" i="2" s="1"/>
  <c r="L139" i="2" s="1"/>
  <c r="N150" i="2"/>
  <c r="L149" i="2"/>
  <c r="L148" i="2" s="1"/>
  <c r="L147" i="2" s="1"/>
  <c r="L146" i="2" s="1"/>
  <c r="L154" i="2"/>
  <c r="L153" i="2" s="1"/>
  <c r="P158" i="2"/>
  <c r="M170" i="2"/>
  <c r="M163" i="2" s="1"/>
  <c r="N176" i="2"/>
  <c r="N175" i="2" s="1"/>
  <c r="N170" i="2" s="1"/>
  <c r="P177" i="2"/>
  <c r="N181" i="2"/>
  <c r="N180" i="2" s="1"/>
  <c r="N179" i="2" s="1"/>
  <c r="N178" i="2" s="1"/>
  <c r="P182" i="2"/>
  <c r="N188" i="2"/>
  <c r="P189" i="2"/>
  <c r="N212" i="2"/>
  <c r="P213" i="2"/>
  <c r="P215" i="2"/>
  <c r="N214" i="2"/>
  <c r="Q210" i="2"/>
  <c r="Q209" i="2" s="1"/>
  <c r="Q200" i="2" s="1"/>
  <c r="Q199" i="2" s="1"/>
  <c r="K229" i="2"/>
  <c r="K228" i="2" s="1"/>
  <c r="K227" i="2" s="1"/>
  <c r="P299" i="2"/>
  <c r="P298" i="2" s="1"/>
  <c r="R300" i="2"/>
  <c r="R299" i="2" s="1"/>
  <c r="R298" i="2" s="1"/>
  <c r="N135" i="2"/>
  <c r="L134" i="2"/>
  <c r="P184" i="2"/>
  <c r="P183" i="2" s="1"/>
  <c r="R185" i="2"/>
  <c r="R184" i="2" s="1"/>
  <c r="R183" i="2" s="1"/>
  <c r="P205" i="2"/>
  <c r="N204" i="2"/>
  <c r="N203" i="2" s="1"/>
  <c r="N207" i="2"/>
  <c r="P208" i="2"/>
  <c r="N206" i="2"/>
  <c r="N217" i="2"/>
  <c r="P218" i="2"/>
  <c r="P220" i="2"/>
  <c r="N219" i="2"/>
  <c r="O227" i="2"/>
  <c r="P297" i="2"/>
  <c r="N296" i="2"/>
  <c r="L207" i="2"/>
  <c r="L212" i="2"/>
  <c r="L211" i="2" s="1"/>
  <c r="L217" i="2"/>
  <c r="L216" i="2" s="1"/>
  <c r="J246" i="2"/>
  <c r="J245" i="2" s="1"/>
  <c r="N247" i="2"/>
  <c r="L253" i="2"/>
  <c r="O255" i="2"/>
  <c r="O254" i="2" s="1"/>
  <c r="P282" i="2"/>
  <c r="L286" i="2"/>
  <c r="L285" i="2" s="1"/>
  <c r="N295" i="2"/>
  <c r="L294" i="2"/>
  <c r="L293" i="2" s="1"/>
  <c r="P353" i="2"/>
  <c r="N352" i="2"/>
  <c r="N351" i="2" s="1"/>
  <c r="J363" i="2"/>
  <c r="J354" i="2" s="1"/>
  <c r="K369" i="2"/>
  <c r="P386" i="2"/>
  <c r="N385" i="2"/>
  <c r="N387" i="2"/>
  <c r="M229" i="2"/>
  <c r="M228" i="2" s="1"/>
  <c r="R310" i="2"/>
  <c r="R309" i="2" s="1"/>
  <c r="P334" i="2"/>
  <c r="N333" i="2"/>
  <c r="K363" i="2"/>
  <c r="K354" i="2" s="1"/>
  <c r="P368" i="2"/>
  <c r="N367" i="2"/>
  <c r="N366" i="2" s="1"/>
  <c r="N365" i="2" s="1"/>
  <c r="N364" i="2" s="1"/>
  <c r="N371" i="2"/>
  <c r="N370" i="2" s="1"/>
  <c r="P372" i="2"/>
  <c r="L204" i="2"/>
  <c r="L203" i="2" s="1"/>
  <c r="N231" i="2"/>
  <c r="N230" i="2" s="1"/>
  <c r="J234" i="2"/>
  <c r="J233" i="2" s="1"/>
  <c r="N235" i="2"/>
  <c r="P238" i="2"/>
  <c r="L241" i="2"/>
  <c r="P258" i="2"/>
  <c r="L261" i="2"/>
  <c r="N290" i="2"/>
  <c r="L289" i="2"/>
  <c r="L288" i="2" s="1"/>
  <c r="M299" i="2"/>
  <c r="M298" i="2" s="1"/>
  <c r="P302" i="2"/>
  <c r="P301" i="2" s="1"/>
  <c r="N383" i="2"/>
  <c r="N382" i="2" s="1"/>
  <c r="P384" i="2"/>
  <c r="L196" i="2"/>
  <c r="L195" i="2" s="1"/>
  <c r="L194" i="2" s="1"/>
  <c r="L193" i="2" s="1"/>
  <c r="L192" i="2" s="1"/>
  <c r="N264" i="2"/>
  <c r="N307" i="2"/>
  <c r="L306" i="2"/>
  <c r="L305" i="2" s="1"/>
  <c r="L304" i="2" s="1"/>
  <c r="N319" i="2"/>
  <c r="L318" i="2"/>
  <c r="L317" i="2" s="1"/>
  <c r="L316" i="2" s="1"/>
  <c r="N331" i="2"/>
  <c r="P332" i="2"/>
  <c r="P343" i="2"/>
  <c r="R344" i="2"/>
  <c r="R343" i="2" s="1"/>
  <c r="Q363" i="2"/>
  <c r="Q354" i="2" s="1"/>
  <c r="N390" i="2"/>
  <c r="P391" i="2"/>
  <c r="K330" i="2"/>
  <c r="K326" i="2" s="1"/>
  <c r="K325" i="2" s="1"/>
  <c r="K308" i="2" s="1"/>
  <c r="N336" i="2"/>
  <c r="L335" i="2"/>
  <c r="M340" i="2"/>
  <c r="M339" i="2" s="1"/>
  <c r="M338" i="2" s="1"/>
  <c r="N343" i="2"/>
  <c r="P349" i="2"/>
  <c r="P348" i="2" s="1"/>
  <c r="L367" i="2"/>
  <c r="L366" i="2" s="1"/>
  <c r="L365" i="2" s="1"/>
  <c r="L364" i="2" s="1"/>
  <c r="P377" i="2"/>
  <c r="L383" i="2"/>
  <c r="K396" i="2"/>
  <c r="K395" i="2" s="1"/>
  <c r="K394" i="2" s="1"/>
  <c r="K393" i="2" s="1"/>
  <c r="P402" i="2"/>
  <c r="N422" i="2"/>
  <c r="N421" i="2" s="1"/>
  <c r="N420" i="2" s="1"/>
  <c r="N419" i="2" s="1"/>
  <c r="N418" i="2" s="1"/>
  <c r="N417" i="2" s="1"/>
  <c r="P423" i="2"/>
  <c r="N329" i="2"/>
  <c r="L328" i="2"/>
  <c r="L327" i="2" s="1"/>
  <c r="N342" i="2"/>
  <c r="L341" i="2"/>
  <c r="L340" i="2" s="1"/>
  <c r="L339" i="2" s="1"/>
  <c r="L338" i="2" s="1"/>
  <c r="P362" i="2"/>
  <c r="M374" i="2"/>
  <c r="M369" i="2" s="1"/>
  <c r="M363" i="2" s="1"/>
  <c r="M354" i="2" s="1"/>
  <c r="O382" i="2"/>
  <c r="O381" i="2" s="1"/>
  <c r="O380" i="2" s="1"/>
  <c r="O379" i="2" s="1"/>
  <c r="O354" i="2" s="1"/>
  <c r="L385" i="2"/>
  <c r="P389" i="2"/>
  <c r="L398" i="2"/>
  <c r="N408" i="2"/>
  <c r="N407" i="2" s="1"/>
  <c r="N406" i="2" s="1"/>
  <c r="N405" i="2" s="1"/>
  <c r="N404" i="2" s="1"/>
  <c r="P409" i="2"/>
  <c r="N324" i="2"/>
  <c r="L323" i="2"/>
  <c r="L322" i="2" s="1"/>
  <c r="L321" i="2" s="1"/>
  <c r="L320" i="2" s="1"/>
  <c r="O330" i="2"/>
  <c r="O326" i="2" s="1"/>
  <c r="O325" i="2" s="1"/>
  <c r="O308" i="2" s="1"/>
  <c r="L333" i="2"/>
  <c r="L330" i="2" s="1"/>
  <c r="N346" i="2"/>
  <c r="N345" i="2" s="1"/>
  <c r="L352" i="2"/>
  <c r="L351" i="2" s="1"/>
  <c r="N359" i="2"/>
  <c r="L358" i="2"/>
  <c r="L357" i="2" s="1"/>
  <c r="L356" i="2" s="1"/>
  <c r="L355" i="2" s="1"/>
  <c r="N376" i="2"/>
  <c r="L375" i="2"/>
  <c r="L374" i="2" s="1"/>
  <c r="L369" i="2" s="1"/>
  <c r="K382" i="2"/>
  <c r="K381" i="2" s="1"/>
  <c r="K380" i="2" s="1"/>
  <c r="K379" i="2" s="1"/>
  <c r="N400" i="2"/>
  <c r="L399" i="2"/>
  <c r="J427" i="2"/>
  <c r="J426" i="2" s="1"/>
  <c r="J425" i="2" s="1"/>
  <c r="J424" i="2" s="1"/>
  <c r="J392" i="2" s="1"/>
  <c r="N428" i="2"/>
  <c r="M438" i="2"/>
  <c r="M392" i="2" s="1"/>
  <c r="R430" i="2"/>
  <c r="P429" i="2"/>
  <c r="P466" i="2"/>
  <c r="N465" i="2"/>
  <c r="N416" i="2"/>
  <c r="L415" i="2"/>
  <c r="L414" i="2" s="1"/>
  <c r="L413" i="2" s="1"/>
  <c r="L412" i="2" s="1"/>
  <c r="L411" i="2" s="1"/>
  <c r="L410" i="2" s="1"/>
  <c r="P428" i="2"/>
  <c r="N433" i="2"/>
  <c r="L432" i="2"/>
  <c r="L431" i="2" s="1"/>
  <c r="L427" i="2" s="1"/>
  <c r="L426" i="2" s="1"/>
  <c r="L425" i="2" s="1"/>
  <c r="L424" i="2" s="1"/>
  <c r="R444" i="2"/>
  <c r="R443" i="2" s="1"/>
  <c r="R442" i="2" s="1"/>
  <c r="R441" i="2" s="1"/>
  <c r="R440" i="2" s="1"/>
  <c r="R439" i="2" s="1"/>
  <c r="P477" i="2"/>
  <c r="N476" i="2"/>
  <c r="N475" i="2" s="1"/>
  <c r="N474" i="2" s="1"/>
  <c r="N473" i="2" s="1"/>
  <c r="N437" i="2"/>
  <c r="N462" i="2"/>
  <c r="L461" i="2"/>
  <c r="R464" i="2"/>
  <c r="R463" i="2" s="1"/>
  <c r="P463" i="2"/>
  <c r="R450" i="2"/>
  <c r="R449" i="2" s="1"/>
  <c r="R448" i="2" s="1"/>
  <c r="R447" i="2" s="1"/>
  <c r="R446" i="2" s="1"/>
  <c r="R445" i="2" s="1"/>
  <c r="P449" i="2"/>
  <c r="P448" i="2" s="1"/>
  <c r="P447" i="2" s="1"/>
  <c r="P446" i="2" s="1"/>
  <c r="M457" i="2"/>
  <c r="M456" i="2" s="1"/>
  <c r="K468" i="2"/>
  <c r="K457" i="2" s="1"/>
  <c r="K456" i="2" s="1"/>
  <c r="P472" i="2"/>
  <c r="N471" i="2"/>
  <c r="N470" i="2" s="1"/>
  <c r="N469" i="2" s="1"/>
  <c r="N468" i="2" s="1"/>
  <c r="P454" i="2"/>
  <c r="P453" i="2" s="1"/>
  <c r="P452" i="2" s="1"/>
  <c r="P451" i="2" s="1"/>
  <c r="J461" i="2"/>
  <c r="J460" i="2" s="1"/>
  <c r="J459" i="2" s="1"/>
  <c r="J458" i="2" s="1"/>
  <c r="J457" i="2" s="1"/>
  <c r="J456" i="2" s="1"/>
  <c r="N463" i="2"/>
  <c r="L465" i="2"/>
  <c r="L471" i="2"/>
  <c r="L470" i="2" s="1"/>
  <c r="L469" i="2" s="1"/>
  <c r="L476" i="2"/>
  <c r="L475" i="2" s="1"/>
  <c r="L474" i="2" s="1"/>
  <c r="L473" i="2" s="1"/>
  <c r="L443" i="2"/>
  <c r="L442" i="2" s="1"/>
  <c r="L441" i="2" s="1"/>
  <c r="L440" i="2" s="1"/>
  <c r="L439" i="2" s="1"/>
  <c r="L438" i="2" s="1"/>
  <c r="S389" i="1"/>
  <c r="S413" i="1"/>
  <c r="S412" i="1" s="1"/>
  <c r="S411" i="1" s="1"/>
  <c r="M413" i="1"/>
  <c r="M412" i="1" s="1"/>
  <c r="M411" i="1" s="1"/>
  <c r="K283" i="1"/>
  <c r="K282" i="1" s="1"/>
  <c r="N304" i="1"/>
  <c r="L319" i="1"/>
  <c r="L318" i="1" s="1"/>
  <c r="K323" i="1"/>
  <c r="K322" i="1" s="1"/>
  <c r="K321" i="1" s="1"/>
  <c r="S323" i="1"/>
  <c r="S322" i="1" s="1"/>
  <c r="S321" i="1" s="1"/>
  <c r="S312" i="1" s="1"/>
  <c r="N358" i="1"/>
  <c r="N357" i="1" s="1"/>
  <c r="L365" i="1"/>
  <c r="L364" i="1" s="1"/>
  <c r="M374" i="1"/>
  <c r="K414" i="1"/>
  <c r="K413" i="1" s="1"/>
  <c r="K412" i="1" s="1"/>
  <c r="K411" i="1" s="1"/>
  <c r="L425" i="1"/>
  <c r="L424" i="1" s="1"/>
  <c r="L427" i="1"/>
  <c r="L433" i="1"/>
  <c r="L432" i="1" s="1"/>
  <c r="L431" i="1" s="1"/>
  <c r="L430" i="1" s="1"/>
  <c r="L429" i="1" s="1"/>
  <c r="J450" i="1"/>
  <c r="J449" i="1" s="1"/>
  <c r="J448" i="1" s="1"/>
  <c r="L268" i="1"/>
  <c r="S287" i="1"/>
  <c r="S283" i="1" s="1"/>
  <c r="S282" i="1" s="1"/>
  <c r="S265" i="1" s="1"/>
  <c r="J352" i="1"/>
  <c r="J351" i="1" s="1"/>
  <c r="J390" i="1"/>
  <c r="J389" i="1" s="1"/>
  <c r="O390" i="1"/>
  <c r="O389" i="1" s="1"/>
  <c r="Q413" i="1"/>
  <c r="Q412" i="1" s="1"/>
  <c r="Q411" i="1" s="1"/>
  <c r="Q352" i="1"/>
  <c r="Q351" i="1" s="1"/>
  <c r="Q374" i="1"/>
  <c r="J374" i="1"/>
  <c r="Q390" i="1"/>
  <c r="Q389" i="1" s="1"/>
  <c r="M389" i="1"/>
  <c r="J413" i="1"/>
  <c r="J412" i="1" s="1"/>
  <c r="J411" i="1" s="1"/>
  <c r="S297" i="1"/>
  <c r="S296" i="1" s="1"/>
  <c r="S295" i="1" s="1"/>
  <c r="M333" i="1"/>
  <c r="M332" i="1" s="1"/>
  <c r="M331" i="1" s="1"/>
  <c r="L354" i="1"/>
  <c r="S374" i="1"/>
  <c r="S367" i="1" s="1"/>
  <c r="P399" i="1"/>
  <c r="P398" i="1" s="1"/>
  <c r="S252" i="1"/>
  <c r="O242" i="1"/>
  <c r="O238" i="1" s="1"/>
  <c r="O237" i="1" s="1"/>
  <c r="S238" i="1"/>
  <c r="S237" i="1" s="1"/>
  <c r="Q242" i="1"/>
  <c r="Q238" i="1"/>
  <c r="Q237" i="1" s="1"/>
  <c r="L243" i="1"/>
  <c r="L220" i="1"/>
  <c r="L216" i="1" s="1"/>
  <c r="N222" i="1"/>
  <c r="P222" i="1" s="1"/>
  <c r="P220" i="1" s="1"/>
  <c r="P216" i="1" s="1"/>
  <c r="J180" i="1"/>
  <c r="J179" i="1" s="1"/>
  <c r="Q180" i="1"/>
  <c r="Q179" i="1" s="1"/>
  <c r="O180" i="1"/>
  <c r="O179" i="1" s="1"/>
  <c r="K206" i="1"/>
  <c r="K205" i="1" s="1"/>
  <c r="L170" i="1"/>
  <c r="L169" i="1" s="1"/>
  <c r="S147" i="1"/>
  <c r="S146" i="1" s="1"/>
  <c r="S145" i="1" s="1"/>
  <c r="M145" i="1"/>
  <c r="O147" i="1"/>
  <c r="O146" i="1" s="1"/>
  <c r="Q145" i="1"/>
  <c r="L47" i="1"/>
  <c r="Q73" i="1"/>
  <c r="Q72" i="1" s="1"/>
  <c r="Q71" i="1" s="1"/>
  <c r="L16" i="1"/>
  <c r="J40" i="1"/>
  <c r="Q64" i="1"/>
  <c r="L79" i="1"/>
  <c r="L78" i="1" s="1"/>
  <c r="J21" i="1"/>
  <c r="Q41" i="1"/>
  <c r="Q40" i="1" s="1"/>
  <c r="K122" i="1"/>
  <c r="K108" i="1" s="1"/>
  <c r="M125" i="1"/>
  <c r="M124" i="1" s="1"/>
  <c r="M123" i="1" s="1"/>
  <c r="M122" i="1" s="1"/>
  <c r="M108" i="1" s="1"/>
  <c r="O109" i="1"/>
  <c r="L132" i="1"/>
  <c r="L131" i="1" s="1"/>
  <c r="L130" i="1" s="1"/>
  <c r="P281" i="1"/>
  <c r="P280" i="1" s="1"/>
  <c r="P279" i="1" s="1"/>
  <c r="P278" i="1" s="1"/>
  <c r="P277" i="1" s="1"/>
  <c r="N280" i="1"/>
  <c r="N279" i="1" s="1"/>
  <c r="N278" i="1" s="1"/>
  <c r="N277" i="1" s="1"/>
  <c r="P320" i="1"/>
  <c r="N319" i="1"/>
  <c r="N318" i="1" s="1"/>
  <c r="P366" i="1"/>
  <c r="P365" i="1" s="1"/>
  <c r="P364" i="1" s="1"/>
  <c r="N365" i="1"/>
  <c r="N364" i="1" s="1"/>
  <c r="P426" i="1"/>
  <c r="N425" i="1"/>
  <c r="P428" i="1"/>
  <c r="R428" i="1" s="1"/>
  <c r="N427" i="1"/>
  <c r="P434" i="1"/>
  <c r="R434" i="1" s="1"/>
  <c r="N433" i="1"/>
  <c r="N432" i="1" s="1"/>
  <c r="N431" i="1" s="1"/>
  <c r="N430" i="1" s="1"/>
  <c r="N429" i="1" s="1"/>
  <c r="P36" i="1"/>
  <c r="N35" i="1"/>
  <c r="N34" i="1" s="1"/>
  <c r="K63" i="1"/>
  <c r="R309" i="1"/>
  <c r="R308" i="1" s="1"/>
  <c r="T310" i="1"/>
  <c r="T309" i="1" s="1"/>
  <c r="T308" i="1" s="1"/>
  <c r="P394" i="1"/>
  <c r="N393" i="1"/>
  <c r="N392" i="1" s="1"/>
  <c r="N391" i="1" s="1"/>
  <c r="T400" i="1"/>
  <c r="T399" i="1" s="1"/>
  <c r="T398" i="1" s="1"/>
  <c r="R399" i="1"/>
  <c r="R398" i="1" s="1"/>
  <c r="L417" i="1"/>
  <c r="L414" i="1" s="1"/>
  <c r="N418" i="1"/>
  <c r="P418" i="1" s="1"/>
  <c r="L450" i="1"/>
  <c r="L449" i="1" s="1"/>
  <c r="L448" i="1" s="1"/>
  <c r="L442" i="1" s="1"/>
  <c r="L435" i="1" s="1"/>
  <c r="N451" i="1"/>
  <c r="P451" i="1" s="1"/>
  <c r="R451" i="1" s="1"/>
  <c r="M296" i="1"/>
  <c r="M295" i="1" s="1"/>
  <c r="K312" i="1"/>
  <c r="N341" i="1"/>
  <c r="P342" i="1"/>
  <c r="R342" i="1" s="1"/>
  <c r="R341" i="1" s="1"/>
  <c r="P347" i="1"/>
  <c r="N346" i="1"/>
  <c r="N345" i="1" s="1"/>
  <c r="P404" i="1"/>
  <c r="N403" i="1"/>
  <c r="N402" i="1" s="1"/>
  <c r="P408" i="1"/>
  <c r="P407" i="1" s="1"/>
  <c r="N407" i="1"/>
  <c r="P410" i="1"/>
  <c r="R410" i="1" s="1"/>
  <c r="N409" i="1"/>
  <c r="L420" i="1"/>
  <c r="N421" i="1"/>
  <c r="N420" i="1" s="1"/>
  <c r="P241" i="1"/>
  <c r="P240" i="1" s="1"/>
  <c r="P239" i="1" s="1"/>
  <c r="N240" i="1"/>
  <c r="N239" i="1" s="1"/>
  <c r="Q312" i="1"/>
  <c r="Q311" i="1" s="1"/>
  <c r="N343" i="1"/>
  <c r="P344" i="1"/>
  <c r="N396" i="1"/>
  <c r="N395" i="1" s="1"/>
  <c r="P397" i="1"/>
  <c r="N56" i="1"/>
  <c r="N55" i="1" s="1"/>
  <c r="N54" i="1" s="1"/>
  <c r="N53" i="1" s="1"/>
  <c r="P80" i="1"/>
  <c r="R80" i="1" s="1"/>
  <c r="L85" i="1"/>
  <c r="L84" i="1" s="1"/>
  <c r="N93" i="1"/>
  <c r="N92" i="1" s="1"/>
  <c r="N91" i="1" s="1"/>
  <c r="N90" i="1" s="1"/>
  <c r="N89" i="1" s="1"/>
  <c r="N88" i="1" s="1"/>
  <c r="N87" i="1" s="1"/>
  <c r="N102" i="1"/>
  <c r="O155" i="1"/>
  <c r="O154" i="1" s="1"/>
  <c r="S216" i="1"/>
  <c r="M287" i="1"/>
  <c r="M283" i="1" s="1"/>
  <c r="M282" i="1" s="1"/>
  <c r="P307" i="1"/>
  <c r="P306" i="1" s="1"/>
  <c r="P305" i="1" s="1"/>
  <c r="P309" i="1"/>
  <c r="P308" i="1" s="1"/>
  <c r="O353" i="1"/>
  <c r="O352" i="1" s="1"/>
  <c r="O351" i="1" s="1"/>
  <c r="O311" i="1" s="1"/>
  <c r="O374" i="1"/>
  <c r="O367" i="1" s="1"/>
  <c r="K374" i="1"/>
  <c r="K367" i="1" s="1"/>
  <c r="N387" i="1"/>
  <c r="N386" i="1" s="1"/>
  <c r="L393" i="1"/>
  <c r="L392" i="1" s="1"/>
  <c r="L391" i="1" s="1"/>
  <c r="L390" i="1" s="1"/>
  <c r="L389" i="1" s="1"/>
  <c r="N446" i="1"/>
  <c r="N445" i="1" s="1"/>
  <c r="N444" i="1" s="1"/>
  <c r="N443" i="1" s="1"/>
  <c r="K40" i="1"/>
  <c r="S42" i="1"/>
  <c r="S41" i="1" s="1"/>
  <c r="S40" i="1" s="1"/>
  <c r="K95" i="1"/>
  <c r="K94" i="1" s="1"/>
  <c r="L114" i="1"/>
  <c r="L113" i="1" s="1"/>
  <c r="L235" i="1"/>
  <c r="L234" i="1" s="1"/>
  <c r="L233" i="1" s="1"/>
  <c r="J280" i="1"/>
  <c r="J279" i="1" s="1"/>
  <c r="J278" i="1" s="1"/>
  <c r="J277" i="1" s="1"/>
  <c r="O312" i="1"/>
  <c r="M323" i="1"/>
  <c r="M322" i="1" s="1"/>
  <c r="M321" i="1" s="1"/>
  <c r="M312" i="1" s="1"/>
  <c r="P337" i="1"/>
  <c r="R337" i="1" s="1"/>
  <c r="T337" i="1" s="1"/>
  <c r="T336" i="1" s="1"/>
  <c r="K442" i="1"/>
  <c r="K435" i="1" s="1"/>
  <c r="S442" i="1"/>
  <c r="S435" i="1" s="1"/>
  <c r="M40" i="1"/>
  <c r="L109" i="1"/>
  <c r="N142" i="1"/>
  <c r="O145" i="1"/>
  <c r="R176" i="1"/>
  <c r="R175" i="1" s="1"/>
  <c r="S206" i="1"/>
  <c r="S205" i="1" s="1"/>
  <c r="L289" i="1"/>
  <c r="L288" i="1" s="1"/>
  <c r="Q296" i="1"/>
  <c r="Q295" i="1" s="1"/>
  <c r="K353" i="1"/>
  <c r="K352" i="1" s="1"/>
  <c r="K351" i="1" s="1"/>
  <c r="S353" i="1"/>
  <c r="S352" i="1" s="1"/>
  <c r="S351" i="1" s="1"/>
  <c r="M367" i="1"/>
  <c r="N441" i="1"/>
  <c r="Q435" i="1"/>
  <c r="M11" i="1"/>
  <c r="M10" i="1" s="1"/>
  <c r="M9" i="1" s="1"/>
  <c r="J33" i="1"/>
  <c r="J32" i="1" s="1"/>
  <c r="Q63" i="1"/>
  <c r="S72" i="1"/>
  <c r="S71" i="1" s="1"/>
  <c r="S63" i="1" s="1"/>
  <c r="O122" i="1"/>
  <c r="O108" i="1" s="1"/>
  <c r="N220" i="1"/>
  <c r="N216" i="1" s="1"/>
  <c r="N221" i="1"/>
  <c r="P236" i="1"/>
  <c r="R236" i="1" s="1"/>
  <c r="P269" i="1"/>
  <c r="R269" i="1" s="1"/>
  <c r="N276" i="1"/>
  <c r="N275" i="1" s="1"/>
  <c r="N274" i="1" s="1"/>
  <c r="N273" i="1" s="1"/>
  <c r="J290" i="1"/>
  <c r="J287" i="1" s="1"/>
  <c r="J283" i="1" s="1"/>
  <c r="J282" i="1" s="1"/>
  <c r="Q323" i="1"/>
  <c r="Q322" i="1" s="1"/>
  <c r="Q321" i="1" s="1"/>
  <c r="N415" i="1"/>
  <c r="J442" i="1"/>
  <c r="J435" i="1" s="1"/>
  <c r="O442" i="1"/>
  <c r="O435" i="1" s="1"/>
  <c r="S20" i="1"/>
  <c r="S19" i="1" s="1"/>
  <c r="K33" i="1"/>
  <c r="K32" i="1" s="1"/>
  <c r="K19" i="1" s="1"/>
  <c r="K8" i="1" s="1"/>
  <c r="O33" i="1"/>
  <c r="O32" i="1" s="1"/>
  <c r="R36" i="1"/>
  <c r="P35" i="1"/>
  <c r="P34" i="1" s="1"/>
  <c r="N75" i="1"/>
  <c r="L74" i="1"/>
  <c r="R79" i="1"/>
  <c r="R78" i="1" s="1"/>
  <c r="T80" i="1"/>
  <c r="T79" i="1" s="1"/>
  <c r="T78" i="1" s="1"/>
  <c r="S8" i="1"/>
  <c r="L14" i="1"/>
  <c r="N15" i="1"/>
  <c r="R17" i="1"/>
  <c r="P27" i="1"/>
  <c r="N26" i="1"/>
  <c r="P39" i="1"/>
  <c r="N38" i="1"/>
  <c r="N37" i="1" s="1"/>
  <c r="N33" i="1" s="1"/>
  <c r="N32" i="1" s="1"/>
  <c r="R57" i="1"/>
  <c r="P56" i="1"/>
  <c r="P55" i="1" s="1"/>
  <c r="P54" i="1" s="1"/>
  <c r="P53" i="1" s="1"/>
  <c r="P67" i="1"/>
  <c r="N66" i="1"/>
  <c r="N65" i="1" s="1"/>
  <c r="P86" i="1"/>
  <c r="N85" i="1"/>
  <c r="N84" i="1" s="1"/>
  <c r="M8" i="1"/>
  <c r="L12" i="1"/>
  <c r="N13" i="1"/>
  <c r="O19" i="1"/>
  <c r="O8" i="1" s="1"/>
  <c r="Q20" i="1"/>
  <c r="Q19" i="1" s="1"/>
  <c r="N31" i="1"/>
  <c r="L30" i="1"/>
  <c r="L29" i="1" s="1"/>
  <c r="N83" i="1"/>
  <c r="L82" i="1"/>
  <c r="L81" i="1" s="1"/>
  <c r="J14" i="1"/>
  <c r="L23" i="1"/>
  <c r="L26" i="1"/>
  <c r="N46" i="1"/>
  <c r="N48" i="1"/>
  <c r="L66" i="1"/>
  <c r="L65" i="1" s="1"/>
  <c r="L64" i="1" s="1"/>
  <c r="J82" i="1"/>
  <c r="J81" i="1" s="1"/>
  <c r="O97" i="1"/>
  <c r="O96" i="1" s="1"/>
  <c r="O95" i="1" s="1"/>
  <c r="O94" i="1" s="1"/>
  <c r="J109" i="1"/>
  <c r="S122" i="1"/>
  <c r="Q122" i="1"/>
  <c r="Q108" i="1" s="1"/>
  <c r="L128" i="1"/>
  <c r="N129" i="1"/>
  <c r="L185" i="1"/>
  <c r="L184" i="1" s="1"/>
  <c r="N186" i="1"/>
  <c r="L194" i="1"/>
  <c r="L193" i="1" s="1"/>
  <c r="N195" i="1"/>
  <c r="L200" i="1"/>
  <c r="L199" i="1" s="1"/>
  <c r="N201" i="1"/>
  <c r="N52" i="1"/>
  <c r="L51" i="1"/>
  <c r="L50" i="1" s="1"/>
  <c r="N99" i="1"/>
  <c r="L98" i="1"/>
  <c r="L97" i="1" s="1"/>
  <c r="L96" i="1" s="1"/>
  <c r="L95" i="1" s="1"/>
  <c r="L94" i="1" s="1"/>
  <c r="N106" i="1"/>
  <c r="N105" i="1" s="1"/>
  <c r="N104" i="1" s="1"/>
  <c r="N103" i="1" s="1"/>
  <c r="P107" i="1"/>
  <c r="S108" i="1"/>
  <c r="N120" i="1"/>
  <c r="N119" i="1" s="1"/>
  <c r="N118" i="1" s="1"/>
  <c r="N117" i="1" s="1"/>
  <c r="N116" i="1" s="1"/>
  <c r="P121" i="1"/>
  <c r="L149" i="1"/>
  <c r="L148" i="1" s="1"/>
  <c r="N150" i="1"/>
  <c r="L159" i="1"/>
  <c r="L156" i="1" s="1"/>
  <c r="N160" i="1"/>
  <c r="L164" i="1"/>
  <c r="L161" i="1" s="1"/>
  <c r="N165" i="1"/>
  <c r="N18" i="1"/>
  <c r="N25" i="1"/>
  <c r="J30" i="1"/>
  <c r="J29" i="1" s="1"/>
  <c r="J20" i="1" s="1"/>
  <c r="J19" i="1" s="1"/>
  <c r="N62" i="1"/>
  <c r="N70" i="1"/>
  <c r="J74" i="1"/>
  <c r="L77" i="1"/>
  <c r="J76" i="1"/>
  <c r="N114" i="1"/>
  <c r="N113" i="1" s="1"/>
  <c r="N109" i="1" s="1"/>
  <c r="P115" i="1"/>
  <c r="L126" i="1"/>
  <c r="N127" i="1"/>
  <c r="P140" i="1"/>
  <c r="N139" i="1"/>
  <c r="N138" i="1" s="1"/>
  <c r="N137" i="1" s="1"/>
  <c r="L182" i="1"/>
  <c r="L181" i="1" s="1"/>
  <c r="N183" i="1"/>
  <c r="L188" i="1"/>
  <c r="L187" i="1" s="1"/>
  <c r="N189" i="1"/>
  <c r="L197" i="1"/>
  <c r="L196" i="1" s="1"/>
  <c r="N198" i="1"/>
  <c r="J12" i="1"/>
  <c r="L44" i="1"/>
  <c r="S97" i="1"/>
  <c r="S96" i="1" s="1"/>
  <c r="S95" i="1" s="1"/>
  <c r="S94" i="1" s="1"/>
  <c r="P112" i="1"/>
  <c r="N132" i="1"/>
  <c r="N131" i="1" s="1"/>
  <c r="N130" i="1" s="1"/>
  <c r="P133" i="1"/>
  <c r="R143" i="1"/>
  <c r="P142" i="1"/>
  <c r="P141" i="1"/>
  <c r="N170" i="1"/>
  <c r="N169" i="1" s="1"/>
  <c r="P172" i="1"/>
  <c r="J128" i="1"/>
  <c r="L139" i="1"/>
  <c r="L138" i="1" s="1"/>
  <c r="L137" i="1" s="1"/>
  <c r="L136" i="1" s="1"/>
  <c r="L135" i="1" s="1"/>
  <c r="L134" i="1" s="1"/>
  <c r="J149" i="1"/>
  <c r="J148" i="1" s="1"/>
  <c r="J147" i="1" s="1"/>
  <c r="J146" i="1" s="1"/>
  <c r="L153" i="1"/>
  <c r="J152" i="1"/>
  <c r="N168" i="1"/>
  <c r="R174" i="1"/>
  <c r="P176" i="1"/>
  <c r="P175" i="1" s="1"/>
  <c r="T223" i="1"/>
  <c r="M238" i="1"/>
  <c r="M237" i="1" s="1"/>
  <c r="M178" i="1" s="1"/>
  <c r="R241" i="1"/>
  <c r="L245" i="1"/>
  <c r="L242" i="1" s="1"/>
  <c r="N246" i="1"/>
  <c r="L250" i="1"/>
  <c r="L247" i="1" s="1"/>
  <c r="N251" i="1"/>
  <c r="P256" i="1"/>
  <c r="R257" i="1"/>
  <c r="L263" i="1"/>
  <c r="L262" i="1" s="1"/>
  <c r="L261" i="1" s="1"/>
  <c r="N264" i="1"/>
  <c r="P293" i="1"/>
  <c r="N292" i="1"/>
  <c r="R222" i="1"/>
  <c r="P221" i="1"/>
  <c r="P244" i="1"/>
  <c r="N243" i="1"/>
  <c r="R281" i="1"/>
  <c r="L290" i="1"/>
  <c r="N291" i="1"/>
  <c r="N141" i="1"/>
  <c r="N158" i="1"/>
  <c r="K159" i="1"/>
  <c r="K156" i="1" s="1"/>
  <c r="J155" i="1"/>
  <c r="J154" i="1" s="1"/>
  <c r="N192" i="1"/>
  <c r="N204" i="1"/>
  <c r="L209" i="1"/>
  <c r="J208" i="1"/>
  <c r="J207" i="1" s="1"/>
  <c r="L215" i="1"/>
  <c r="J214" i="1"/>
  <c r="R259" i="1"/>
  <c r="R258" i="1" s="1"/>
  <c r="T260" i="1"/>
  <c r="T259" i="1" s="1"/>
  <c r="T258" i="1" s="1"/>
  <c r="N272" i="1"/>
  <c r="L271" i="1"/>
  <c r="L270" i="1" s="1"/>
  <c r="N301" i="1"/>
  <c r="L300" i="1"/>
  <c r="L297" i="1" s="1"/>
  <c r="L296" i="1" s="1"/>
  <c r="L295" i="1" s="1"/>
  <c r="J126" i="1"/>
  <c r="N163" i="1"/>
  <c r="K164" i="1"/>
  <c r="K161" i="1" s="1"/>
  <c r="K155" i="1" s="1"/>
  <c r="K154" i="1" s="1"/>
  <c r="K145" i="1" s="1"/>
  <c r="L212" i="1"/>
  <c r="J211" i="1"/>
  <c r="J210" i="1" s="1"/>
  <c r="K238" i="1"/>
  <c r="K237" i="1" s="1"/>
  <c r="K178" i="1" s="1"/>
  <c r="N253" i="1"/>
  <c r="N252" i="1" s="1"/>
  <c r="R268" i="1"/>
  <c r="T269" i="1"/>
  <c r="T268" i="1" s="1"/>
  <c r="N249" i="1"/>
  <c r="K250" i="1"/>
  <c r="K247" i="1" s="1"/>
  <c r="O252" i="1"/>
  <c r="L253" i="1"/>
  <c r="L252" i="1" s="1"/>
  <c r="P259" i="1"/>
  <c r="P258" i="1" s="1"/>
  <c r="J271" i="1"/>
  <c r="J270" i="1" s="1"/>
  <c r="J267" i="1" s="1"/>
  <c r="J266" i="1" s="1"/>
  <c r="L292" i="1"/>
  <c r="L316" i="1"/>
  <c r="L315" i="1" s="1"/>
  <c r="L314" i="1" s="1"/>
  <c r="L313" i="1" s="1"/>
  <c r="N317" i="1"/>
  <c r="R320" i="1"/>
  <c r="P319" i="1"/>
  <c r="P318" i="1" s="1"/>
  <c r="P335" i="1"/>
  <c r="N334" i="1"/>
  <c r="N333" i="1" s="1"/>
  <c r="N332" i="1" s="1"/>
  <c r="N331" i="1" s="1"/>
  <c r="Q267" i="1"/>
  <c r="Q266" i="1" s="1"/>
  <c r="Q265" i="1" s="1"/>
  <c r="R307" i="1"/>
  <c r="P327" i="1"/>
  <c r="N326" i="1"/>
  <c r="R336" i="1"/>
  <c r="T342" i="1"/>
  <c r="T341" i="1" s="1"/>
  <c r="P255" i="1"/>
  <c r="O265" i="1"/>
  <c r="M267" i="1"/>
  <c r="M266" i="1" s="1"/>
  <c r="M265" i="1" s="1"/>
  <c r="N286" i="1"/>
  <c r="N299" i="1"/>
  <c r="K300" i="1"/>
  <c r="K297" i="1" s="1"/>
  <c r="K296" i="1" s="1"/>
  <c r="K295" i="1" s="1"/>
  <c r="K265" i="1" s="1"/>
  <c r="J314" i="1"/>
  <c r="J313" i="1" s="1"/>
  <c r="L324" i="1"/>
  <c r="N325" i="1"/>
  <c r="L280" i="1"/>
  <c r="L279" i="1" s="1"/>
  <c r="L278" i="1" s="1"/>
  <c r="L277" i="1" s="1"/>
  <c r="M352" i="1"/>
  <c r="M351" i="1" s="1"/>
  <c r="M311" i="1" s="1"/>
  <c r="L353" i="1"/>
  <c r="R359" i="1"/>
  <c r="P358" i="1"/>
  <c r="P357" i="1" s="1"/>
  <c r="R366" i="1"/>
  <c r="Q367" i="1"/>
  <c r="P382" i="1"/>
  <c r="N381" i="1"/>
  <c r="N380" i="1" s="1"/>
  <c r="N379" i="1" s="1"/>
  <c r="R416" i="1"/>
  <c r="P415" i="1"/>
  <c r="L326" i="1"/>
  <c r="L334" i="1"/>
  <c r="N362" i="1"/>
  <c r="N361" i="1" s="1"/>
  <c r="N360" i="1" s="1"/>
  <c r="P363" i="1"/>
  <c r="R388" i="1"/>
  <c r="P387" i="1"/>
  <c r="P386" i="1" s="1"/>
  <c r="L372" i="1"/>
  <c r="L371" i="1" s="1"/>
  <c r="L370" i="1" s="1"/>
  <c r="L369" i="1" s="1"/>
  <c r="L368" i="1" s="1"/>
  <c r="N373" i="1"/>
  <c r="R409" i="1"/>
  <c r="T410" i="1"/>
  <c r="T409" i="1" s="1"/>
  <c r="N330" i="1"/>
  <c r="J333" i="1"/>
  <c r="J332" i="1" s="1"/>
  <c r="J331" i="1" s="1"/>
  <c r="L336" i="1"/>
  <c r="P336" i="1"/>
  <c r="L340" i="1"/>
  <c r="L339" i="1" s="1"/>
  <c r="L338" i="1" s="1"/>
  <c r="L349" i="1"/>
  <c r="L348" i="1" s="1"/>
  <c r="N350" i="1"/>
  <c r="R377" i="1"/>
  <c r="R376" i="1" s="1"/>
  <c r="R375" i="1" s="1"/>
  <c r="T378" i="1"/>
  <c r="T377" i="1" s="1"/>
  <c r="T376" i="1" s="1"/>
  <c r="T375" i="1" s="1"/>
  <c r="R394" i="1"/>
  <c r="P393" i="1"/>
  <c r="P392" i="1" s="1"/>
  <c r="P391" i="1" s="1"/>
  <c r="L362" i="1"/>
  <c r="L361" i="1" s="1"/>
  <c r="L360" i="1" s="1"/>
  <c r="P409" i="1"/>
  <c r="P406" i="1" s="1"/>
  <c r="N414" i="1"/>
  <c r="M442" i="1"/>
  <c r="M435" i="1" s="1"/>
  <c r="N356" i="1"/>
  <c r="J372" i="1"/>
  <c r="J371" i="1" s="1"/>
  <c r="J370" i="1" s="1"/>
  <c r="J369" i="1" s="1"/>
  <c r="J368" i="1" s="1"/>
  <c r="J367" i="1" s="1"/>
  <c r="P377" i="1"/>
  <c r="P376" i="1" s="1"/>
  <c r="P375" i="1" s="1"/>
  <c r="L381" i="1"/>
  <c r="L380" i="1" s="1"/>
  <c r="L379" i="1" s="1"/>
  <c r="L374" i="1" s="1"/>
  <c r="N417" i="1"/>
  <c r="L422" i="1"/>
  <c r="L419" i="1" s="1"/>
  <c r="N423" i="1"/>
  <c r="P427" i="1"/>
  <c r="T447" i="1"/>
  <c r="T446" i="1" s="1"/>
  <c r="T445" i="1" s="1"/>
  <c r="T444" i="1" s="1"/>
  <c r="T443" i="1" s="1"/>
  <c r="R446" i="1"/>
  <c r="R445" i="1" s="1"/>
  <c r="R444" i="1" s="1"/>
  <c r="R443" i="1" s="1"/>
  <c r="P450" i="1"/>
  <c r="P449" i="1" s="1"/>
  <c r="P448" i="1" s="1"/>
  <c r="N385" i="1"/>
  <c r="P421" i="1"/>
  <c r="R426" i="1"/>
  <c r="P425" i="1"/>
  <c r="P433" i="1"/>
  <c r="P432" i="1" s="1"/>
  <c r="P431" i="1" s="1"/>
  <c r="P430" i="1" s="1"/>
  <c r="P429" i="1" s="1"/>
  <c r="P446" i="1"/>
  <c r="P445" i="1" s="1"/>
  <c r="P444" i="1" s="1"/>
  <c r="P443" i="1" s="1"/>
  <c r="N450" i="1"/>
  <c r="N449" i="1" s="1"/>
  <c r="N448" i="1" s="1"/>
  <c r="N442" i="1" s="1"/>
  <c r="J34" i="3" l="1"/>
  <c r="L69" i="3"/>
  <c r="J13" i="3"/>
  <c r="J12" i="3" s="1"/>
  <c r="M13" i="3"/>
  <c r="M12" i="3" s="1"/>
  <c r="R136" i="3"/>
  <c r="R135" i="3" s="1"/>
  <c r="R132" i="3" s="1"/>
  <c r="R131" i="3" s="1"/>
  <c r="R130" i="3" s="1"/>
  <c r="P135" i="3"/>
  <c r="P132" i="3" s="1"/>
  <c r="P131" i="3" s="1"/>
  <c r="P130" i="3" s="1"/>
  <c r="Q11" i="3"/>
  <c r="Q10" i="3" s="1"/>
  <c r="Q9" i="3" s="1"/>
  <c r="R142" i="3"/>
  <c r="R141" i="3" s="1"/>
  <c r="R140" i="3" s="1"/>
  <c r="P141" i="3"/>
  <c r="P140" i="3" s="1"/>
  <c r="N397" i="3"/>
  <c r="P398" i="3"/>
  <c r="N423" i="3"/>
  <c r="N422" i="3" s="1"/>
  <c r="N421" i="3" s="1"/>
  <c r="N420" i="3" s="1"/>
  <c r="N419" i="3" s="1"/>
  <c r="N418" i="3" s="1"/>
  <c r="P424" i="3"/>
  <c r="P322" i="3"/>
  <c r="N321" i="3"/>
  <c r="N320" i="3" s="1"/>
  <c r="L376" i="3"/>
  <c r="L370" i="3" s="1"/>
  <c r="L401" i="3"/>
  <c r="N394" i="3"/>
  <c r="N317" i="3"/>
  <c r="N316" i="3" s="1"/>
  <c r="K361" i="3"/>
  <c r="R408" i="3"/>
  <c r="R407" i="3" s="1"/>
  <c r="P407" i="3"/>
  <c r="K466" i="3"/>
  <c r="K465" i="3" s="1"/>
  <c r="K459" i="3" s="1"/>
  <c r="M11" i="3"/>
  <c r="M10" i="3" s="1"/>
  <c r="M9" i="3" s="1"/>
  <c r="P485" i="3"/>
  <c r="N484" i="3"/>
  <c r="N483" i="3" s="1"/>
  <c r="N482" i="3" s="1"/>
  <c r="N481" i="3" s="1"/>
  <c r="N463" i="3"/>
  <c r="N462" i="3" s="1"/>
  <c r="N461" i="3" s="1"/>
  <c r="N460" i="3" s="1"/>
  <c r="P464" i="3"/>
  <c r="N474" i="3"/>
  <c r="N469" i="3" s="1"/>
  <c r="N468" i="3" s="1"/>
  <c r="N467" i="3" s="1"/>
  <c r="P475" i="3"/>
  <c r="P458" i="3"/>
  <c r="N457" i="3"/>
  <c r="N456" i="3" s="1"/>
  <c r="N455" i="3" s="1"/>
  <c r="N454" i="3" s="1"/>
  <c r="N453" i="3" s="1"/>
  <c r="N446" i="3" s="1"/>
  <c r="L400" i="3"/>
  <c r="L399" i="3" s="1"/>
  <c r="N382" i="3"/>
  <c r="N381" i="3" s="1"/>
  <c r="P383" i="3"/>
  <c r="N325" i="3"/>
  <c r="N324" i="3" s="1"/>
  <c r="N323" i="3" s="1"/>
  <c r="P326" i="3"/>
  <c r="P343" i="3"/>
  <c r="N342" i="3"/>
  <c r="N337" i="3" s="1"/>
  <c r="P331" i="3"/>
  <c r="N330" i="3"/>
  <c r="N329" i="3" s="1"/>
  <c r="N328" i="3" s="1"/>
  <c r="N327" i="3" s="1"/>
  <c r="R406" i="3"/>
  <c r="R405" i="3" s="1"/>
  <c r="P405" i="3"/>
  <c r="P404" i="3" s="1"/>
  <c r="P403" i="3" s="1"/>
  <c r="P402" i="3" s="1"/>
  <c r="R302" i="3"/>
  <c r="R301" i="3" s="1"/>
  <c r="P301" i="3"/>
  <c r="P271" i="3"/>
  <c r="N270" i="3"/>
  <c r="N269" i="3"/>
  <c r="P222" i="3"/>
  <c r="N221" i="3"/>
  <c r="P173" i="3"/>
  <c r="N172" i="3"/>
  <c r="N171" i="3" s="1"/>
  <c r="N170" i="3" s="1"/>
  <c r="P296" i="3"/>
  <c r="R297" i="3"/>
  <c r="R296" i="3" s="1"/>
  <c r="R268" i="3"/>
  <c r="R267" i="3" s="1"/>
  <c r="R266" i="3" s="1"/>
  <c r="P267" i="3"/>
  <c r="P266" i="3" s="1"/>
  <c r="K217" i="3"/>
  <c r="K216" i="3" s="1"/>
  <c r="K207" i="3" s="1"/>
  <c r="K206" i="3" s="1"/>
  <c r="K205" i="3" s="1"/>
  <c r="K204" i="3" s="1"/>
  <c r="P153" i="3"/>
  <c r="N152" i="3"/>
  <c r="N151" i="3" s="1"/>
  <c r="N150" i="3" s="1"/>
  <c r="N149" i="3" s="1"/>
  <c r="N148" i="3" s="1"/>
  <c r="R215" i="3"/>
  <c r="P214" i="3"/>
  <c r="P213" i="3"/>
  <c r="P98" i="3"/>
  <c r="N97" i="3"/>
  <c r="N96" i="3"/>
  <c r="N95" i="3" s="1"/>
  <c r="R46" i="3"/>
  <c r="R45" i="3" s="1"/>
  <c r="R44" i="3" s="1"/>
  <c r="R43" i="3" s="1"/>
  <c r="R42" i="3" s="1"/>
  <c r="P45" i="3"/>
  <c r="P44" i="3" s="1"/>
  <c r="P43" i="3" s="1"/>
  <c r="P42" i="3" s="1"/>
  <c r="P33" i="3"/>
  <c r="N32" i="3"/>
  <c r="N31" i="3" s="1"/>
  <c r="R117" i="3"/>
  <c r="R116" i="3" s="1"/>
  <c r="P116" i="3"/>
  <c r="R84" i="3"/>
  <c r="R83" i="3" s="1"/>
  <c r="P83" i="3"/>
  <c r="O11" i="3"/>
  <c r="O10" i="3" s="1"/>
  <c r="O9" i="3" s="1"/>
  <c r="R127" i="3"/>
  <c r="R126" i="3" s="1"/>
  <c r="P126" i="3"/>
  <c r="N17" i="3"/>
  <c r="L16" i="3"/>
  <c r="L476" i="3"/>
  <c r="R471" i="3"/>
  <c r="R470" i="3" s="1"/>
  <c r="P470" i="3"/>
  <c r="P417" i="3"/>
  <c r="N416" i="3"/>
  <c r="N415" i="3" s="1"/>
  <c r="N414" i="3" s="1"/>
  <c r="N413" i="3" s="1"/>
  <c r="N412" i="3" s="1"/>
  <c r="L333" i="3"/>
  <c r="L332" i="3" s="1"/>
  <c r="L315" i="3" s="1"/>
  <c r="R369" i="3"/>
  <c r="R368" i="3" s="1"/>
  <c r="R367" i="3" s="1"/>
  <c r="P368" i="3"/>
  <c r="P367" i="3" s="1"/>
  <c r="R339" i="3"/>
  <c r="R338" i="3" s="1"/>
  <c r="P338" i="3"/>
  <c r="P393" i="3"/>
  <c r="N392" i="3"/>
  <c r="L361" i="3"/>
  <c r="L244" i="3"/>
  <c r="L243" i="3" s="1"/>
  <c r="L236" i="3" s="1"/>
  <c r="L235" i="3" s="1"/>
  <c r="N245" i="3"/>
  <c r="N226" i="3"/>
  <c r="P227" i="3"/>
  <c r="P353" i="3"/>
  <c r="P352" i="3" s="1"/>
  <c r="R354" i="3"/>
  <c r="R353" i="3" s="1"/>
  <c r="R352" i="3" s="1"/>
  <c r="R202" i="3"/>
  <c r="R201" i="3"/>
  <c r="R200" i="3" s="1"/>
  <c r="R199" i="3" s="1"/>
  <c r="R198" i="3" s="1"/>
  <c r="R197" i="3" s="1"/>
  <c r="R307" i="3"/>
  <c r="R306" i="3" s="1"/>
  <c r="R305" i="3" s="1"/>
  <c r="P306" i="3"/>
  <c r="P305" i="3" s="1"/>
  <c r="N160" i="3"/>
  <c r="N159" i="3" s="1"/>
  <c r="N154" i="3" s="1"/>
  <c r="P161" i="3"/>
  <c r="P242" i="3"/>
  <c r="N241" i="3"/>
  <c r="N240" i="3" s="1"/>
  <c r="Q206" i="3"/>
  <c r="Q205" i="3" s="1"/>
  <c r="Q204" i="3" s="1"/>
  <c r="Q486" i="3" s="1"/>
  <c r="R260" i="3"/>
  <c r="R259" i="3" s="1"/>
  <c r="R258" i="3" s="1"/>
  <c r="P259" i="3"/>
  <c r="P258" i="3" s="1"/>
  <c r="R109" i="3"/>
  <c r="R108" i="3" s="1"/>
  <c r="R107" i="3" s="1"/>
  <c r="P108" i="3"/>
  <c r="P107" i="3" s="1"/>
  <c r="O206" i="3"/>
  <c r="O205" i="3" s="1"/>
  <c r="O204" i="3" s="1"/>
  <c r="R89" i="3"/>
  <c r="R88" i="3" s="1"/>
  <c r="R87" i="3" s="1"/>
  <c r="P88" i="3"/>
  <c r="P87" i="3" s="1"/>
  <c r="N29" i="3"/>
  <c r="N28" i="3" s="1"/>
  <c r="N27" i="3" s="1"/>
  <c r="N26" i="3" s="1"/>
  <c r="P30" i="3"/>
  <c r="K12" i="3"/>
  <c r="K11" i="3" s="1"/>
  <c r="K10" i="3" s="1"/>
  <c r="K9" i="3" s="1"/>
  <c r="N479" i="3"/>
  <c r="N478" i="3" s="1"/>
  <c r="N477" i="3" s="1"/>
  <c r="P480" i="3"/>
  <c r="N444" i="3"/>
  <c r="N443" i="3" s="1"/>
  <c r="N442" i="3" s="1"/>
  <c r="P445" i="3"/>
  <c r="R396" i="3"/>
  <c r="R395" i="3" s="1"/>
  <c r="P395" i="3"/>
  <c r="N335" i="3"/>
  <c r="N334" i="3" s="1"/>
  <c r="P336" i="3"/>
  <c r="R391" i="3"/>
  <c r="R390" i="3" s="1"/>
  <c r="P390" i="3"/>
  <c r="P366" i="3"/>
  <c r="N365" i="3"/>
  <c r="N364" i="3" s="1"/>
  <c r="N363" i="3" s="1"/>
  <c r="N362" i="3" s="1"/>
  <c r="L298" i="3"/>
  <c r="L295" i="3" s="1"/>
  <c r="L291" i="3" s="1"/>
  <c r="L290" i="3" s="1"/>
  <c r="N299" i="3"/>
  <c r="N238" i="3"/>
  <c r="N237" i="3" s="1"/>
  <c r="P239" i="3"/>
  <c r="N223" i="3"/>
  <c r="N217" i="3" s="1"/>
  <c r="N216" i="3" s="1"/>
  <c r="N207" i="3" s="1"/>
  <c r="N265" i="3"/>
  <c r="L264" i="3"/>
  <c r="L263" i="3" s="1"/>
  <c r="L262" i="3" s="1"/>
  <c r="L261" i="3" s="1"/>
  <c r="R181" i="3"/>
  <c r="R180" i="3" s="1"/>
  <c r="R179" i="3" s="1"/>
  <c r="R178" i="3" s="1"/>
  <c r="R177" i="3" s="1"/>
  <c r="R176" i="3" s="1"/>
  <c r="P180" i="3"/>
  <c r="P179" i="3" s="1"/>
  <c r="P178" i="3" s="1"/>
  <c r="P177" i="3" s="1"/>
  <c r="P176" i="3" s="1"/>
  <c r="P166" i="3"/>
  <c r="N165" i="3"/>
  <c r="N164" i="3" s="1"/>
  <c r="N163" i="3" s="1"/>
  <c r="N162" i="3" s="1"/>
  <c r="P188" i="3"/>
  <c r="N187" i="3"/>
  <c r="N186" i="3" s="1"/>
  <c r="N185" i="3" s="1"/>
  <c r="N184" i="3" s="1"/>
  <c r="N183" i="3" s="1"/>
  <c r="N182" i="3" s="1"/>
  <c r="N218" i="3"/>
  <c r="N102" i="3"/>
  <c r="L100" i="3"/>
  <c r="L99" i="3" s="1"/>
  <c r="L94" i="3" s="1"/>
  <c r="L85" i="3" s="1"/>
  <c r="P93" i="3"/>
  <c r="N91" i="3"/>
  <c r="N90" i="3" s="1"/>
  <c r="N86" i="3" s="1"/>
  <c r="P38" i="3"/>
  <c r="N37" i="3"/>
  <c r="N36" i="3" s="1"/>
  <c r="N35" i="3" s="1"/>
  <c r="N34" i="3" s="1"/>
  <c r="R248" i="3"/>
  <c r="R247" i="3" s="1"/>
  <c r="R246" i="3" s="1"/>
  <c r="P247" i="3"/>
  <c r="P246" i="3" s="1"/>
  <c r="P73" i="3"/>
  <c r="N72" i="3"/>
  <c r="N71" i="3" s="1"/>
  <c r="N70" i="3" s="1"/>
  <c r="R122" i="3"/>
  <c r="R121" i="3" s="1"/>
  <c r="R120" i="3" s="1"/>
  <c r="P121" i="3"/>
  <c r="P120" i="3" s="1"/>
  <c r="P54" i="3"/>
  <c r="N53" i="3"/>
  <c r="N40" i="3"/>
  <c r="N39" i="3" s="1"/>
  <c r="P41" i="3"/>
  <c r="L18" i="3"/>
  <c r="N19" i="3"/>
  <c r="P82" i="3"/>
  <c r="N81" i="3"/>
  <c r="N80" i="3" s="1"/>
  <c r="N79" i="3" s="1"/>
  <c r="N78" i="3" s="1"/>
  <c r="N77" i="3" s="1"/>
  <c r="P25" i="3"/>
  <c r="N24" i="3"/>
  <c r="N23" i="3" s="1"/>
  <c r="L466" i="3"/>
  <c r="L465" i="3" s="1"/>
  <c r="L459" i="3" s="1"/>
  <c r="P438" i="3"/>
  <c r="N437" i="3"/>
  <c r="N436" i="3"/>
  <c r="N435" i="3" s="1"/>
  <c r="N434" i="3" s="1"/>
  <c r="N433" i="3" s="1"/>
  <c r="N432" i="3" s="1"/>
  <c r="P431" i="3"/>
  <c r="N430" i="3"/>
  <c r="N429" i="3" s="1"/>
  <c r="N428" i="3" s="1"/>
  <c r="N427" i="3" s="1"/>
  <c r="N426" i="3" s="1"/>
  <c r="N425" i="3" s="1"/>
  <c r="N376" i="3"/>
  <c r="N348" i="3"/>
  <c r="N347" i="3" s="1"/>
  <c r="N346" i="3" s="1"/>
  <c r="N345" i="3" s="1"/>
  <c r="P349" i="3"/>
  <c r="N303" i="3"/>
  <c r="N300" i="3" s="1"/>
  <c r="P304" i="3"/>
  <c r="N389" i="3"/>
  <c r="N388" i="3" s="1"/>
  <c r="N387" i="3" s="1"/>
  <c r="N386" i="3" s="1"/>
  <c r="N404" i="3"/>
  <c r="N403" i="3" s="1"/>
  <c r="N402" i="3" s="1"/>
  <c r="N370" i="3"/>
  <c r="R294" i="3"/>
  <c r="R293" i="3" s="1"/>
  <c r="R292" i="3" s="1"/>
  <c r="P293" i="3"/>
  <c r="P292" i="3" s="1"/>
  <c r="P257" i="3"/>
  <c r="N256" i="3"/>
  <c r="N255" i="3" s="1"/>
  <c r="P209" i="3"/>
  <c r="P208" i="3" s="1"/>
  <c r="R169" i="3"/>
  <c r="R168" i="3" s="1"/>
  <c r="R167" i="3" s="1"/>
  <c r="P168" i="3"/>
  <c r="P167" i="3" s="1"/>
  <c r="R220" i="3"/>
  <c r="R219" i="3" s="1"/>
  <c r="P219" i="3"/>
  <c r="L147" i="3"/>
  <c r="P139" i="3"/>
  <c r="N138" i="3"/>
  <c r="N137" i="3" s="1"/>
  <c r="N67" i="3"/>
  <c r="N66" i="3" s="1"/>
  <c r="N65" i="3" s="1"/>
  <c r="N64" i="3" s="1"/>
  <c r="N56" i="3" s="1"/>
  <c r="N55" i="3" s="1"/>
  <c r="P68" i="3"/>
  <c r="N253" i="3"/>
  <c r="N252" i="3" s="1"/>
  <c r="P254" i="3"/>
  <c r="R63" i="3"/>
  <c r="R62" i="3" s="1"/>
  <c r="R58" i="3" s="1"/>
  <c r="R57" i="3" s="1"/>
  <c r="P62" i="3"/>
  <c r="P119" i="3"/>
  <c r="N118" i="3"/>
  <c r="N115" i="3" s="1"/>
  <c r="N114" i="3" s="1"/>
  <c r="N113" i="3" s="1"/>
  <c r="M234" i="3"/>
  <c r="M206" i="3" s="1"/>
  <c r="M205" i="3" s="1"/>
  <c r="M204" i="3" s="1"/>
  <c r="L115" i="3"/>
  <c r="L114" i="3" s="1"/>
  <c r="L113" i="3" s="1"/>
  <c r="L104" i="3" s="1"/>
  <c r="L103" i="3" s="1"/>
  <c r="R76" i="3"/>
  <c r="R75" i="3" s="1"/>
  <c r="R74" i="3" s="1"/>
  <c r="P75" i="3"/>
  <c r="P74" i="3" s="1"/>
  <c r="P58" i="3"/>
  <c r="P57" i="3" s="1"/>
  <c r="P129" i="3"/>
  <c r="N128" i="3"/>
  <c r="N125" i="3" s="1"/>
  <c r="N124" i="3" s="1"/>
  <c r="N123" i="3" s="1"/>
  <c r="P21" i="3"/>
  <c r="N20" i="3"/>
  <c r="R112" i="3"/>
  <c r="R111" i="3" s="1"/>
  <c r="R110" i="3" s="1"/>
  <c r="P111" i="3"/>
  <c r="P110" i="3" s="1"/>
  <c r="J11" i="3"/>
  <c r="J10" i="3" s="1"/>
  <c r="J9" i="3" s="1"/>
  <c r="J486" i="3" s="1"/>
  <c r="J71" i="2"/>
  <c r="J9" i="2"/>
  <c r="N12" i="2"/>
  <c r="N15" i="2"/>
  <c r="P16" i="2"/>
  <c r="Q10" i="2"/>
  <c r="Q9" i="2" s="1"/>
  <c r="M9" i="2"/>
  <c r="K101" i="2"/>
  <c r="N112" i="2"/>
  <c r="N111" i="2" s="1"/>
  <c r="K8" i="2"/>
  <c r="L101" i="2"/>
  <c r="L131" i="2"/>
  <c r="L130" i="2" s="1"/>
  <c r="L129" i="2" s="1"/>
  <c r="J8" i="2"/>
  <c r="L163" i="2"/>
  <c r="O8" i="2"/>
  <c r="Q120" i="2"/>
  <c r="Q119" i="2" s="1"/>
  <c r="L202" i="2"/>
  <c r="L201" i="2" s="1"/>
  <c r="L210" i="2"/>
  <c r="L209" i="2" s="1"/>
  <c r="N216" i="2"/>
  <c r="N210" i="2" s="1"/>
  <c r="N209" i="2" s="1"/>
  <c r="N200" i="2" s="1"/>
  <c r="N202" i="2"/>
  <c r="N201" i="2" s="1"/>
  <c r="J229" i="2"/>
  <c r="J228" i="2" s="1"/>
  <c r="J227" i="2"/>
  <c r="M308" i="2"/>
  <c r="Q198" i="2"/>
  <c r="J308" i="2"/>
  <c r="P445" i="2"/>
  <c r="P438" i="2" s="1"/>
  <c r="K392" i="2"/>
  <c r="O199" i="2"/>
  <c r="O198" i="2" s="1"/>
  <c r="K199" i="2"/>
  <c r="K198" i="2" s="1"/>
  <c r="L460" i="2"/>
  <c r="L459" i="2" s="1"/>
  <c r="L458" i="2" s="1"/>
  <c r="L397" i="2"/>
  <c r="L396" i="2" s="1"/>
  <c r="L395" i="2" s="1"/>
  <c r="L394" i="2" s="1"/>
  <c r="L393" i="2" s="1"/>
  <c r="L392" i="2" s="1"/>
  <c r="N398" i="2"/>
  <c r="P342" i="2"/>
  <c r="N341" i="2"/>
  <c r="N340" i="2" s="1"/>
  <c r="N339" i="2" s="1"/>
  <c r="N338" i="2" s="1"/>
  <c r="P264" i="2"/>
  <c r="N263" i="2"/>
  <c r="N262" i="2"/>
  <c r="P290" i="2"/>
  <c r="N289" i="2"/>
  <c r="N288" i="2" s="1"/>
  <c r="R213" i="2"/>
  <c r="R212" i="2" s="1"/>
  <c r="P212" i="2"/>
  <c r="P191" i="2"/>
  <c r="N190" i="2"/>
  <c r="L64" i="2"/>
  <c r="N65" i="2"/>
  <c r="L468" i="2"/>
  <c r="N436" i="2"/>
  <c r="N435" i="2" s="1"/>
  <c r="N434" i="2" s="1"/>
  <c r="P437" i="2"/>
  <c r="P416" i="2"/>
  <c r="N415" i="2"/>
  <c r="N414" i="2" s="1"/>
  <c r="N413" i="2" s="1"/>
  <c r="N412" i="2" s="1"/>
  <c r="N411" i="2" s="1"/>
  <c r="N410" i="2" s="1"/>
  <c r="N358" i="2"/>
  <c r="N357" i="2" s="1"/>
  <c r="N356" i="2" s="1"/>
  <c r="N355" i="2" s="1"/>
  <c r="P359" i="2"/>
  <c r="R423" i="2"/>
  <c r="R422" i="2" s="1"/>
  <c r="R421" i="2" s="1"/>
  <c r="R420" i="2" s="1"/>
  <c r="R419" i="2" s="1"/>
  <c r="R418" i="2" s="1"/>
  <c r="R417" i="2" s="1"/>
  <c r="P422" i="2"/>
  <c r="P421" i="2" s="1"/>
  <c r="P420" i="2" s="1"/>
  <c r="P419" i="2" s="1"/>
  <c r="P418" i="2" s="1"/>
  <c r="P417" i="2" s="1"/>
  <c r="L382" i="2"/>
  <c r="L381" i="2" s="1"/>
  <c r="L380" i="2" s="1"/>
  <c r="L379" i="2" s="1"/>
  <c r="N306" i="2"/>
  <c r="N305" i="2" s="1"/>
  <c r="N304" i="2" s="1"/>
  <c r="P307" i="2"/>
  <c r="N381" i="2"/>
  <c r="N380" i="2" s="1"/>
  <c r="N379" i="2" s="1"/>
  <c r="N241" i="2"/>
  <c r="L240" i="2"/>
  <c r="L239" i="2" s="1"/>
  <c r="P333" i="2"/>
  <c r="R334" i="2"/>
  <c r="R333" i="2" s="1"/>
  <c r="P352" i="2"/>
  <c r="P351" i="2" s="1"/>
  <c r="R353" i="2"/>
  <c r="R352" i="2" s="1"/>
  <c r="R351" i="2" s="1"/>
  <c r="L284" i="2"/>
  <c r="L283" i="2" s="1"/>
  <c r="N246" i="2"/>
  <c r="N245" i="2" s="1"/>
  <c r="P247" i="2"/>
  <c r="R218" i="2"/>
  <c r="R217" i="2" s="1"/>
  <c r="P217" i="2"/>
  <c r="P214" i="2"/>
  <c r="R215" i="2"/>
  <c r="R214" i="2" s="1"/>
  <c r="R189" i="2"/>
  <c r="R188" i="2" s="1"/>
  <c r="P188" i="2"/>
  <c r="R177" i="2"/>
  <c r="R176" i="2" s="1"/>
  <c r="R175" i="2" s="1"/>
  <c r="P176" i="2"/>
  <c r="P175" i="2" s="1"/>
  <c r="P170" i="2" s="1"/>
  <c r="R138" i="2"/>
  <c r="R137" i="2" s="1"/>
  <c r="R136" i="2" s="1"/>
  <c r="P137" i="2"/>
  <c r="P136" i="2" s="1"/>
  <c r="R244" i="2"/>
  <c r="R243" i="2" s="1"/>
  <c r="R242" i="2" s="1"/>
  <c r="P243" i="2"/>
  <c r="P242" i="2" s="1"/>
  <c r="R170" i="2"/>
  <c r="N142" i="2"/>
  <c r="P143" i="2"/>
  <c r="M71" i="2"/>
  <c r="M8" i="2" s="1"/>
  <c r="L52" i="2"/>
  <c r="L51" i="2" s="1"/>
  <c r="N53" i="2"/>
  <c r="N144" i="2"/>
  <c r="N141" i="2" s="1"/>
  <c r="N140" i="2" s="1"/>
  <c r="N139" i="2" s="1"/>
  <c r="P145" i="2"/>
  <c r="R128" i="2"/>
  <c r="R127" i="2" s="1"/>
  <c r="R126" i="2" s="1"/>
  <c r="R122" i="2" s="1"/>
  <c r="R121" i="2" s="1"/>
  <c r="P127" i="2"/>
  <c r="P126" i="2" s="1"/>
  <c r="R90" i="2"/>
  <c r="R89" i="2" s="1"/>
  <c r="R88" i="2" s="1"/>
  <c r="R87" i="2" s="1"/>
  <c r="P89" i="2"/>
  <c r="P88" i="2" s="1"/>
  <c r="P87" i="2" s="1"/>
  <c r="L61" i="2"/>
  <c r="L60" i="2" s="1"/>
  <c r="L59" i="2" s="1"/>
  <c r="L58" i="2" s="1"/>
  <c r="L57" i="2" s="1"/>
  <c r="N63" i="2"/>
  <c r="P96" i="2"/>
  <c r="P95" i="2" s="1"/>
  <c r="P94" i="2" s="1"/>
  <c r="R97" i="2"/>
  <c r="R96" i="2" s="1"/>
  <c r="R95" i="2" s="1"/>
  <c r="R94" i="2" s="1"/>
  <c r="P42" i="2"/>
  <c r="P41" i="2" s="1"/>
  <c r="R43" i="2"/>
  <c r="R42" i="2" s="1"/>
  <c r="R41" i="2" s="1"/>
  <c r="N21" i="2"/>
  <c r="N20" i="2" s="1"/>
  <c r="N11" i="2" s="1"/>
  <c r="N10" i="2" s="1"/>
  <c r="P22" i="2"/>
  <c r="R50" i="2"/>
  <c r="R49" i="2" s="1"/>
  <c r="R46" i="2" s="1"/>
  <c r="R45" i="2" s="1"/>
  <c r="R44" i="2" s="1"/>
  <c r="P49" i="2"/>
  <c r="P46" i="2" s="1"/>
  <c r="P45" i="2" s="1"/>
  <c r="P44" i="2" s="1"/>
  <c r="R429" i="2"/>
  <c r="R428" i="2"/>
  <c r="R238" i="2"/>
  <c r="R237" i="2" s="1"/>
  <c r="R236" i="2" s="1"/>
  <c r="P237" i="2"/>
  <c r="P236" i="2" s="1"/>
  <c r="R282" i="2"/>
  <c r="R281" i="2" s="1"/>
  <c r="R280" i="2" s="1"/>
  <c r="R279" i="2" s="1"/>
  <c r="P281" i="2"/>
  <c r="P280" i="2" s="1"/>
  <c r="P279" i="2" s="1"/>
  <c r="J199" i="2"/>
  <c r="J198" i="2" s="1"/>
  <c r="J478" i="2" s="1"/>
  <c r="P471" i="2"/>
  <c r="P470" i="2" s="1"/>
  <c r="P469" i="2" s="1"/>
  <c r="R472" i="2"/>
  <c r="R471" i="2" s="1"/>
  <c r="R470" i="2" s="1"/>
  <c r="R469" i="2" s="1"/>
  <c r="P462" i="2"/>
  <c r="N461" i="2"/>
  <c r="N460" i="2" s="1"/>
  <c r="N459" i="2" s="1"/>
  <c r="N458" i="2" s="1"/>
  <c r="N457" i="2" s="1"/>
  <c r="N456" i="2" s="1"/>
  <c r="P476" i="2"/>
  <c r="P475" i="2" s="1"/>
  <c r="P474" i="2" s="1"/>
  <c r="P473" i="2" s="1"/>
  <c r="R477" i="2"/>
  <c r="R476" i="2" s="1"/>
  <c r="R475" i="2" s="1"/>
  <c r="R474" i="2" s="1"/>
  <c r="R473" i="2" s="1"/>
  <c r="P465" i="2"/>
  <c r="R466" i="2"/>
  <c r="R465" i="2" s="1"/>
  <c r="N399" i="2"/>
  <c r="P400" i="2"/>
  <c r="N375" i="2"/>
  <c r="N374" i="2" s="1"/>
  <c r="P376" i="2"/>
  <c r="N323" i="2"/>
  <c r="N322" i="2" s="1"/>
  <c r="N321" i="2" s="1"/>
  <c r="N320" i="2" s="1"/>
  <c r="P324" i="2"/>
  <c r="R389" i="2"/>
  <c r="R388" i="2" s="1"/>
  <c r="P388" i="2"/>
  <c r="L326" i="2"/>
  <c r="L325" i="2" s="1"/>
  <c r="L308" i="2" s="1"/>
  <c r="P401" i="2"/>
  <c r="R402" i="2"/>
  <c r="R401" i="2" s="1"/>
  <c r="L363" i="2"/>
  <c r="L354" i="2" s="1"/>
  <c r="P319" i="2"/>
  <c r="N318" i="2"/>
  <c r="N317" i="2" s="1"/>
  <c r="N316" i="2" s="1"/>
  <c r="N261" i="2"/>
  <c r="L260" i="2"/>
  <c r="L259" i="2" s="1"/>
  <c r="L255" i="2" s="1"/>
  <c r="L254" i="2" s="1"/>
  <c r="P235" i="2"/>
  <c r="N234" i="2"/>
  <c r="N233" i="2" s="1"/>
  <c r="R372" i="2"/>
  <c r="R371" i="2" s="1"/>
  <c r="R370" i="2" s="1"/>
  <c r="P371" i="2"/>
  <c r="P370" i="2" s="1"/>
  <c r="R368" i="2"/>
  <c r="R367" i="2" s="1"/>
  <c r="R366" i="2" s="1"/>
  <c r="R365" i="2" s="1"/>
  <c r="R364" i="2" s="1"/>
  <c r="P367" i="2"/>
  <c r="P366" i="2" s="1"/>
  <c r="P365" i="2" s="1"/>
  <c r="P364" i="2" s="1"/>
  <c r="M227" i="2"/>
  <c r="P204" i="2"/>
  <c r="P203" i="2" s="1"/>
  <c r="R205" i="2"/>
  <c r="R204" i="2" s="1"/>
  <c r="R203" i="2" s="1"/>
  <c r="N211" i="2"/>
  <c r="R182" i="2"/>
  <c r="R181" i="2" s="1"/>
  <c r="R180" i="2" s="1"/>
  <c r="R179" i="2" s="1"/>
  <c r="R178" i="2" s="1"/>
  <c r="P181" i="2"/>
  <c r="P180" i="2" s="1"/>
  <c r="P179" i="2" s="1"/>
  <c r="P178" i="2" s="1"/>
  <c r="P150" i="2"/>
  <c r="N149" i="2"/>
  <c r="N148" i="2" s="1"/>
  <c r="N147" i="2" s="1"/>
  <c r="N146" i="2" s="1"/>
  <c r="L120" i="2"/>
  <c r="L119" i="2" s="1"/>
  <c r="N249" i="2"/>
  <c r="N248" i="2" s="1"/>
  <c r="P250" i="2"/>
  <c r="P105" i="2"/>
  <c r="N104" i="2"/>
  <c r="N103" i="2" s="1"/>
  <c r="N102" i="2" s="1"/>
  <c r="R292" i="2"/>
  <c r="R291" i="2" s="1"/>
  <c r="P291" i="2"/>
  <c r="P196" i="2"/>
  <c r="P195" i="2" s="1"/>
  <c r="P194" i="2" s="1"/>
  <c r="P193" i="2" s="1"/>
  <c r="P192" i="2" s="1"/>
  <c r="R197" i="2"/>
  <c r="R196" i="2" s="1"/>
  <c r="R195" i="2" s="1"/>
  <c r="R194" i="2" s="1"/>
  <c r="R193" i="2" s="1"/>
  <c r="R192" i="2" s="1"/>
  <c r="R114" i="2"/>
  <c r="P113" i="2"/>
  <c r="P112" i="2"/>
  <c r="P111" i="2" s="1"/>
  <c r="L85" i="2"/>
  <c r="N86" i="2"/>
  <c r="R133" i="2"/>
  <c r="R132" i="2" s="1"/>
  <c r="P132" i="2"/>
  <c r="P118" i="2"/>
  <c r="N116" i="2"/>
  <c r="N115" i="2" s="1"/>
  <c r="N110" i="2" s="1"/>
  <c r="R78" i="2"/>
  <c r="R77" i="2" s="1"/>
  <c r="R76" i="2" s="1"/>
  <c r="R72" i="2" s="1"/>
  <c r="P77" i="2"/>
  <c r="P76" i="2" s="1"/>
  <c r="P72" i="2" s="1"/>
  <c r="P13" i="2"/>
  <c r="R14" i="2"/>
  <c r="R13" i="2" s="1"/>
  <c r="R18" i="2"/>
  <c r="R17" i="2" s="1"/>
  <c r="P17" i="2"/>
  <c r="P433" i="2"/>
  <c r="N432" i="2"/>
  <c r="N431" i="2" s="1"/>
  <c r="R391" i="2"/>
  <c r="R390" i="2" s="1"/>
  <c r="P390" i="2"/>
  <c r="N187" i="2"/>
  <c r="N186" i="2" s="1"/>
  <c r="P169" i="2"/>
  <c r="N168" i="2"/>
  <c r="N167" i="2" s="1"/>
  <c r="N166" i="2" s="1"/>
  <c r="N165" i="2" s="1"/>
  <c r="N164" i="2" s="1"/>
  <c r="R155" i="2"/>
  <c r="R154" i="2" s="1"/>
  <c r="R153" i="2" s="1"/>
  <c r="P154" i="2"/>
  <c r="P153" i="2" s="1"/>
  <c r="P24" i="2"/>
  <c r="P23" i="2" s="1"/>
  <c r="L36" i="2"/>
  <c r="L9" i="2" s="1"/>
  <c r="R40" i="2"/>
  <c r="R39" i="2" s="1"/>
  <c r="R38" i="2" s="1"/>
  <c r="R37" i="2" s="1"/>
  <c r="P39" i="2"/>
  <c r="P38" i="2" s="1"/>
  <c r="P37" i="2" s="1"/>
  <c r="R30" i="2"/>
  <c r="R29" i="2" s="1"/>
  <c r="R28" i="2" s="1"/>
  <c r="R24" i="2" s="1"/>
  <c r="R23" i="2" s="1"/>
  <c r="P29" i="2"/>
  <c r="P28" i="2" s="1"/>
  <c r="R438" i="2"/>
  <c r="N427" i="2"/>
  <c r="N426" i="2" s="1"/>
  <c r="N425" i="2" s="1"/>
  <c r="N424" i="2" s="1"/>
  <c r="R409" i="2"/>
  <c r="R408" i="2" s="1"/>
  <c r="R407" i="2" s="1"/>
  <c r="R406" i="2" s="1"/>
  <c r="R405" i="2" s="1"/>
  <c r="R404" i="2" s="1"/>
  <c r="P408" i="2"/>
  <c r="P407" i="2" s="1"/>
  <c r="P406" i="2" s="1"/>
  <c r="P405" i="2" s="1"/>
  <c r="P404" i="2" s="1"/>
  <c r="R362" i="2"/>
  <c r="R361" i="2" s="1"/>
  <c r="R360" i="2" s="1"/>
  <c r="P361" i="2"/>
  <c r="P360" i="2" s="1"/>
  <c r="P329" i="2"/>
  <c r="N328" i="2"/>
  <c r="N327" i="2" s="1"/>
  <c r="P336" i="2"/>
  <c r="N335" i="2"/>
  <c r="N330" i="2" s="1"/>
  <c r="R332" i="2"/>
  <c r="R331" i="2" s="1"/>
  <c r="P331" i="2"/>
  <c r="R384" i="2"/>
  <c r="R383" i="2" s="1"/>
  <c r="P383" i="2"/>
  <c r="R258" i="2"/>
  <c r="R257" i="2" s="1"/>
  <c r="R256" i="2" s="1"/>
  <c r="P257" i="2"/>
  <c r="P256" i="2" s="1"/>
  <c r="N369" i="2"/>
  <c r="N363" i="2" s="1"/>
  <c r="R386" i="2"/>
  <c r="R385" i="2" s="1"/>
  <c r="P385" i="2"/>
  <c r="P295" i="2"/>
  <c r="N294" i="2"/>
  <c r="N293" i="2" s="1"/>
  <c r="N284" i="2" s="1"/>
  <c r="N283" i="2" s="1"/>
  <c r="L252" i="2"/>
  <c r="L251" i="2" s="1"/>
  <c r="N253" i="2"/>
  <c r="R297" i="2"/>
  <c r="R296" i="2" s="1"/>
  <c r="P296" i="2"/>
  <c r="P219" i="2"/>
  <c r="R220" i="2"/>
  <c r="R219" i="2" s="1"/>
  <c r="P206" i="2"/>
  <c r="R208" i="2"/>
  <c r="P207" i="2"/>
  <c r="N134" i="2"/>
  <c r="N131" i="2" s="1"/>
  <c r="N130" i="2" s="1"/>
  <c r="N129" i="2" s="1"/>
  <c r="N120" i="2" s="1"/>
  <c r="P135" i="2"/>
  <c r="R158" i="2"/>
  <c r="R157" i="2" s="1"/>
  <c r="R156" i="2" s="1"/>
  <c r="P157" i="2"/>
  <c r="P156" i="2" s="1"/>
  <c r="R287" i="2"/>
  <c r="R286" i="2" s="1"/>
  <c r="R285" i="2" s="1"/>
  <c r="P286" i="2"/>
  <c r="P285" i="2" s="1"/>
  <c r="M199" i="2"/>
  <c r="M198" i="2" s="1"/>
  <c r="P162" i="2"/>
  <c r="N161" i="2"/>
  <c r="N160" i="2" s="1"/>
  <c r="N159" i="2" s="1"/>
  <c r="P98" i="2"/>
  <c r="R100" i="2"/>
  <c r="P99" i="2"/>
  <c r="R109" i="2"/>
  <c r="R107" i="2" s="1"/>
  <c r="R106" i="2" s="1"/>
  <c r="P107" i="2"/>
  <c r="P106" i="2" s="1"/>
  <c r="N84" i="2"/>
  <c r="L83" i="2"/>
  <c r="L82" i="2" s="1"/>
  <c r="L81" i="2" s="1"/>
  <c r="L80" i="2" s="1"/>
  <c r="L79" i="2" s="1"/>
  <c r="L71" i="2" s="1"/>
  <c r="P122" i="2"/>
  <c r="P121" i="2" s="1"/>
  <c r="R35" i="2"/>
  <c r="R34" i="2" s="1"/>
  <c r="R33" i="2" s="1"/>
  <c r="R32" i="2" s="1"/>
  <c r="R31" i="2" s="1"/>
  <c r="P34" i="2"/>
  <c r="P33" i="2" s="1"/>
  <c r="P32" i="2" s="1"/>
  <c r="P31" i="2" s="1"/>
  <c r="R408" i="1"/>
  <c r="R407" i="1" s="1"/>
  <c r="R406" i="1" s="1"/>
  <c r="J312" i="1"/>
  <c r="J311" i="1" s="1"/>
  <c r="P276" i="1"/>
  <c r="P275" i="1" s="1"/>
  <c r="P274" i="1" s="1"/>
  <c r="P273" i="1" s="1"/>
  <c r="L267" i="1"/>
  <c r="L266" i="1" s="1"/>
  <c r="N340" i="1"/>
  <c r="N339" i="1" s="1"/>
  <c r="N338" i="1" s="1"/>
  <c r="P304" i="1"/>
  <c r="N303" i="1"/>
  <c r="N302" i="1" s="1"/>
  <c r="S311" i="1"/>
  <c r="P235" i="1"/>
  <c r="P234" i="1" s="1"/>
  <c r="P233" i="1" s="1"/>
  <c r="Q178" i="1"/>
  <c r="Q144" i="1" s="1"/>
  <c r="O178" i="1"/>
  <c r="O144" i="1" s="1"/>
  <c r="O453" i="1" s="1"/>
  <c r="M144" i="1"/>
  <c r="M453" i="1" s="1"/>
  <c r="J125" i="1"/>
  <c r="J124" i="1" s="1"/>
  <c r="J123" i="1" s="1"/>
  <c r="J122" i="1" s="1"/>
  <c r="J265" i="1"/>
  <c r="J206" i="1"/>
  <c r="J205" i="1" s="1"/>
  <c r="J178" i="1" s="1"/>
  <c r="J11" i="1"/>
  <c r="J10" i="1" s="1"/>
  <c r="J9" i="1" s="1"/>
  <c r="P341" i="1"/>
  <c r="N289" i="1"/>
  <c r="P268" i="1"/>
  <c r="K144" i="1"/>
  <c r="L287" i="1"/>
  <c r="L283" i="1" s="1"/>
  <c r="L282" i="1" s="1"/>
  <c r="L265" i="1" s="1"/>
  <c r="P93" i="1"/>
  <c r="R93" i="1" s="1"/>
  <c r="P79" i="1"/>
  <c r="P78" i="1" s="1"/>
  <c r="P102" i="1"/>
  <c r="N101" i="1"/>
  <c r="N406" i="1"/>
  <c r="K311" i="1"/>
  <c r="N390" i="1"/>
  <c r="N424" i="1"/>
  <c r="L413" i="1"/>
  <c r="L412" i="1" s="1"/>
  <c r="L411" i="1" s="1"/>
  <c r="P441" i="1"/>
  <c r="N440" i="1"/>
  <c r="N439" i="1" s="1"/>
  <c r="N438" i="1" s="1"/>
  <c r="N437" i="1" s="1"/>
  <c r="N436" i="1" s="1"/>
  <c r="N435" i="1" s="1"/>
  <c r="R397" i="1"/>
  <c r="P396" i="1"/>
  <c r="P395" i="1" s="1"/>
  <c r="P390" i="1" s="1"/>
  <c r="P346" i="1"/>
  <c r="P345" i="1" s="1"/>
  <c r="R347" i="1"/>
  <c r="N401" i="1"/>
  <c r="J73" i="1"/>
  <c r="J72" i="1" s="1"/>
  <c r="J71" i="1" s="1"/>
  <c r="J63" i="1" s="1"/>
  <c r="J8" i="1" s="1"/>
  <c r="Q8" i="1"/>
  <c r="S178" i="1"/>
  <c r="S144" i="1" s="1"/>
  <c r="S453" i="1" s="1"/>
  <c r="R344" i="1"/>
  <c r="P343" i="1"/>
  <c r="P403" i="1"/>
  <c r="P402" i="1" s="1"/>
  <c r="P401" i="1" s="1"/>
  <c r="R404" i="1"/>
  <c r="R418" i="1"/>
  <c r="P417" i="1"/>
  <c r="L367" i="1"/>
  <c r="N248" i="1"/>
  <c r="P249" i="1"/>
  <c r="P424" i="1"/>
  <c r="N384" i="1"/>
  <c r="N383" i="1" s="1"/>
  <c r="N374" i="1" s="1"/>
  <c r="P385" i="1"/>
  <c r="P423" i="1"/>
  <c r="N422" i="1"/>
  <c r="R363" i="1"/>
  <c r="P362" i="1"/>
  <c r="P361" i="1" s="1"/>
  <c r="P360" i="1" s="1"/>
  <c r="P414" i="1"/>
  <c r="R365" i="1"/>
  <c r="R364" i="1" s="1"/>
  <c r="T366" i="1"/>
  <c r="T365" i="1" s="1"/>
  <c r="T364" i="1" s="1"/>
  <c r="L352" i="1"/>
  <c r="L351" i="1" s="1"/>
  <c r="R276" i="1"/>
  <c r="N215" i="1"/>
  <c r="L214" i="1"/>
  <c r="L213" i="1"/>
  <c r="P192" i="1"/>
  <c r="N191" i="1"/>
  <c r="N190" i="1" s="1"/>
  <c r="P291" i="1"/>
  <c r="N290" i="1"/>
  <c r="R293" i="1"/>
  <c r="P292" i="1"/>
  <c r="N167" i="1"/>
  <c r="N166" i="1" s="1"/>
  <c r="P168" i="1"/>
  <c r="R172" i="1"/>
  <c r="P170" i="1"/>
  <c r="P169" i="1" s="1"/>
  <c r="L43" i="1"/>
  <c r="L42" i="1" s="1"/>
  <c r="L41" i="1" s="1"/>
  <c r="L40" i="1" s="1"/>
  <c r="N44" i="1"/>
  <c r="P189" i="1"/>
  <c r="N188" i="1"/>
  <c r="N187" i="1" s="1"/>
  <c r="L125" i="1"/>
  <c r="L124" i="1" s="1"/>
  <c r="L123" i="1" s="1"/>
  <c r="L122" i="1" s="1"/>
  <c r="L108" i="1" s="1"/>
  <c r="P62" i="1"/>
  <c r="N61" i="1"/>
  <c r="N60" i="1" s="1"/>
  <c r="N59" i="1" s="1"/>
  <c r="N58" i="1" s="1"/>
  <c r="P160" i="1"/>
  <c r="N159" i="1"/>
  <c r="P52" i="1"/>
  <c r="N51" i="1"/>
  <c r="N50" i="1" s="1"/>
  <c r="N45" i="1"/>
  <c r="P46" i="1"/>
  <c r="N30" i="1"/>
  <c r="N29" i="1" s="1"/>
  <c r="P31" i="1"/>
  <c r="L11" i="1"/>
  <c r="L10" i="1" s="1"/>
  <c r="L9" i="1" s="1"/>
  <c r="R67" i="1"/>
  <c r="P66" i="1"/>
  <c r="P65" i="1" s="1"/>
  <c r="R39" i="1"/>
  <c r="P38" i="1"/>
  <c r="P37" i="1" s="1"/>
  <c r="R425" i="1"/>
  <c r="T426" i="1"/>
  <c r="T425" i="1" s="1"/>
  <c r="T408" i="1"/>
  <c r="T407" i="1" s="1"/>
  <c r="T406" i="1" s="1"/>
  <c r="N329" i="1"/>
  <c r="N328" i="1" s="1"/>
  <c r="P330" i="1"/>
  <c r="T416" i="1"/>
  <c r="T415" i="1" s="1"/>
  <c r="R415" i="1"/>
  <c r="P381" i="1"/>
  <c r="P380" i="1" s="1"/>
  <c r="P379" i="1" s="1"/>
  <c r="R382" i="1"/>
  <c r="P325" i="1"/>
  <c r="N324" i="1"/>
  <c r="N323" i="1" s="1"/>
  <c r="P299" i="1"/>
  <c r="N298" i="1"/>
  <c r="P326" i="1"/>
  <c r="R327" i="1"/>
  <c r="T320" i="1"/>
  <c r="T319" i="1" s="1"/>
  <c r="T318" i="1" s="1"/>
  <c r="R319" i="1"/>
  <c r="R318" i="1" s="1"/>
  <c r="N212" i="1"/>
  <c r="L211" i="1"/>
  <c r="L210" i="1" s="1"/>
  <c r="R244" i="1"/>
  <c r="P243" i="1"/>
  <c r="T222" i="1"/>
  <c r="R221" i="1"/>
  <c r="R220" i="1"/>
  <c r="R216" i="1" s="1"/>
  <c r="P264" i="1"/>
  <c r="N263" i="1"/>
  <c r="N262" i="1" s="1"/>
  <c r="N261" i="1" s="1"/>
  <c r="P251" i="1"/>
  <c r="N250" i="1"/>
  <c r="R112" i="1"/>
  <c r="P111" i="1"/>
  <c r="P110" i="1" s="1"/>
  <c r="N136" i="1"/>
  <c r="N135" i="1" s="1"/>
  <c r="N134" i="1" s="1"/>
  <c r="R115" i="1"/>
  <c r="P114" i="1"/>
  <c r="P113" i="1" s="1"/>
  <c r="N77" i="1"/>
  <c r="L76" i="1"/>
  <c r="L73" i="1" s="1"/>
  <c r="L72" i="1" s="1"/>
  <c r="L71" i="1" s="1"/>
  <c r="L63" i="1" s="1"/>
  <c r="R121" i="1"/>
  <c r="P120" i="1"/>
  <c r="P119" i="1" s="1"/>
  <c r="P118" i="1" s="1"/>
  <c r="P117" i="1" s="1"/>
  <c r="P116" i="1" s="1"/>
  <c r="R107" i="1"/>
  <c r="P106" i="1"/>
  <c r="P105" i="1" s="1"/>
  <c r="P104" i="1" s="1"/>
  <c r="P103" i="1" s="1"/>
  <c r="P201" i="1"/>
  <c r="N200" i="1"/>
  <c r="N199" i="1" s="1"/>
  <c r="P186" i="1"/>
  <c r="N185" i="1"/>
  <c r="N184" i="1" s="1"/>
  <c r="P129" i="1"/>
  <c r="N128" i="1"/>
  <c r="P83" i="1"/>
  <c r="N82" i="1"/>
  <c r="N81" i="1" s="1"/>
  <c r="T17" i="1"/>
  <c r="P75" i="1"/>
  <c r="N74" i="1"/>
  <c r="P442" i="1"/>
  <c r="N419" i="1"/>
  <c r="N413" i="1" s="1"/>
  <c r="N412" i="1" s="1"/>
  <c r="T451" i="1"/>
  <c r="T450" i="1" s="1"/>
  <c r="T449" i="1" s="1"/>
  <c r="T448" i="1" s="1"/>
  <c r="T442" i="1" s="1"/>
  <c r="R450" i="1"/>
  <c r="R449" i="1" s="1"/>
  <c r="R448" i="1" s="1"/>
  <c r="R442" i="1" s="1"/>
  <c r="T394" i="1"/>
  <c r="T393" i="1" s="1"/>
  <c r="T392" i="1" s="1"/>
  <c r="T391" i="1" s="1"/>
  <c r="R393" i="1"/>
  <c r="R392" i="1" s="1"/>
  <c r="R391" i="1" s="1"/>
  <c r="N349" i="1"/>
  <c r="N348" i="1" s="1"/>
  <c r="P350" i="1"/>
  <c r="P373" i="1"/>
  <c r="N372" i="1"/>
  <c r="N371" i="1" s="1"/>
  <c r="N370" i="1" s="1"/>
  <c r="N369" i="1" s="1"/>
  <c r="N368" i="1" s="1"/>
  <c r="L333" i="1"/>
  <c r="L332" i="1" s="1"/>
  <c r="L331" i="1" s="1"/>
  <c r="T359" i="1"/>
  <c r="T358" i="1" s="1"/>
  <c r="T357" i="1" s="1"/>
  <c r="R358" i="1"/>
  <c r="R357" i="1" s="1"/>
  <c r="L323" i="1"/>
  <c r="L322" i="1" s="1"/>
  <c r="L321" i="1" s="1"/>
  <c r="P289" i="1"/>
  <c r="N288" i="1"/>
  <c r="N316" i="1"/>
  <c r="N315" i="1" s="1"/>
  <c r="N314" i="1" s="1"/>
  <c r="N313" i="1" s="1"/>
  <c r="P317" i="1"/>
  <c r="N209" i="1"/>
  <c r="L208" i="1"/>
  <c r="L207" i="1" s="1"/>
  <c r="L238" i="1"/>
  <c r="L237" i="1" s="1"/>
  <c r="L151" i="1"/>
  <c r="L147" i="1" s="1"/>
  <c r="L146" i="1" s="1"/>
  <c r="N153" i="1"/>
  <c r="L152" i="1"/>
  <c r="R141" i="1"/>
  <c r="R142" i="1"/>
  <c r="T143" i="1"/>
  <c r="P198" i="1"/>
  <c r="N197" i="1"/>
  <c r="N196" i="1" s="1"/>
  <c r="P183" i="1"/>
  <c r="N182" i="1"/>
  <c r="N181" i="1" s="1"/>
  <c r="R140" i="1"/>
  <c r="P139" i="1"/>
  <c r="P138" i="1" s="1"/>
  <c r="P137" i="1" s="1"/>
  <c r="P136" i="1" s="1"/>
  <c r="P135" i="1" s="1"/>
  <c r="P134" i="1" s="1"/>
  <c r="P25" i="1"/>
  <c r="N24" i="1"/>
  <c r="P165" i="1"/>
  <c r="N164" i="1"/>
  <c r="P150" i="1"/>
  <c r="N149" i="1"/>
  <c r="N148" i="1" s="1"/>
  <c r="P99" i="1"/>
  <c r="N98" i="1"/>
  <c r="N97" i="1" s="1"/>
  <c r="N96" i="1" s="1"/>
  <c r="N95" i="1" s="1"/>
  <c r="N94" i="1" s="1"/>
  <c r="J108" i="1"/>
  <c r="N23" i="1"/>
  <c r="L22" i="1"/>
  <c r="L21" i="1" s="1"/>
  <c r="L20" i="1" s="1"/>
  <c r="L19" i="1" s="1"/>
  <c r="P85" i="1"/>
  <c r="P84" i="1" s="1"/>
  <c r="R86" i="1"/>
  <c r="T57" i="1"/>
  <c r="T56" i="1" s="1"/>
  <c r="T55" i="1" s="1"/>
  <c r="T54" i="1" s="1"/>
  <c r="T53" i="1" s="1"/>
  <c r="R56" i="1"/>
  <c r="R55" i="1" s="1"/>
  <c r="R54" i="1" s="1"/>
  <c r="R53" i="1" s="1"/>
  <c r="R27" i="1"/>
  <c r="P26" i="1"/>
  <c r="P15" i="1"/>
  <c r="N14" i="1"/>
  <c r="P33" i="1"/>
  <c r="P32" i="1" s="1"/>
  <c r="R433" i="1"/>
  <c r="R432" i="1" s="1"/>
  <c r="R431" i="1" s="1"/>
  <c r="R430" i="1" s="1"/>
  <c r="R429" i="1" s="1"/>
  <c r="T434" i="1"/>
  <c r="T433" i="1" s="1"/>
  <c r="T432" i="1" s="1"/>
  <c r="T431" i="1" s="1"/>
  <c r="T430" i="1" s="1"/>
  <c r="T429" i="1" s="1"/>
  <c r="R421" i="1"/>
  <c r="P420" i="1"/>
  <c r="R427" i="1"/>
  <c r="T428" i="1"/>
  <c r="T427" i="1" s="1"/>
  <c r="P356" i="1"/>
  <c r="N355" i="1"/>
  <c r="N354" i="1"/>
  <c r="N353" i="1" s="1"/>
  <c r="N352" i="1" s="1"/>
  <c r="N351" i="1" s="1"/>
  <c r="T388" i="1"/>
  <c r="T387" i="1" s="1"/>
  <c r="T386" i="1" s="1"/>
  <c r="R387" i="1"/>
  <c r="R386" i="1" s="1"/>
  <c r="P286" i="1"/>
  <c r="N285" i="1"/>
  <c r="N284" i="1" s="1"/>
  <c r="R255" i="1"/>
  <c r="P253" i="1"/>
  <c r="P252" i="1" s="1"/>
  <c r="T307" i="1"/>
  <c r="T306" i="1" s="1"/>
  <c r="T305" i="1" s="1"/>
  <c r="R306" i="1"/>
  <c r="R305" i="1" s="1"/>
  <c r="P334" i="1"/>
  <c r="P333" i="1" s="1"/>
  <c r="P332" i="1" s="1"/>
  <c r="P331" i="1" s="1"/>
  <c r="R335" i="1"/>
  <c r="N162" i="1"/>
  <c r="N161" i="1" s="1"/>
  <c r="P163" i="1"/>
  <c r="P301" i="1"/>
  <c r="N300" i="1"/>
  <c r="P272" i="1"/>
  <c r="N271" i="1"/>
  <c r="N270" i="1" s="1"/>
  <c r="N267" i="1" s="1"/>
  <c r="N266" i="1" s="1"/>
  <c r="P204" i="1"/>
  <c r="N203" i="1"/>
  <c r="N202" i="1" s="1"/>
  <c r="P158" i="1"/>
  <c r="N157" i="1"/>
  <c r="N156" i="1" s="1"/>
  <c r="R280" i="1"/>
  <c r="R279" i="1" s="1"/>
  <c r="R278" i="1" s="1"/>
  <c r="R277" i="1" s="1"/>
  <c r="T281" i="1"/>
  <c r="T280" i="1" s="1"/>
  <c r="T279" i="1" s="1"/>
  <c r="T278" i="1" s="1"/>
  <c r="T277" i="1" s="1"/>
  <c r="T236" i="1"/>
  <c r="T235" i="1" s="1"/>
  <c r="T234" i="1" s="1"/>
  <c r="T233" i="1" s="1"/>
  <c r="R235" i="1"/>
  <c r="R234" i="1" s="1"/>
  <c r="R233" i="1" s="1"/>
  <c r="R256" i="1"/>
  <c r="T257" i="1"/>
  <c r="T256" i="1" s="1"/>
  <c r="P246" i="1"/>
  <c r="N245" i="1"/>
  <c r="N242" i="1" s="1"/>
  <c r="T241" i="1"/>
  <c r="T240" i="1" s="1"/>
  <c r="T239" i="1" s="1"/>
  <c r="R240" i="1"/>
  <c r="R239" i="1" s="1"/>
  <c r="T174" i="1"/>
  <c r="T173" i="1" s="1"/>
  <c r="R173" i="1"/>
  <c r="J145" i="1"/>
  <c r="R133" i="1"/>
  <c r="P132" i="1"/>
  <c r="P131" i="1" s="1"/>
  <c r="P130" i="1" s="1"/>
  <c r="L180" i="1"/>
  <c r="L179" i="1" s="1"/>
  <c r="N126" i="1"/>
  <c r="P127" i="1"/>
  <c r="P92" i="1"/>
  <c r="P91" i="1" s="1"/>
  <c r="P90" i="1" s="1"/>
  <c r="P89" i="1" s="1"/>
  <c r="P88" i="1" s="1"/>
  <c r="P87" i="1" s="1"/>
  <c r="P70" i="1"/>
  <c r="N69" i="1"/>
  <c r="N68" i="1" s="1"/>
  <c r="N64" i="1" s="1"/>
  <c r="P18" i="1"/>
  <c r="N16" i="1"/>
  <c r="L155" i="1"/>
  <c r="L154" i="1" s="1"/>
  <c r="P195" i="1"/>
  <c r="N194" i="1"/>
  <c r="N193" i="1" s="1"/>
  <c r="N47" i="1"/>
  <c r="P48" i="1"/>
  <c r="N12" i="1"/>
  <c r="N11" i="1" s="1"/>
  <c r="N10" i="1" s="1"/>
  <c r="N9" i="1" s="1"/>
  <c r="P13" i="1"/>
  <c r="R35" i="1"/>
  <c r="R34" i="1" s="1"/>
  <c r="T36" i="1"/>
  <c r="T35" i="1" s="1"/>
  <c r="T34" i="1" s="1"/>
  <c r="R424" i="3" l="1"/>
  <c r="R423" i="3" s="1"/>
  <c r="R422" i="3" s="1"/>
  <c r="R421" i="3" s="1"/>
  <c r="R420" i="3" s="1"/>
  <c r="R419" i="3" s="1"/>
  <c r="R418" i="3" s="1"/>
  <c r="P423" i="3"/>
  <c r="P422" i="3" s="1"/>
  <c r="P421" i="3" s="1"/>
  <c r="P420" i="3" s="1"/>
  <c r="P419" i="3" s="1"/>
  <c r="P418" i="3" s="1"/>
  <c r="K486" i="3"/>
  <c r="R398" i="3"/>
  <c r="R397" i="3" s="1"/>
  <c r="R394" i="3" s="1"/>
  <c r="P397" i="3"/>
  <c r="N401" i="3"/>
  <c r="N400" i="3" s="1"/>
  <c r="N399" i="3" s="1"/>
  <c r="P394" i="3"/>
  <c r="R404" i="3"/>
  <c r="R403" i="3" s="1"/>
  <c r="R402" i="3" s="1"/>
  <c r="R322" i="3"/>
  <c r="R321" i="3" s="1"/>
  <c r="R320" i="3" s="1"/>
  <c r="R317" i="3" s="1"/>
  <c r="R316" i="3" s="1"/>
  <c r="P321" i="3"/>
  <c r="P320" i="3" s="1"/>
  <c r="P317" i="3" s="1"/>
  <c r="P316" i="3" s="1"/>
  <c r="N476" i="3"/>
  <c r="N466" i="3"/>
  <c r="N465" i="3" s="1"/>
  <c r="N459" i="3" s="1"/>
  <c r="N104" i="3"/>
  <c r="N103" i="3" s="1"/>
  <c r="L234" i="3"/>
  <c r="L206" i="3" s="1"/>
  <c r="L205" i="3" s="1"/>
  <c r="L204" i="3" s="1"/>
  <c r="P20" i="3"/>
  <c r="R21" i="3"/>
  <c r="R20" i="3" s="1"/>
  <c r="R257" i="3"/>
  <c r="R256" i="3" s="1"/>
  <c r="R255" i="3" s="1"/>
  <c r="P256" i="3"/>
  <c r="P255" i="3" s="1"/>
  <c r="P437" i="3"/>
  <c r="R438" i="3"/>
  <c r="P436" i="3"/>
  <c r="P435" i="3" s="1"/>
  <c r="R25" i="3"/>
  <c r="R24" i="3" s="1"/>
  <c r="R23" i="3" s="1"/>
  <c r="P24" i="3"/>
  <c r="P23" i="3" s="1"/>
  <c r="P53" i="3"/>
  <c r="R54" i="3"/>
  <c r="R53" i="3" s="1"/>
  <c r="P72" i="3"/>
  <c r="P71" i="3" s="1"/>
  <c r="P70" i="3" s="1"/>
  <c r="R73" i="3"/>
  <c r="R72" i="3" s="1"/>
  <c r="R71" i="3" s="1"/>
  <c r="R70" i="3" s="1"/>
  <c r="P37" i="3"/>
  <c r="P36" i="3" s="1"/>
  <c r="R38" i="3"/>
  <c r="R37" i="3" s="1"/>
  <c r="R36" i="3" s="1"/>
  <c r="P102" i="3"/>
  <c r="N100" i="3"/>
  <c r="N99" i="3" s="1"/>
  <c r="P187" i="3"/>
  <c r="P186" i="3" s="1"/>
  <c r="P185" i="3" s="1"/>
  <c r="P184" i="3" s="1"/>
  <c r="P183" i="3" s="1"/>
  <c r="P182" i="3" s="1"/>
  <c r="R188" i="3"/>
  <c r="R187" i="3" s="1"/>
  <c r="R186" i="3" s="1"/>
  <c r="R185" i="3" s="1"/>
  <c r="R184" i="3" s="1"/>
  <c r="R183" i="3" s="1"/>
  <c r="R182" i="3" s="1"/>
  <c r="P238" i="3"/>
  <c r="P237" i="3" s="1"/>
  <c r="R239" i="3"/>
  <c r="R238" i="3" s="1"/>
  <c r="R237" i="3" s="1"/>
  <c r="R30" i="3"/>
  <c r="R29" i="3" s="1"/>
  <c r="R28" i="3" s="1"/>
  <c r="P29" i="3"/>
  <c r="P28" i="3" s="1"/>
  <c r="P241" i="3"/>
  <c r="P240" i="3" s="1"/>
  <c r="R242" i="3"/>
  <c r="R241" i="3" s="1"/>
  <c r="R240" i="3" s="1"/>
  <c r="P97" i="3"/>
  <c r="R98" i="3"/>
  <c r="P96" i="3"/>
  <c r="P95" i="3" s="1"/>
  <c r="N147" i="3"/>
  <c r="P221" i="3"/>
  <c r="P218" i="3" s="1"/>
  <c r="R222" i="3"/>
  <c r="R221" i="3" s="1"/>
  <c r="R218" i="3" s="1"/>
  <c r="P463" i="3"/>
  <c r="P462" i="3" s="1"/>
  <c r="P461" i="3" s="1"/>
  <c r="P460" i="3" s="1"/>
  <c r="R464" i="3"/>
  <c r="R463" i="3" s="1"/>
  <c r="R462" i="3" s="1"/>
  <c r="R461" i="3" s="1"/>
  <c r="R460" i="3" s="1"/>
  <c r="M486" i="3"/>
  <c r="R254" i="3"/>
  <c r="R253" i="3" s="1"/>
  <c r="R252" i="3" s="1"/>
  <c r="P253" i="3"/>
  <c r="P252" i="3" s="1"/>
  <c r="P348" i="3"/>
  <c r="P347" i="3" s="1"/>
  <c r="P346" i="3" s="1"/>
  <c r="P345" i="3" s="1"/>
  <c r="R349" i="3"/>
  <c r="R348" i="3" s="1"/>
  <c r="R347" i="3" s="1"/>
  <c r="R346" i="3" s="1"/>
  <c r="R345" i="3" s="1"/>
  <c r="P430" i="3"/>
  <c r="P429" i="3" s="1"/>
  <c r="P428" i="3" s="1"/>
  <c r="P427" i="3" s="1"/>
  <c r="P426" i="3" s="1"/>
  <c r="P425" i="3" s="1"/>
  <c r="R431" i="3"/>
  <c r="R430" i="3" s="1"/>
  <c r="R429" i="3" s="1"/>
  <c r="R428" i="3" s="1"/>
  <c r="R427" i="3" s="1"/>
  <c r="R426" i="3" s="1"/>
  <c r="R425" i="3" s="1"/>
  <c r="R41" i="3"/>
  <c r="R40" i="3" s="1"/>
  <c r="R39" i="3" s="1"/>
  <c r="P40" i="3"/>
  <c r="P39" i="3" s="1"/>
  <c r="N361" i="3"/>
  <c r="P335" i="3"/>
  <c r="P334" i="3" s="1"/>
  <c r="R336" i="3"/>
  <c r="R335" i="3" s="1"/>
  <c r="R334" i="3" s="1"/>
  <c r="P444" i="3"/>
  <c r="P443" i="3" s="1"/>
  <c r="P442" i="3" s="1"/>
  <c r="R445" i="3"/>
  <c r="R444" i="3" s="1"/>
  <c r="R443" i="3" s="1"/>
  <c r="R442" i="3" s="1"/>
  <c r="P160" i="3"/>
  <c r="P159" i="3" s="1"/>
  <c r="P154" i="3" s="1"/>
  <c r="R161" i="3"/>
  <c r="R160" i="3" s="1"/>
  <c r="R159" i="3" s="1"/>
  <c r="R154" i="3" s="1"/>
  <c r="P226" i="3"/>
  <c r="P223" i="3" s="1"/>
  <c r="R227" i="3"/>
  <c r="R226" i="3" s="1"/>
  <c r="R223" i="3" s="1"/>
  <c r="P32" i="3"/>
  <c r="P31" i="3" s="1"/>
  <c r="R33" i="3"/>
  <c r="R32" i="3" s="1"/>
  <c r="R31" i="3" s="1"/>
  <c r="P152" i="3"/>
  <c r="P151" i="3" s="1"/>
  <c r="P150" i="3" s="1"/>
  <c r="P149" i="3" s="1"/>
  <c r="P148" i="3" s="1"/>
  <c r="R153" i="3"/>
  <c r="R152" i="3" s="1"/>
  <c r="R151" i="3" s="1"/>
  <c r="R150" i="3" s="1"/>
  <c r="R149" i="3" s="1"/>
  <c r="R148" i="3" s="1"/>
  <c r="P342" i="3"/>
  <c r="P337" i="3" s="1"/>
  <c r="R343" i="3"/>
  <c r="R342" i="3" s="1"/>
  <c r="R337" i="3" s="1"/>
  <c r="P382" i="3"/>
  <c r="P381" i="3" s="1"/>
  <c r="P376" i="3" s="1"/>
  <c r="P370" i="3" s="1"/>
  <c r="R383" i="3"/>
  <c r="R382" i="3" s="1"/>
  <c r="R381" i="3" s="1"/>
  <c r="R376" i="3" s="1"/>
  <c r="R370" i="3" s="1"/>
  <c r="P457" i="3"/>
  <c r="P456" i="3" s="1"/>
  <c r="P455" i="3" s="1"/>
  <c r="P454" i="3" s="1"/>
  <c r="P453" i="3" s="1"/>
  <c r="P446" i="3" s="1"/>
  <c r="R458" i="3"/>
  <c r="R457" i="3" s="1"/>
  <c r="R456" i="3" s="1"/>
  <c r="R455" i="3" s="1"/>
  <c r="R454" i="3" s="1"/>
  <c r="R453" i="3" s="1"/>
  <c r="R446" i="3" s="1"/>
  <c r="P128" i="3"/>
  <c r="P125" i="3" s="1"/>
  <c r="P124" i="3" s="1"/>
  <c r="P123" i="3" s="1"/>
  <c r="R129" i="3"/>
  <c r="R128" i="3" s="1"/>
  <c r="R125" i="3" s="1"/>
  <c r="R124" i="3" s="1"/>
  <c r="R123" i="3" s="1"/>
  <c r="P118" i="3"/>
  <c r="R119" i="3"/>
  <c r="R118" i="3" s="1"/>
  <c r="P138" i="3"/>
  <c r="P137" i="3" s="1"/>
  <c r="R139" i="3"/>
  <c r="R138" i="3" s="1"/>
  <c r="R137" i="3" s="1"/>
  <c r="P81" i="3"/>
  <c r="P80" i="3" s="1"/>
  <c r="P79" i="3" s="1"/>
  <c r="P78" i="3" s="1"/>
  <c r="P77" i="3" s="1"/>
  <c r="R82" i="3"/>
  <c r="R81" i="3" s="1"/>
  <c r="R80" i="3" s="1"/>
  <c r="R79" i="3" s="1"/>
  <c r="R78" i="3" s="1"/>
  <c r="R77" i="3" s="1"/>
  <c r="P91" i="3"/>
  <c r="P90" i="3" s="1"/>
  <c r="P86" i="3" s="1"/>
  <c r="R93" i="3"/>
  <c r="R91" i="3" s="1"/>
  <c r="R90" i="3" s="1"/>
  <c r="P165" i="3"/>
  <c r="P164" i="3" s="1"/>
  <c r="P163" i="3" s="1"/>
  <c r="P162" i="3" s="1"/>
  <c r="R166" i="3"/>
  <c r="R165" i="3" s="1"/>
  <c r="R164" i="3" s="1"/>
  <c r="R163" i="3" s="1"/>
  <c r="R162" i="3" s="1"/>
  <c r="P265" i="3"/>
  <c r="N264" i="3"/>
  <c r="N263" i="3" s="1"/>
  <c r="N262" i="3" s="1"/>
  <c r="N261" i="3" s="1"/>
  <c r="P299" i="3"/>
  <c r="N298" i="3"/>
  <c r="N295" i="3" s="1"/>
  <c r="N291" i="3" s="1"/>
  <c r="N290" i="3" s="1"/>
  <c r="P365" i="3"/>
  <c r="P364" i="3" s="1"/>
  <c r="P363" i="3" s="1"/>
  <c r="P362" i="3" s="1"/>
  <c r="R366" i="3"/>
  <c r="R365" i="3" s="1"/>
  <c r="R364" i="3" s="1"/>
  <c r="R363" i="3" s="1"/>
  <c r="R362" i="3" s="1"/>
  <c r="N333" i="3"/>
  <c r="N332" i="3" s="1"/>
  <c r="N315" i="3" s="1"/>
  <c r="P106" i="3"/>
  <c r="P105" i="3" s="1"/>
  <c r="P416" i="3"/>
  <c r="P415" i="3" s="1"/>
  <c r="P414" i="3" s="1"/>
  <c r="P413" i="3" s="1"/>
  <c r="P412" i="3" s="1"/>
  <c r="P401" i="3" s="1"/>
  <c r="R417" i="3"/>
  <c r="R416" i="3" s="1"/>
  <c r="R415" i="3" s="1"/>
  <c r="R414" i="3" s="1"/>
  <c r="R413" i="3" s="1"/>
  <c r="R412" i="3" s="1"/>
  <c r="R401" i="3" s="1"/>
  <c r="L15" i="3"/>
  <c r="L14" i="3" s="1"/>
  <c r="L13" i="3" s="1"/>
  <c r="L12" i="3" s="1"/>
  <c r="L11" i="3" s="1"/>
  <c r="L10" i="3" s="1"/>
  <c r="L9" i="3" s="1"/>
  <c r="O486" i="3"/>
  <c r="P115" i="3"/>
  <c r="P114" i="3" s="1"/>
  <c r="P113" i="3" s="1"/>
  <c r="N94" i="3"/>
  <c r="N85" i="3" s="1"/>
  <c r="P172" i="3"/>
  <c r="P171" i="3" s="1"/>
  <c r="P170" i="3" s="1"/>
  <c r="R173" i="3"/>
  <c r="R172" i="3" s="1"/>
  <c r="R171" i="3" s="1"/>
  <c r="R170" i="3" s="1"/>
  <c r="P325" i="3"/>
  <c r="P324" i="3" s="1"/>
  <c r="P323" i="3" s="1"/>
  <c r="R326" i="3"/>
  <c r="R325" i="3" s="1"/>
  <c r="R324" i="3" s="1"/>
  <c r="R323" i="3" s="1"/>
  <c r="P474" i="3"/>
  <c r="R475" i="3"/>
  <c r="R474" i="3" s="1"/>
  <c r="R469" i="3" s="1"/>
  <c r="R468" i="3" s="1"/>
  <c r="R467" i="3" s="1"/>
  <c r="P67" i="3"/>
  <c r="P66" i="3" s="1"/>
  <c r="P65" i="3" s="1"/>
  <c r="P64" i="3" s="1"/>
  <c r="P56" i="3" s="1"/>
  <c r="P55" i="3" s="1"/>
  <c r="R68" i="3"/>
  <c r="R67" i="3" s="1"/>
  <c r="R66" i="3" s="1"/>
  <c r="R65" i="3" s="1"/>
  <c r="R64" i="3" s="1"/>
  <c r="R56" i="3" s="1"/>
  <c r="R55" i="3" s="1"/>
  <c r="P303" i="3"/>
  <c r="P300" i="3" s="1"/>
  <c r="R304" i="3"/>
  <c r="R303" i="3" s="1"/>
  <c r="R300" i="3" s="1"/>
  <c r="P19" i="3"/>
  <c r="N18" i="3"/>
  <c r="N69" i="3"/>
  <c r="P479" i="3"/>
  <c r="P478" i="3" s="1"/>
  <c r="P477" i="3" s="1"/>
  <c r="R480" i="3"/>
  <c r="R479" i="3" s="1"/>
  <c r="R478" i="3" s="1"/>
  <c r="R477" i="3" s="1"/>
  <c r="R86" i="3"/>
  <c r="R106" i="3"/>
  <c r="R105" i="3" s="1"/>
  <c r="P245" i="3"/>
  <c r="N244" i="3"/>
  <c r="N243" i="3" s="1"/>
  <c r="N236" i="3" s="1"/>
  <c r="N235" i="3" s="1"/>
  <c r="P392" i="3"/>
  <c r="P389" i="3" s="1"/>
  <c r="P388" i="3" s="1"/>
  <c r="P387" i="3" s="1"/>
  <c r="P386" i="3" s="1"/>
  <c r="R393" i="3"/>
  <c r="R392" i="3" s="1"/>
  <c r="R389" i="3" s="1"/>
  <c r="P469" i="3"/>
  <c r="P468" i="3" s="1"/>
  <c r="P467" i="3" s="1"/>
  <c r="P17" i="3"/>
  <c r="N16" i="3"/>
  <c r="N15" i="3" s="1"/>
  <c r="N14" i="3" s="1"/>
  <c r="N13" i="3" s="1"/>
  <c r="N12" i="3" s="1"/>
  <c r="R115" i="3"/>
  <c r="R114" i="3" s="1"/>
  <c r="R113" i="3" s="1"/>
  <c r="R213" i="3"/>
  <c r="R209" i="3" s="1"/>
  <c r="R208" i="3" s="1"/>
  <c r="R214" i="3"/>
  <c r="P270" i="3"/>
  <c r="P269" i="3"/>
  <c r="R271" i="3"/>
  <c r="P330" i="3"/>
  <c r="P329" i="3" s="1"/>
  <c r="P328" i="3" s="1"/>
  <c r="P327" i="3" s="1"/>
  <c r="R331" i="3"/>
  <c r="R330" i="3" s="1"/>
  <c r="R329" i="3" s="1"/>
  <c r="R328" i="3" s="1"/>
  <c r="R327" i="3" s="1"/>
  <c r="P484" i="3"/>
  <c r="P483" i="3" s="1"/>
  <c r="P482" i="3" s="1"/>
  <c r="P481" i="3" s="1"/>
  <c r="R485" i="3"/>
  <c r="R484" i="3" s="1"/>
  <c r="R483" i="3" s="1"/>
  <c r="R482" i="3" s="1"/>
  <c r="R481" i="3" s="1"/>
  <c r="P15" i="2"/>
  <c r="P12" i="2" s="1"/>
  <c r="R16" i="2"/>
  <c r="R15" i="2" s="1"/>
  <c r="R12" i="2"/>
  <c r="Q8" i="2"/>
  <c r="Q478" i="2" s="1"/>
  <c r="O478" i="2"/>
  <c r="K478" i="2"/>
  <c r="N119" i="2"/>
  <c r="L8" i="2"/>
  <c r="N163" i="2"/>
  <c r="L200" i="2"/>
  <c r="M478" i="2"/>
  <c r="P382" i="2"/>
  <c r="R382" i="2"/>
  <c r="R381" i="2" s="1"/>
  <c r="R380" i="2" s="1"/>
  <c r="R379" i="2" s="1"/>
  <c r="R207" i="2"/>
  <c r="R206" i="2"/>
  <c r="R202" i="2" s="1"/>
  <c r="R201" i="2" s="1"/>
  <c r="R200" i="2" s="1"/>
  <c r="P335" i="2"/>
  <c r="R336" i="2"/>
  <c r="R335" i="2" s="1"/>
  <c r="R330" i="2" s="1"/>
  <c r="P432" i="2"/>
  <c r="P431" i="2" s="1"/>
  <c r="P427" i="2" s="1"/>
  <c r="R433" i="2"/>
  <c r="R432" i="2" s="1"/>
  <c r="R431" i="2" s="1"/>
  <c r="R427" i="2" s="1"/>
  <c r="N101" i="2"/>
  <c r="P261" i="2"/>
  <c r="N260" i="2"/>
  <c r="N259" i="2" s="1"/>
  <c r="N255" i="2" s="1"/>
  <c r="N254" i="2" s="1"/>
  <c r="R387" i="2"/>
  <c r="P93" i="2"/>
  <c r="P92" i="2" s="1"/>
  <c r="P91" i="2" s="1"/>
  <c r="P216" i="2"/>
  <c r="N354" i="2"/>
  <c r="R211" i="2"/>
  <c r="P289" i="2"/>
  <c r="P288" i="2" s="1"/>
  <c r="R290" i="2"/>
  <c r="R289" i="2" s="1"/>
  <c r="R288" i="2" s="1"/>
  <c r="L457" i="2"/>
  <c r="L456" i="2" s="1"/>
  <c r="P161" i="2"/>
  <c r="P160" i="2" s="1"/>
  <c r="P159" i="2" s="1"/>
  <c r="R162" i="2"/>
  <c r="R161" i="2" s="1"/>
  <c r="R160" i="2" s="1"/>
  <c r="R159" i="2" s="1"/>
  <c r="P134" i="2"/>
  <c r="P131" i="2" s="1"/>
  <c r="P130" i="2" s="1"/>
  <c r="P129" i="2" s="1"/>
  <c r="R135" i="2"/>
  <c r="R134" i="2" s="1"/>
  <c r="R131" i="2" s="1"/>
  <c r="R130" i="2" s="1"/>
  <c r="R129" i="2" s="1"/>
  <c r="P294" i="2"/>
  <c r="P293" i="2" s="1"/>
  <c r="R295" i="2"/>
  <c r="R294" i="2" s="1"/>
  <c r="R293" i="2" s="1"/>
  <c r="P330" i="2"/>
  <c r="N326" i="2"/>
  <c r="N325" i="2" s="1"/>
  <c r="R169" i="2"/>
  <c r="R168" i="2" s="1"/>
  <c r="R167" i="2" s="1"/>
  <c r="R166" i="2" s="1"/>
  <c r="R165" i="2" s="1"/>
  <c r="R164" i="2" s="1"/>
  <c r="P168" i="2"/>
  <c r="P167" i="2" s="1"/>
  <c r="P166" i="2" s="1"/>
  <c r="P165" i="2" s="1"/>
  <c r="P164" i="2" s="1"/>
  <c r="P104" i="2"/>
  <c r="P103" i="2" s="1"/>
  <c r="P102" i="2" s="1"/>
  <c r="R105" i="2"/>
  <c r="R104" i="2" s="1"/>
  <c r="R103" i="2" s="1"/>
  <c r="R102" i="2" s="1"/>
  <c r="N308" i="2"/>
  <c r="P323" i="2"/>
  <c r="P322" i="2" s="1"/>
  <c r="P321" i="2" s="1"/>
  <c r="P320" i="2" s="1"/>
  <c r="R324" i="2"/>
  <c r="R323" i="2" s="1"/>
  <c r="R322" i="2" s="1"/>
  <c r="R321" i="2" s="1"/>
  <c r="R320" i="2" s="1"/>
  <c r="P399" i="2"/>
  <c r="R400" i="2"/>
  <c r="R399" i="2" s="1"/>
  <c r="P461" i="2"/>
  <c r="P460" i="2" s="1"/>
  <c r="P459" i="2" s="1"/>
  <c r="P458" i="2" s="1"/>
  <c r="R462" i="2"/>
  <c r="R461" i="2" s="1"/>
  <c r="R460" i="2" s="1"/>
  <c r="R459" i="2" s="1"/>
  <c r="R458" i="2" s="1"/>
  <c r="P63" i="2"/>
  <c r="N61" i="2"/>
  <c r="P53" i="2"/>
  <c r="N52" i="2"/>
  <c r="N51" i="2" s="1"/>
  <c r="N36" i="2" s="1"/>
  <c r="N9" i="2" s="1"/>
  <c r="R143" i="2"/>
  <c r="P142" i="2"/>
  <c r="R216" i="2"/>
  <c r="R210" i="2" s="1"/>
  <c r="R209" i="2" s="1"/>
  <c r="P306" i="2"/>
  <c r="P305" i="2" s="1"/>
  <c r="P304" i="2" s="1"/>
  <c r="R307" i="2"/>
  <c r="R306" i="2" s="1"/>
  <c r="R305" i="2" s="1"/>
  <c r="R304" i="2" s="1"/>
  <c r="P341" i="2"/>
  <c r="P340" i="2" s="1"/>
  <c r="P339" i="2" s="1"/>
  <c r="P338" i="2" s="1"/>
  <c r="R342" i="2"/>
  <c r="R341" i="2" s="1"/>
  <c r="R340" i="2" s="1"/>
  <c r="R339" i="2" s="1"/>
  <c r="R338" i="2" s="1"/>
  <c r="P84" i="2"/>
  <c r="N83" i="2"/>
  <c r="R99" i="2"/>
  <c r="R98" i="2"/>
  <c r="R93" i="2" s="1"/>
  <c r="R92" i="2" s="1"/>
  <c r="R91" i="2" s="1"/>
  <c r="P253" i="2"/>
  <c r="N252" i="2"/>
  <c r="N251" i="2" s="1"/>
  <c r="P328" i="2"/>
  <c r="P327" i="2" s="1"/>
  <c r="P326" i="2" s="1"/>
  <c r="P325" i="2" s="1"/>
  <c r="R329" i="2"/>
  <c r="R328" i="2" s="1"/>
  <c r="R327" i="2" s="1"/>
  <c r="P249" i="2"/>
  <c r="P248" i="2" s="1"/>
  <c r="R250" i="2"/>
  <c r="R249" i="2" s="1"/>
  <c r="R248" i="2" s="1"/>
  <c r="P149" i="2"/>
  <c r="P148" i="2" s="1"/>
  <c r="P147" i="2" s="1"/>
  <c r="P146" i="2" s="1"/>
  <c r="R150" i="2"/>
  <c r="R149" i="2" s="1"/>
  <c r="R148" i="2" s="1"/>
  <c r="R147" i="2" s="1"/>
  <c r="R146" i="2" s="1"/>
  <c r="P234" i="2"/>
  <c r="P233" i="2" s="1"/>
  <c r="R235" i="2"/>
  <c r="R234" i="2" s="1"/>
  <c r="R233" i="2" s="1"/>
  <c r="P318" i="2"/>
  <c r="P317" i="2" s="1"/>
  <c r="P316" i="2" s="1"/>
  <c r="R319" i="2"/>
  <c r="R318" i="2" s="1"/>
  <c r="R317" i="2" s="1"/>
  <c r="R316" i="2" s="1"/>
  <c r="R468" i="2"/>
  <c r="P246" i="2"/>
  <c r="P245" i="2" s="1"/>
  <c r="R247" i="2"/>
  <c r="R246" i="2" s="1"/>
  <c r="R245" i="2" s="1"/>
  <c r="L229" i="2"/>
  <c r="L228" i="2" s="1"/>
  <c r="L227" i="2" s="1"/>
  <c r="L199" i="2" s="1"/>
  <c r="L198" i="2" s="1"/>
  <c r="L478" i="2" s="1"/>
  <c r="P415" i="2"/>
  <c r="P414" i="2" s="1"/>
  <c r="P413" i="2" s="1"/>
  <c r="P412" i="2" s="1"/>
  <c r="P411" i="2" s="1"/>
  <c r="P410" i="2" s="1"/>
  <c r="R416" i="2"/>
  <c r="R415" i="2" s="1"/>
  <c r="R414" i="2" s="1"/>
  <c r="R413" i="2" s="1"/>
  <c r="R412" i="2" s="1"/>
  <c r="R411" i="2" s="1"/>
  <c r="R410" i="2" s="1"/>
  <c r="P190" i="2"/>
  <c r="P187" i="2" s="1"/>
  <c r="P186" i="2" s="1"/>
  <c r="R191" i="2"/>
  <c r="R190" i="2" s="1"/>
  <c r="R187" i="2" s="1"/>
  <c r="R186" i="2" s="1"/>
  <c r="P398" i="2"/>
  <c r="N397" i="2"/>
  <c r="N396" i="2" s="1"/>
  <c r="N395" i="2" s="1"/>
  <c r="N394" i="2" s="1"/>
  <c r="N393" i="2" s="1"/>
  <c r="N392" i="2" s="1"/>
  <c r="R11" i="2"/>
  <c r="R10" i="2" s="1"/>
  <c r="P116" i="2"/>
  <c r="P115" i="2" s="1"/>
  <c r="P110" i="2" s="1"/>
  <c r="R118" i="2"/>
  <c r="R116" i="2" s="1"/>
  <c r="R115" i="2" s="1"/>
  <c r="P86" i="2"/>
  <c r="N85" i="2"/>
  <c r="R113" i="2"/>
  <c r="R112" i="2"/>
  <c r="R111" i="2" s="1"/>
  <c r="P202" i="2"/>
  <c r="P201" i="2" s="1"/>
  <c r="P387" i="2"/>
  <c r="P381" i="2" s="1"/>
  <c r="P380" i="2" s="1"/>
  <c r="P379" i="2" s="1"/>
  <c r="P375" i="2"/>
  <c r="P374" i="2" s="1"/>
  <c r="P369" i="2" s="1"/>
  <c r="P363" i="2" s="1"/>
  <c r="R376" i="2"/>
  <c r="R375" i="2" s="1"/>
  <c r="R374" i="2" s="1"/>
  <c r="R369" i="2" s="1"/>
  <c r="R363" i="2" s="1"/>
  <c r="P468" i="2"/>
  <c r="P21" i="2"/>
  <c r="P20" i="2" s="1"/>
  <c r="R22" i="2"/>
  <c r="R21" i="2" s="1"/>
  <c r="R20" i="2" s="1"/>
  <c r="R145" i="2"/>
  <c r="R144" i="2" s="1"/>
  <c r="P144" i="2"/>
  <c r="P141" i="2" s="1"/>
  <c r="P140" i="2" s="1"/>
  <c r="P139" i="2" s="1"/>
  <c r="P241" i="2"/>
  <c r="N240" i="2"/>
  <c r="N239" i="2" s="1"/>
  <c r="N229" i="2" s="1"/>
  <c r="N228" i="2" s="1"/>
  <c r="N227" i="2" s="1"/>
  <c r="N199" i="2" s="1"/>
  <c r="N198" i="2" s="1"/>
  <c r="P358" i="2"/>
  <c r="P357" i="2" s="1"/>
  <c r="P356" i="2" s="1"/>
  <c r="P355" i="2" s="1"/>
  <c r="R359" i="2"/>
  <c r="R358" i="2" s="1"/>
  <c r="R357" i="2" s="1"/>
  <c r="R356" i="2" s="1"/>
  <c r="R355" i="2" s="1"/>
  <c r="R437" i="2"/>
  <c r="R436" i="2" s="1"/>
  <c r="R435" i="2" s="1"/>
  <c r="R434" i="2" s="1"/>
  <c r="P436" i="2"/>
  <c r="P435" i="2" s="1"/>
  <c r="P434" i="2" s="1"/>
  <c r="P65" i="2"/>
  <c r="N64" i="2"/>
  <c r="P211" i="2"/>
  <c r="R264" i="2"/>
  <c r="P262" i="2"/>
  <c r="P263" i="2"/>
  <c r="N287" i="1"/>
  <c r="N283" i="1" s="1"/>
  <c r="N282" i="1" s="1"/>
  <c r="N265" i="1" s="1"/>
  <c r="K453" i="1"/>
  <c r="L312" i="1"/>
  <c r="L311" i="1" s="1"/>
  <c r="P389" i="1"/>
  <c r="R304" i="1"/>
  <c r="P303" i="1"/>
  <c r="P302" i="1" s="1"/>
  <c r="Q453" i="1"/>
  <c r="J144" i="1"/>
  <c r="L145" i="1"/>
  <c r="N411" i="1"/>
  <c r="N322" i="1"/>
  <c r="N321" i="1" s="1"/>
  <c r="N312" i="1" s="1"/>
  <c r="N311" i="1" s="1"/>
  <c r="R396" i="1"/>
  <c r="R395" i="1" s="1"/>
  <c r="T397" i="1"/>
  <c r="T396" i="1" s="1"/>
  <c r="T395" i="1" s="1"/>
  <c r="T390" i="1" s="1"/>
  <c r="T347" i="1"/>
  <c r="T346" i="1" s="1"/>
  <c r="T345" i="1" s="1"/>
  <c r="R346" i="1"/>
  <c r="R345" i="1" s="1"/>
  <c r="P340" i="1"/>
  <c r="P339" i="1" s="1"/>
  <c r="P338" i="1" s="1"/>
  <c r="N297" i="1"/>
  <c r="N296" i="1" s="1"/>
  <c r="N295" i="1" s="1"/>
  <c r="T344" i="1"/>
  <c r="T343" i="1" s="1"/>
  <c r="T340" i="1" s="1"/>
  <c r="T339" i="1" s="1"/>
  <c r="T338" i="1" s="1"/>
  <c r="R343" i="1"/>
  <c r="R340" i="1" s="1"/>
  <c r="R339" i="1" s="1"/>
  <c r="R338" i="1" s="1"/>
  <c r="R441" i="1"/>
  <c r="P440" i="1"/>
  <c r="P439" i="1" s="1"/>
  <c r="P438" i="1" s="1"/>
  <c r="P437" i="1" s="1"/>
  <c r="P436" i="1" s="1"/>
  <c r="N389" i="1"/>
  <c r="P101" i="1"/>
  <c r="R102" i="1"/>
  <c r="P435" i="1"/>
  <c r="N125" i="1"/>
  <c r="N124" i="1" s="1"/>
  <c r="N123" i="1" s="1"/>
  <c r="N122" i="1" s="1"/>
  <c r="N108" i="1" s="1"/>
  <c r="R390" i="1"/>
  <c r="T404" i="1"/>
  <c r="T403" i="1" s="1"/>
  <c r="T402" i="1" s="1"/>
  <c r="T401" i="1" s="1"/>
  <c r="R403" i="1"/>
  <c r="R402" i="1" s="1"/>
  <c r="R401" i="1" s="1"/>
  <c r="R389" i="1" s="1"/>
  <c r="P194" i="1"/>
  <c r="P193" i="1" s="1"/>
  <c r="R195" i="1"/>
  <c r="R334" i="1"/>
  <c r="R333" i="1" s="1"/>
  <c r="R332" i="1" s="1"/>
  <c r="R331" i="1" s="1"/>
  <c r="T335" i="1"/>
  <c r="T334" i="1" s="1"/>
  <c r="T333" i="1" s="1"/>
  <c r="T332" i="1" s="1"/>
  <c r="T331" i="1" s="1"/>
  <c r="R18" i="1"/>
  <c r="P16" i="1"/>
  <c r="T93" i="1"/>
  <c r="T92" i="1" s="1"/>
  <c r="T91" i="1" s="1"/>
  <c r="T90" i="1" s="1"/>
  <c r="T89" i="1" s="1"/>
  <c r="T88" i="1" s="1"/>
  <c r="T87" i="1" s="1"/>
  <c r="R92" i="1"/>
  <c r="R91" i="1" s="1"/>
  <c r="R90" i="1" s="1"/>
  <c r="R89" i="1" s="1"/>
  <c r="R88" i="1" s="1"/>
  <c r="R87" i="1" s="1"/>
  <c r="R246" i="1"/>
  <c r="P245" i="1"/>
  <c r="P242" i="1" s="1"/>
  <c r="R158" i="1"/>
  <c r="P157" i="1"/>
  <c r="N155" i="1"/>
  <c r="N154" i="1" s="1"/>
  <c r="R15" i="1"/>
  <c r="P14" i="1"/>
  <c r="R139" i="1"/>
  <c r="R138" i="1" s="1"/>
  <c r="R137" i="1" s="1"/>
  <c r="R136" i="1" s="1"/>
  <c r="R135" i="1" s="1"/>
  <c r="R134" i="1" s="1"/>
  <c r="T140" i="1"/>
  <c r="T139" i="1" s="1"/>
  <c r="T138" i="1" s="1"/>
  <c r="T137" i="1" s="1"/>
  <c r="R13" i="1"/>
  <c r="P12" i="1"/>
  <c r="P11" i="1" s="1"/>
  <c r="P10" i="1" s="1"/>
  <c r="P9" i="1" s="1"/>
  <c r="R127" i="1"/>
  <c r="P126" i="1"/>
  <c r="R132" i="1"/>
  <c r="R131" i="1" s="1"/>
  <c r="R130" i="1" s="1"/>
  <c r="T133" i="1"/>
  <c r="T132" i="1" s="1"/>
  <c r="T131" i="1" s="1"/>
  <c r="T130" i="1" s="1"/>
  <c r="R286" i="1"/>
  <c r="P285" i="1"/>
  <c r="P284" i="1" s="1"/>
  <c r="T86" i="1"/>
  <c r="T85" i="1" s="1"/>
  <c r="T84" i="1" s="1"/>
  <c r="R85" i="1"/>
  <c r="R84" i="1" s="1"/>
  <c r="N180" i="1"/>
  <c r="N179" i="1" s="1"/>
  <c r="T142" i="1"/>
  <c r="T141" i="1"/>
  <c r="N152" i="1"/>
  <c r="P153" i="1"/>
  <c r="N151" i="1"/>
  <c r="N147" i="1" s="1"/>
  <c r="N146" i="1" s="1"/>
  <c r="N145" i="1" s="1"/>
  <c r="L206" i="1"/>
  <c r="L205" i="1" s="1"/>
  <c r="L178" i="1" s="1"/>
  <c r="P109" i="1"/>
  <c r="T221" i="1"/>
  <c r="T220" i="1"/>
  <c r="T216" i="1" s="1"/>
  <c r="N211" i="1"/>
  <c r="N210" i="1" s="1"/>
  <c r="P212" i="1"/>
  <c r="P324" i="1"/>
  <c r="P323" i="1" s="1"/>
  <c r="R325" i="1"/>
  <c r="R424" i="1"/>
  <c r="T39" i="1"/>
  <c r="T38" i="1" s="1"/>
  <c r="T37" i="1" s="1"/>
  <c r="T33" i="1" s="1"/>
  <c r="T32" i="1" s="1"/>
  <c r="R38" i="1"/>
  <c r="R37" i="1" s="1"/>
  <c r="R33" i="1" s="1"/>
  <c r="R32" i="1" s="1"/>
  <c r="R31" i="1"/>
  <c r="P30" i="1"/>
  <c r="P29" i="1" s="1"/>
  <c r="P188" i="1"/>
  <c r="P187" i="1" s="1"/>
  <c r="R189" i="1"/>
  <c r="R170" i="1"/>
  <c r="R169" i="1" s="1"/>
  <c r="T172" i="1"/>
  <c r="T170" i="1" s="1"/>
  <c r="T169" i="1" s="1"/>
  <c r="R292" i="1"/>
  <c r="T293" i="1"/>
  <c r="T292" i="1" s="1"/>
  <c r="N214" i="1"/>
  <c r="N213" i="1"/>
  <c r="P215" i="1"/>
  <c r="P422" i="1"/>
  <c r="R423" i="1"/>
  <c r="T418" i="1"/>
  <c r="T417" i="1" s="1"/>
  <c r="T414" i="1" s="1"/>
  <c r="R417" i="1"/>
  <c r="R414" i="1" s="1"/>
  <c r="R70" i="1"/>
  <c r="P69" i="1"/>
  <c r="P68" i="1" s="1"/>
  <c r="P64" i="1" s="1"/>
  <c r="P203" i="1"/>
  <c r="P202" i="1" s="1"/>
  <c r="R204" i="1"/>
  <c r="P419" i="1"/>
  <c r="P413" i="1" s="1"/>
  <c r="P412" i="1" s="1"/>
  <c r="P411" i="1" s="1"/>
  <c r="R26" i="1"/>
  <c r="T27" i="1"/>
  <c r="T26" i="1" s="1"/>
  <c r="R150" i="1"/>
  <c r="P149" i="1"/>
  <c r="P148" i="1" s="1"/>
  <c r="P24" i="1"/>
  <c r="R25" i="1"/>
  <c r="P182" i="1"/>
  <c r="P181" i="1" s="1"/>
  <c r="R183" i="1"/>
  <c r="N208" i="1"/>
  <c r="N207" i="1" s="1"/>
  <c r="P209" i="1"/>
  <c r="R75" i="1"/>
  <c r="P74" i="1"/>
  <c r="R129" i="1"/>
  <c r="P128" i="1"/>
  <c r="P200" i="1"/>
  <c r="P199" i="1" s="1"/>
  <c r="R201" i="1"/>
  <c r="R120" i="1"/>
  <c r="R119" i="1" s="1"/>
  <c r="R118" i="1" s="1"/>
  <c r="R117" i="1" s="1"/>
  <c r="R116" i="1" s="1"/>
  <c r="T121" i="1"/>
  <c r="T120" i="1" s="1"/>
  <c r="T119" i="1" s="1"/>
  <c r="T118" i="1" s="1"/>
  <c r="T117" i="1" s="1"/>
  <c r="T116" i="1" s="1"/>
  <c r="R114" i="1"/>
  <c r="R113" i="1" s="1"/>
  <c r="T115" i="1"/>
  <c r="T114" i="1" s="1"/>
  <c r="T113" i="1" s="1"/>
  <c r="T112" i="1"/>
  <c r="T111" i="1" s="1"/>
  <c r="T110" i="1" s="1"/>
  <c r="R111" i="1"/>
  <c r="R110" i="1" s="1"/>
  <c r="P263" i="1"/>
  <c r="P262" i="1" s="1"/>
  <c r="P261" i="1" s="1"/>
  <c r="R264" i="1"/>
  <c r="R381" i="1"/>
  <c r="R380" i="1" s="1"/>
  <c r="R379" i="1" s="1"/>
  <c r="T382" i="1"/>
  <c r="T381" i="1" s="1"/>
  <c r="T380" i="1" s="1"/>
  <c r="T379" i="1" s="1"/>
  <c r="R330" i="1"/>
  <c r="P329" i="1"/>
  <c r="P328" i="1" s="1"/>
  <c r="P51" i="1"/>
  <c r="P50" i="1" s="1"/>
  <c r="R52" i="1"/>
  <c r="R62" i="1"/>
  <c r="P61" i="1"/>
  <c r="P60" i="1" s="1"/>
  <c r="P59" i="1" s="1"/>
  <c r="P58" i="1" s="1"/>
  <c r="N43" i="1"/>
  <c r="N42" i="1" s="1"/>
  <c r="N41" i="1" s="1"/>
  <c r="N40" i="1" s="1"/>
  <c r="P44" i="1"/>
  <c r="R168" i="1"/>
  <c r="P167" i="1"/>
  <c r="P166" i="1" s="1"/>
  <c r="P191" i="1"/>
  <c r="P190" i="1" s="1"/>
  <c r="R192" i="1"/>
  <c r="T363" i="1"/>
  <c r="T362" i="1" s="1"/>
  <c r="T361" i="1" s="1"/>
  <c r="T360" i="1" s="1"/>
  <c r="R362" i="1"/>
  <c r="R361" i="1" s="1"/>
  <c r="R360" i="1" s="1"/>
  <c r="R163" i="1"/>
  <c r="P162" i="1"/>
  <c r="T255" i="1"/>
  <c r="T253" i="1" s="1"/>
  <c r="T252" i="1" s="1"/>
  <c r="R253" i="1"/>
  <c r="R252" i="1" s="1"/>
  <c r="R356" i="1"/>
  <c r="P355" i="1"/>
  <c r="P354" i="1"/>
  <c r="P353" i="1" s="1"/>
  <c r="P352" i="1" s="1"/>
  <c r="P351" i="1" s="1"/>
  <c r="T421" i="1"/>
  <c r="T420" i="1" s="1"/>
  <c r="R420" i="1"/>
  <c r="R289" i="1"/>
  <c r="P288" i="1"/>
  <c r="P372" i="1"/>
  <c r="P371" i="1" s="1"/>
  <c r="P370" i="1" s="1"/>
  <c r="P369" i="1" s="1"/>
  <c r="P368" i="1" s="1"/>
  <c r="R373" i="1"/>
  <c r="T244" i="1"/>
  <c r="T243" i="1" s="1"/>
  <c r="R243" i="1"/>
  <c r="R299" i="1"/>
  <c r="P298" i="1"/>
  <c r="P297" i="1" s="1"/>
  <c r="P296" i="1" s="1"/>
  <c r="P295" i="1" s="1"/>
  <c r="R66" i="1"/>
  <c r="R65" i="1" s="1"/>
  <c r="T67" i="1"/>
  <c r="T66" i="1" s="1"/>
  <c r="T65" i="1" s="1"/>
  <c r="R46" i="1"/>
  <c r="P45" i="1"/>
  <c r="R385" i="1"/>
  <c r="P384" i="1"/>
  <c r="P383" i="1" s="1"/>
  <c r="P374" i="1" s="1"/>
  <c r="R249" i="1"/>
  <c r="P248" i="1"/>
  <c r="P300" i="1"/>
  <c r="R301" i="1"/>
  <c r="R48" i="1"/>
  <c r="P47" i="1"/>
  <c r="R272" i="1"/>
  <c r="P271" i="1"/>
  <c r="P270" i="1" s="1"/>
  <c r="P267" i="1" s="1"/>
  <c r="P266" i="1" s="1"/>
  <c r="N22" i="1"/>
  <c r="N21" i="1" s="1"/>
  <c r="N20" i="1" s="1"/>
  <c r="N19" i="1" s="1"/>
  <c r="P23" i="1"/>
  <c r="P98" i="1"/>
  <c r="P97" i="1" s="1"/>
  <c r="P96" i="1" s="1"/>
  <c r="P95" i="1" s="1"/>
  <c r="P94" i="1" s="1"/>
  <c r="R99" i="1"/>
  <c r="P164" i="1"/>
  <c r="R165" i="1"/>
  <c r="P197" i="1"/>
  <c r="P196" i="1" s="1"/>
  <c r="R198" i="1"/>
  <c r="R317" i="1"/>
  <c r="P316" i="1"/>
  <c r="P315" i="1" s="1"/>
  <c r="P314" i="1" s="1"/>
  <c r="P313" i="1" s="1"/>
  <c r="R350" i="1"/>
  <c r="P349" i="1"/>
  <c r="P348" i="1" s="1"/>
  <c r="R83" i="1"/>
  <c r="P82" i="1"/>
  <c r="P81" i="1" s="1"/>
  <c r="P185" i="1"/>
  <c r="P184" i="1" s="1"/>
  <c r="R186" i="1"/>
  <c r="R106" i="1"/>
  <c r="R105" i="1" s="1"/>
  <c r="R104" i="1" s="1"/>
  <c r="R103" i="1" s="1"/>
  <c r="T107" i="1"/>
  <c r="T106" i="1" s="1"/>
  <c r="T105" i="1" s="1"/>
  <c r="T104" i="1" s="1"/>
  <c r="T103" i="1" s="1"/>
  <c r="N76" i="1"/>
  <c r="N73" i="1" s="1"/>
  <c r="N72" i="1" s="1"/>
  <c r="N71" i="1" s="1"/>
  <c r="N63" i="1" s="1"/>
  <c r="P77" i="1"/>
  <c r="J453" i="1"/>
  <c r="P250" i="1"/>
  <c r="R251" i="1"/>
  <c r="R326" i="1"/>
  <c r="T327" i="1"/>
  <c r="T326" i="1" s="1"/>
  <c r="T424" i="1"/>
  <c r="L8" i="1"/>
  <c r="P159" i="1"/>
  <c r="R160" i="1"/>
  <c r="P290" i="1"/>
  <c r="R291" i="1"/>
  <c r="T276" i="1"/>
  <c r="T275" i="1" s="1"/>
  <c r="T274" i="1" s="1"/>
  <c r="T273" i="1" s="1"/>
  <c r="R275" i="1"/>
  <c r="R274" i="1" s="1"/>
  <c r="R273" i="1" s="1"/>
  <c r="N247" i="1"/>
  <c r="N238" i="1" s="1"/>
  <c r="N237" i="1" s="1"/>
  <c r="L486" i="3" l="1"/>
  <c r="R217" i="3"/>
  <c r="R216" i="3" s="1"/>
  <c r="R207" i="3"/>
  <c r="N234" i="3"/>
  <c r="N206" i="3" s="1"/>
  <c r="N205" i="3" s="1"/>
  <c r="N204" i="3" s="1"/>
  <c r="R388" i="3"/>
  <c r="R387" i="3" s="1"/>
  <c r="R386" i="3" s="1"/>
  <c r="P291" i="3"/>
  <c r="P290" i="3" s="1"/>
  <c r="N11" i="3"/>
  <c r="N10" i="3" s="1"/>
  <c r="N9" i="3" s="1"/>
  <c r="P298" i="3"/>
  <c r="P295" i="3" s="1"/>
  <c r="R299" i="3"/>
  <c r="R298" i="3" s="1"/>
  <c r="R295" i="3" s="1"/>
  <c r="R291" i="3" s="1"/>
  <c r="R290" i="3" s="1"/>
  <c r="R69" i="3"/>
  <c r="P16" i="3"/>
  <c r="P15" i="3" s="1"/>
  <c r="P14" i="3" s="1"/>
  <c r="P13" i="3" s="1"/>
  <c r="R17" i="3"/>
  <c r="R16" i="3" s="1"/>
  <c r="R476" i="3"/>
  <c r="R466" i="3" s="1"/>
  <c r="R465" i="3" s="1"/>
  <c r="R459" i="3" s="1"/>
  <c r="R361" i="3"/>
  <c r="P217" i="3"/>
  <c r="P216" i="3" s="1"/>
  <c r="P207" i="3" s="1"/>
  <c r="P27" i="3"/>
  <c r="P26" i="3" s="1"/>
  <c r="R102" i="3"/>
  <c r="R100" i="3" s="1"/>
  <c r="R99" i="3" s="1"/>
  <c r="P100" i="3"/>
  <c r="P99" i="3" s="1"/>
  <c r="P94" i="3" s="1"/>
  <c r="P85" i="3" s="1"/>
  <c r="P69" i="3"/>
  <c r="R270" i="3"/>
  <c r="R269" i="3"/>
  <c r="R245" i="3"/>
  <c r="R244" i="3" s="1"/>
  <c r="R243" i="3" s="1"/>
  <c r="R236" i="3" s="1"/>
  <c r="R235" i="3" s="1"/>
  <c r="P244" i="3"/>
  <c r="P243" i="3" s="1"/>
  <c r="P236" i="3" s="1"/>
  <c r="P235" i="3" s="1"/>
  <c r="P476" i="3"/>
  <c r="P466" i="3" s="1"/>
  <c r="P465" i="3" s="1"/>
  <c r="P459" i="3" s="1"/>
  <c r="R19" i="3"/>
  <c r="R18" i="3" s="1"/>
  <c r="P18" i="3"/>
  <c r="R315" i="3"/>
  <c r="P104" i="3"/>
  <c r="P103" i="3" s="1"/>
  <c r="P361" i="3"/>
  <c r="P264" i="3"/>
  <c r="P263" i="3" s="1"/>
  <c r="P262" i="3" s="1"/>
  <c r="P261" i="3" s="1"/>
  <c r="R265" i="3"/>
  <c r="R264" i="3" s="1"/>
  <c r="R263" i="3" s="1"/>
  <c r="R262" i="3" s="1"/>
  <c r="R261" i="3" s="1"/>
  <c r="R147" i="3"/>
  <c r="R333" i="3"/>
  <c r="R332" i="3" s="1"/>
  <c r="R96" i="3"/>
  <c r="R95" i="3" s="1"/>
  <c r="R97" i="3"/>
  <c r="R27" i="3"/>
  <c r="R26" i="3" s="1"/>
  <c r="R35" i="3"/>
  <c r="R34" i="3" s="1"/>
  <c r="P434" i="3"/>
  <c r="P433" i="3" s="1"/>
  <c r="P432" i="3" s="1"/>
  <c r="P400" i="3" s="1"/>
  <c r="P399" i="3" s="1"/>
  <c r="R104" i="3"/>
  <c r="R103" i="3" s="1"/>
  <c r="P147" i="3"/>
  <c r="P333" i="3"/>
  <c r="P332" i="3" s="1"/>
  <c r="P315" i="3" s="1"/>
  <c r="P35" i="3"/>
  <c r="P34" i="3" s="1"/>
  <c r="R436" i="3"/>
  <c r="R435" i="3" s="1"/>
  <c r="R434" i="3" s="1"/>
  <c r="R433" i="3" s="1"/>
  <c r="R432" i="3" s="1"/>
  <c r="R400" i="3" s="1"/>
  <c r="R399" i="3" s="1"/>
  <c r="R437" i="3"/>
  <c r="P11" i="2"/>
  <c r="P10" i="2" s="1"/>
  <c r="R110" i="2"/>
  <c r="R284" i="2"/>
  <c r="R283" i="2" s="1"/>
  <c r="P284" i="2"/>
  <c r="P283" i="2" s="1"/>
  <c r="R326" i="2"/>
  <c r="R325" i="2" s="1"/>
  <c r="L479" i="2"/>
  <c r="P120" i="2"/>
  <c r="P119" i="2" s="1"/>
  <c r="R354" i="2"/>
  <c r="P308" i="2"/>
  <c r="R457" i="2"/>
  <c r="R456" i="2" s="1"/>
  <c r="R101" i="2"/>
  <c r="P163" i="2"/>
  <c r="P64" i="2"/>
  <c r="R65" i="2"/>
  <c r="R64" i="2" s="1"/>
  <c r="P354" i="2"/>
  <c r="R398" i="2"/>
  <c r="R397" i="2" s="1"/>
  <c r="R396" i="2" s="1"/>
  <c r="R395" i="2" s="1"/>
  <c r="R394" i="2" s="1"/>
  <c r="R393" i="2" s="1"/>
  <c r="P397" i="2"/>
  <c r="P396" i="2" s="1"/>
  <c r="P395" i="2" s="1"/>
  <c r="P394" i="2" s="1"/>
  <c r="P393" i="2" s="1"/>
  <c r="R426" i="2"/>
  <c r="R425" i="2" s="1"/>
  <c r="R424" i="2" s="1"/>
  <c r="N82" i="2"/>
  <c r="N81" i="2" s="1"/>
  <c r="N80" i="2" s="1"/>
  <c r="N79" i="2" s="1"/>
  <c r="N71" i="2" s="1"/>
  <c r="P52" i="2"/>
  <c r="P51" i="2" s="1"/>
  <c r="P36" i="2" s="1"/>
  <c r="P9" i="2" s="1"/>
  <c r="R53" i="2"/>
  <c r="R52" i="2" s="1"/>
  <c r="R51" i="2" s="1"/>
  <c r="R36" i="2" s="1"/>
  <c r="R9" i="2" s="1"/>
  <c r="P457" i="2"/>
  <c r="P456" i="2" s="1"/>
  <c r="P101" i="2"/>
  <c r="R163" i="2"/>
  <c r="R86" i="2"/>
  <c r="R85" i="2" s="1"/>
  <c r="P85" i="2"/>
  <c r="R253" i="2"/>
  <c r="R252" i="2" s="1"/>
  <c r="R251" i="2" s="1"/>
  <c r="P252" i="2"/>
  <c r="P251" i="2" s="1"/>
  <c r="P83" i="2"/>
  <c r="R84" i="2"/>
  <c r="R83" i="2" s="1"/>
  <c r="R82" i="2" s="1"/>
  <c r="R81" i="2" s="1"/>
  <c r="R80" i="2" s="1"/>
  <c r="R79" i="2" s="1"/>
  <c r="R71" i="2" s="1"/>
  <c r="N60" i="2"/>
  <c r="N59" i="2" s="1"/>
  <c r="N58" i="2" s="1"/>
  <c r="N57" i="2" s="1"/>
  <c r="N8" i="2" s="1"/>
  <c r="N478" i="2" s="1"/>
  <c r="P210" i="2"/>
  <c r="P209" i="2" s="1"/>
  <c r="P200" i="2" s="1"/>
  <c r="P426" i="2"/>
  <c r="P425" i="2" s="1"/>
  <c r="P424" i="2" s="1"/>
  <c r="R262" i="2"/>
  <c r="R263" i="2"/>
  <c r="P240" i="2"/>
  <c r="P239" i="2" s="1"/>
  <c r="P229" i="2" s="1"/>
  <c r="P228" i="2" s="1"/>
  <c r="P227" i="2" s="1"/>
  <c r="R241" i="2"/>
  <c r="R240" i="2" s="1"/>
  <c r="R239" i="2" s="1"/>
  <c r="R229" i="2" s="1"/>
  <c r="R228" i="2" s="1"/>
  <c r="R308" i="2"/>
  <c r="R142" i="2"/>
  <c r="R141" i="2"/>
  <c r="R140" i="2" s="1"/>
  <c r="R139" i="2" s="1"/>
  <c r="R120" i="2" s="1"/>
  <c r="R119" i="2" s="1"/>
  <c r="P61" i="2"/>
  <c r="P60" i="2" s="1"/>
  <c r="P59" i="2" s="1"/>
  <c r="P58" i="2" s="1"/>
  <c r="P57" i="2" s="1"/>
  <c r="R63" i="2"/>
  <c r="R61" i="2" s="1"/>
  <c r="R60" i="2" s="1"/>
  <c r="R59" i="2" s="1"/>
  <c r="R58" i="2" s="1"/>
  <c r="R57" i="2" s="1"/>
  <c r="P260" i="2"/>
  <c r="P259" i="2" s="1"/>
  <c r="P255" i="2" s="1"/>
  <c r="P254" i="2" s="1"/>
  <c r="R261" i="2"/>
  <c r="R260" i="2" s="1"/>
  <c r="R259" i="2" s="1"/>
  <c r="R255" i="2" s="1"/>
  <c r="R254" i="2" s="1"/>
  <c r="T389" i="1"/>
  <c r="T304" i="1"/>
  <c r="T303" i="1" s="1"/>
  <c r="T302" i="1" s="1"/>
  <c r="R303" i="1"/>
  <c r="R302" i="1" s="1"/>
  <c r="N367" i="1"/>
  <c r="N8" i="1"/>
  <c r="L144" i="1"/>
  <c r="L453" i="1" s="1"/>
  <c r="T102" i="1"/>
  <c r="T101" i="1" s="1"/>
  <c r="R101" i="1"/>
  <c r="T136" i="1"/>
  <c r="T135" i="1" s="1"/>
  <c r="T134" i="1" s="1"/>
  <c r="R109" i="1"/>
  <c r="T441" i="1"/>
  <c r="T440" i="1" s="1"/>
  <c r="T439" i="1" s="1"/>
  <c r="T438" i="1" s="1"/>
  <c r="T437" i="1" s="1"/>
  <c r="T436" i="1" s="1"/>
  <c r="T435" i="1" s="1"/>
  <c r="R440" i="1"/>
  <c r="R439" i="1" s="1"/>
  <c r="R438" i="1" s="1"/>
  <c r="R437" i="1" s="1"/>
  <c r="R436" i="1" s="1"/>
  <c r="R435" i="1" s="1"/>
  <c r="T242" i="1"/>
  <c r="R159" i="1"/>
  <c r="T160" i="1"/>
  <c r="T159" i="1" s="1"/>
  <c r="R300" i="1"/>
  <c r="T301" i="1"/>
  <c r="T300" i="1" s="1"/>
  <c r="T249" i="1"/>
  <c r="T248" i="1" s="1"/>
  <c r="R248" i="1"/>
  <c r="T46" i="1"/>
  <c r="T45" i="1" s="1"/>
  <c r="R45" i="1"/>
  <c r="R298" i="1"/>
  <c r="T299" i="1"/>
  <c r="T298" i="1" s="1"/>
  <c r="R44" i="1"/>
  <c r="P43" i="1"/>
  <c r="P42" i="1" s="1"/>
  <c r="P41" i="1" s="1"/>
  <c r="P40" i="1" s="1"/>
  <c r="R263" i="1"/>
  <c r="R262" i="1" s="1"/>
  <c r="R261" i="1" s="1"/>
  <c r="T264" i="1"/>
  <c r="T263" i="1" s="1"/>
  <c r="T262" i="1" s="1"/>
  <c r="T261" i="1" s="1"/>
  <c r="T83" i="1"/>
  <c r="T82" i="1" s="1"/>
  <c r="T81" i="1" s="1"/>
  <c r="R82" i="1"/>
  <c r="R81" i="1" s="1"/>
  <c r="T165" i="1"/>
  <c r="T164" i="1" s="1"/>
  <c r="R164" i="1"/>
  <c r="R23" i="1"/>
  <c r="P22" i="1"/>
  <c r="P21" i="1" s="1"/>
  <c r="P20" i="1" s="1"/>
  <c r="P19" i="1" s="1"/>
  <c r="T272" i="1"/>
  <c r="T271" i="1" s="1"/>
  <c r="T270" i="1" s="1"/>
  <c r="T267" i="1" s="1"/>
  <c r="T266" i="1" s="1"/>
  <c r="R271" i="1"/>
  <c r="R270" i="1" s="1"/>
  <c r="R267" i="1" s="1"/>
  <c r="R266" i="1" s="1"/>
  <c r="P287" i="1"/>
  <c r="R74" i="1"/>
  <c r="T75" i="1"/>
  <c r="T74" i="1" s="1"/>
  <c r="N206" i="1"/>
  <c r="N205" i="1" s="1"/>
  <c r="T423" i="1"/>
  <c r="T422" i="1" s="1"/>
  <c r="T419" i="1" s="1"/>
  <c r="T413" i="1" s="1"/>
  <c r="T412" i="1" s="1"/>
  <c r="T411" i="1" s="1"/>
  <c r="R422" i="1"/>
  <c r="T31" i="1"/>
  <c r="T30" i="1" s="1"/>
  <c r="T29" i="1" s="1"/>
  <c r="R30" i="1"/>
  <c r="R29" i="1" s="1"/>
  <c r="R153" i="1"/>
  <c r="P151" i="1"/>
  <c r="P147" i="1" s="1"/>
  <c r="P146" i="1" s="1"/>
  <c r="P152" i="1"/>
  <c r="N178" i="1"/>
  <c r="N144" i="1" s="1"/>
  <c r="P283" i="1"/>
  <c r="P282" i="1" s="1"/>
  <c r="T13" i="1"/>
  <c r="T12" i="1" s="1"/>
  <c r="R12" i="1"/>
  <c r="T15" i="1"/>
  <c r="T14" i="1" s="1"/>
  <c r="R14" i="1"/>
  <c r="R182" i="1"/>
  <c r="R181" i="1" s="1"/>
  <c r="T183" i="1"/>
  <c r="T182" i="1" s="1"/>
  <c r="T181" i="1" s="1"/>
  <c r="R69" i="1"/>
  <c r="R68" i="1" s="1"/>
  <c r="R64" i="1" s="1"/>
  <c r="T70" i="1"/>
  <c r="T69" i="1" s="1"/>
  <c r="T68" i="1" s="1"/>
  <c r="T64" i="1" s="1"/>
  <c r="T189" i="1"/>
  <c r="T188" i="1" s="1"/>
  <c r="T187" i="1" s="1"/>
  <c r="R188" i="1"/>
  <c r="R187" i="1" s="1"/>
  <c r="T325" i="1"/>
  <c r="T324" i="1" s="1"/>
  <c r="T323" i="1" s="1"/>
  <c r="R324" i="1"/>
  <c r="R323" i="1" s="1"/>
  <c r="R285" i="1"/>
  <c r="R284" i="1" s="1"/>
  <c r="T286" i="1"/>
  <c r="T285" i="1" s="1"/>
  <c r="T284" i="1" s="1"/>
  <c r="P125" i="1"/>
  <c r="P124" i="1" s="1"/>
  <c r="P123" i="1" s="1"/>
  <c r="P122" i="1" s="1"/>
  <c r="P108" i="1" s="1"/>
  <c r="T246" i="1"/>
  <c r="T245" i="1" s="1"/>
  <c r="R245" i="1"/>
  <c r="R242" i="1" s="1"/>
  <c r="T18" i="1"/>
  <c r="T16" i="1" s="1"/>
  <c r="R16" i="1"/>
  <c r="R290" i="1"/>
  <c r="T291" i="1"/>
  <c r="T290" i="1" s="1"/>
  <c r="T186" i="1"/>
  <c r="T185" i="1" s="1"/>
  <c r="T184" i="1" s="1"/>
  <c r="R185" i="1"/>
  <c r="R184" i="1" s="1"/>
  <c r="R288" i="1"/>
  <c r="R287" i="1" s="1"/>
  <c r="T289" i="1"/>
  <c r="T288" i="1" s="1"/>
  <c r="T287" i="1" s="1"/>
  <c r="T251" i="1"/>
  <c r="T250" i="1" s="1"/>
  <c r="R250" i="1"/>
  <c r="T198" i="1"/>
  <c r="T197" i="1" s="1"/>
  <c r="T196" i="1" s="1"/>
  <c r="R197" i="1"/>
  <c r="R196" i="1" s="1"/>
  <c r="T99" i="1"/>
  <c r="T98" i="1" s="1"/>
  <c r="T97" i="1" s="1"/>
  <c r="T96" i="1" s="1"/>
  <c r="T95" i="1" s="1"/>
  <c r="T94" i="1" s="1"/>
  <c r="R98" i="1"/>
  <c r="T48" i="1"/>
  <c r="T47" i="1" s="1"/>
  <c r="R47" i="1"/>
  <c r="P247" i="1"/>
  <c r="P238" i="1" s="1"/>
  <c r="P237" i="1" s="1"/>
  <c r="T373" i="1"/>
  <c r="T372" i="1" s="1"/>
  <c r="T371" i="1" s="1"/>
  <c r="T370" i="1" s="1"/>
  <c r="T369" i="1" s="1"/>
  <c r="T368" i="1" s="1"/>
  <c r="R372" i="1"/>
  <c r="R371" i="1" s="1"/>
  <c r="R370" i="1" s="1"/>
  <c r="R369" i="1" s="1"/>
  <c r="R368" i="1" s="1"/>
  <c r="R419" i="1"/>
  <c r="R413" i="1" s="1"/>
  <c r="R412" i="1" s="1"/>
  <c r="R411" i="1" s="1"/>
  <c r="R355" i="1"/>
  <c r="T356" i="1"/>
  <c r="R354" i="1"/>
  <c r="R353" i="1" s="1"/>
  <c r="R352" i="1" s="1"/>
  <c r="R351" i="1" s="1"/>
  <c r="T163" i="1"/>
  <c r="T162" i="1" s="1"/>
  <c r="T161" i="1" s="1"/>
  <c r="R162" i="1"/>
  <c r="T168" i="1"/>
  <c r="T167" i="1" s="1"/>
  <c r="T166" i="1" s="1"/>
  <c r="R167" i="1"/>
  <c r="R166" i="1" s="1"/>
  <c r="R61" i="1"/>
  <c r="R60" i="1" s="1"/>
  <c r="R59" i="1" s="1"/>
  <c r="R58" i="1" s="1"/>
  <c r="T62" i="1"/>
  <c r="T61" i="1" s="1"/>
  <c r="T60" i="1" s="1"/>
  <c r="T59" i="1" s="1"/>
  <c r="T58" i="1" s="1"/>
  <c r="T109" i="1"/>
  <c r="T129" i="1"/>
  <c r="T128" i="1" s="1"/>
  <c r="R128" i="1"/>
  <c r="P180" i="1"/>
  <c r="P179" i="1" s="1"/>
  <c r="T150" i="1"/>
  <c r="T149" i="1" s="1"/>
  <c r="T148" i="1" s="1"/>
  <c r="R149" i="1"/>
  <c r="R148" i="1" s="1"/>
  <c r="R203" i="1"/>
  <c r="R202" i="1" s="1"/>
  <c r="T204" i="1"/>
  <c r="T203" i="1" s="1"/>
  <c r="T202" i="1" s="1"/>
  <c r="P214" i="1"/>
  <c r="R215" i="1"/>
  <c r="P213" i="1"/>
  <c r="P322" i="1"/>
  <c r="P321" i="1" s="1"/>
  <c r="P312" i="1" s="1"/>
  <c r="P311" i="1" s="1"/>
  <c r="T127" i="1"/>
  <c r="T126" i="1" s="1"/>
  <c r="R126" i="1"/>
  <c r="P156" i="1"/>
  <c r="P76" i="1"/>
  <c r="R77" i="1"/>
  <c r="T317" i="1"/>
  <c r="T316" i="1" s="1"/>
  <c r="T315" i="1" s="1"/>
  <c r="T314" i="1" s="1"/>
  <c r="T313" i="1" s="1"/>
  <c r="R316" i="1"/>
  <c r="R315" i="1" s="1"/>
  <c r="R314" i="1" s="1"/>
  <c r="R313" i="1" s="1"/>
  <c r="T385" i="1"/>
  <c r="T384" i="1" s="1"/>
  <c r="T383" i="1" s="1"/>
  <c r="T374" i="1" s="1"/>
  <c r="R384" i="1"/>
  <c r="R383" i="1" s="1"/>
  <c r="R374" i="1" s="1"/>
  <c r="P161" i="1"/>
  <c r="R349" i="1"/>
  <c r="R348" i="1" s="1"/>
  <c r="T350" i="1"/>
  <c r="T349" i="1" s="1"/>
  <c r="T348" i="1" s="1"/>
  <c r="P265" i="1"/>
  <c r="P367" i="1"/>
  <c r="R191" i="1"/>
  <c r="R190" i="1" s="1"/>
  <c r="T192" i="1"/>
  <c r="T191" i="1" s="1"/>
  <c r="T190" i="1" s="1"/>
  <c r="R51" i="1"/>
  <c r="R50" i="1" s="1"/>
  <c r="T52" i="1"/>
  <c r="T51" i="1" s="1"/>
  <c r="T50" i="1" s="1"/>
  <c r="T330" i="1"/>
  <c r="T329" i="1" s="1"/>
  <c r="T328" i="1" s="1"/>
  <c r="R329" i="1"/>
  <c r="R328" i="1" s="1"/>
  <c r="T201" i="1"/>
  <c r="T200" i="1" s="1"/>
  <c r="T199" i="1" s="1"/>
  <c r="R200" i="1"/>
  <c r="R199" i="1" s="1"/>
  <c r="P73" i="1"/>
  <c r="P72" i="1" s="1"/>
  <c r="P71" i="1" s="1"/>
  <c r="P63" i="1" s="1"/>
  <c r="P208" i="1"/>
  <c r="P207" i="1" s="1"/>
  <c r="R209" i="1"/>
  <c r="T25" i="1"/>
  <c r="T24" i="1" s="1"/>
  <c r="R24" i="1"/>
  <c r="P211" i="1"/>
  <c r="P210" i="1" s="1"/>
  <c r="R212" i="1"/>
  <c r="R157" i="1"/>
  <c r="R156" i="1" s="1"/>
  <c r="T158" i="1"/>
  <c r="T157" i="1" s="1"/>
  <c r="R194" i="1"/>
  <c r="R193" i="1" s="1"/>
  <c r="T195" i="1"/>
  <c r="T194" i="1" s="1"/>
  <c r="T193" i="1" s="1"/>
  <c r="P234" i="3" l="1"/>
  <c r="P206" i="3" s="1"/>
  <c r="P205" i="3" s="1"/>
  <c r="P204" i="3" s="1"/>
  <c r="N486" i="3"/>
  <c r="R234" i="3"/>
  <c r="R206" i="3" s="1"/>
  <c r="R205" i="3" s="1"/>
  <c r="R204" i="3" s="1"/>
  <c r="R94" i="3"/>
  <c r="R85" i="3" s="1"/>
  <c r="R15" i="3"/>
  <c r="R14" i="3" s="1"/>
  <c r="R13" i="3" s="1"/>
  <c r="R12" i="3" s="1"/>
  <c r="P12" i="3"/>
  <c r="P11" i="3" s="1"/>
  <c r="P10" i="3" s="1"/>
  <c r="P9" i="3" s="1"/>
  <c r="P82" i="2"/>
  <c r="P81" i="2" s="1"/>
  <c r="P80" i="2" s="1"/>
  <c r="P79" i="2" s="1"/>
  <c r="P71" i="2" s="1"/>
  <c r="P8" i="2" s="1"/>
  <c r="R227" i="2"/>
  <c r="R199" i="2"/>
  <c r="R198" i="2" s="1"/>
  <c r="N479" i="2"/>
  <c r="R8" i="2"/>
  <c r="R392" i="2"/>
  <c r="P199" i="2"/>
  <c r="P198" i="2" s="1"/>
  <c r="P392" i="2"/>
  <c r="T156" i="1"/>
  <c r="R161" i="1"/>
  <c r="R155" i="1" s="1"/>
  <c r="R154" i="1" s="1"/>
  <c r="T155" i="1"/>
  <c r="T154" i="1" s="1"/>
  <c r="R11" i="1"/>
  <c r="R10" i="1" s="1"/>
  <c r="R9" i="1" s="1"/>
  <c r="N453" i="1"/>
  <c r="R97" i="1"/>
  <c r="R96" i="1" s="1"/>
  <c r="R95" i="1" s="1"/>
  <c r="R94" i="1" s="1"/>
  <c r="P8" i="1"/>
  <c r="R297" i="1"/>
  <c r="R296" i="1" s="1"/>
  <c r="R295" i="1" s="1"/>
  <c r="T247" i="1"/>
  <c r="T322" i="1"/>
  <c r="T321" i="1" s="1"/>
  <c r="T297" i="1"/>
  <c r="T296" i="1" s="1"/>
  <c r="T295" i="1" s="1"/>
  <c r="R247" i="1"/>
  <c r="R238" i="1" s="1"/>
  <c r="R237" i="1" s="1"/>
  <c r="T212" i="1"/>
  <c r="T211" i="1" s="1"/>
  <c r="T210" i="1" s="1"/>
  <c r="R211" i="1"/>
  <c r="R210" i="1" s="1"/>
  <c r="T312" i="1"/>
  <c r="R367" i="1"/>
  <c r="P206" i="1"/>
  <c r="P205" i="1" s="1"/>
  <c r="P178" i="1" s="1"/>
  <c r="T77" i="1"/>
  <c r="T76" i="1" s="1"/>
  <c r="T73" i="1" s="1"/>
  <c r="T72" i="1" s="1"/>
  <c r="T71" i="1" s="1"/>
  <c r="T63" i="1" s="1"/>
  <c r="R76" i="1"/>
  <c r="R73" i="1" s="1"/>
  <c r="R72" i="1" s="1"/>
  <c r="R71" i="1" s="1"/>
  <c r="R63" i="1" s="1"/>
  <c r="R322" i="1"/>
  <c r="R321" i="1" s="1"/>
  <c r="R312" i="1" s="1"/>
  <c r="R311" i="1" s="1"/>
  <c r="R180" i="1"/>
  <c r="R179" i="1" s="1"/>
  <c r="T283" i="1"/>
  <c r="T282" i="1" s="1"/>
  <c r="T209" i="1"/>
  <c r="T208" i="1" s="1"/>
  <c r="T207" i="1" s="1"/>
  <c r="R208" i="1"/>
  <c r="R207" i="1" s="1"/>
  <c r="P155" i="1"/>
  <c r="P154" i="1" s="1"/>
  <c r="P145" i="1" s="1"/>
  <c r="R147" i="1"/>
  <c r="R146" i="1" s="1"/>
  <c r="R283" i="1"/>
  <c r="R282" i="1" s="1"/>
  <c r="R265" i="1" s="1"/>
  <c r="T11" i="1"/>
  <c r="T10" i="1" s="1"/>
  <c r="T9" i="1" s="1"/>
  <c r="R22" i="1"/>
  <c r="R21" i="1" s="1"/>
  <c r="R20" i="1" s="1"/>
  <c r="R19" i="1" s="1"/>
  <c r="T23" i="1"/>
  <c r="T22" i="1" s="1"/>
  <c r="T21" i="1" s="1"/>
  <c r="T20" i="1" s="1"/>
  <c r="T19" i="1" s="1"/>
  <c r="T238" i="1"/>
  <c r="T237" i="1" s="1"/>
  <c r="R125" i="1"/>
  <c r="R124" i="1" s="1"/>
  <c r="R123" i="1" s="1"/>
  <c r="R122" i="1" s="1"/>
  <c r="R108" i="1" s="1"/>
  <c r="T215" i="1"/>
  <c r="R214" i="1"/>
  <c r="R213" i="1"/>
  <c r="T125" i="1"/>
  <c r="T124" i="1" s="1"/>
  <c r="T123" i="1" s="1"/>
  <c r="T122" i="1" s="1"/>
  <c r="T108" i="1"/>
  <c r="T355" i="1"/>
  <c r="T354" i="1"/>
  <c r="T353" i="1" s="1"/>
  <c r="T352" i="1" s="1"/>
  <c r="T351" i="1" s="1"/>
  <c r="T367" i="1"/>
  <c r="T180" i="1"/>
  <c r="T179" i="1" s="1"/>
  <c r="T153" i="1"/>
  <c r="R152" i="1"/>
  <c r="R151" i="1"/>
  <c r="R43" i="1"/>
  <c r="R42" i="1" s="1"/>
  <c r="R41" i="1" s="1"/>
  <c r="R40" i="1" s="1"/>
  <c r="T44" i="1"/>
  <c r="T43" i="1" s="1"/>
  <c r="T42" i="1" s="1"/>
  <c r="T41" i="1" s="1"/>
  <c r="T40" i="1" s="1"/>
  <c r="P486" i="3" l="1"/>
  <c r="R11" i="3"/>
  <c r="R10" i="3" s="1"/>
  <c r="R9" i="3" s="1"/>
  <c r="R486" i="3" s="1"/>
  <c r="P478" i="2"/>
  <c r="R478" i="2"/>
  <c r="T311" i="1"/>
  <c r="T265" i="1"/>
  <c r="R145" i="1"/>
  <c r="R8" i="1"/>
  <c r="P144" i="1"/>
  <c r="P453" i="1" s="1"/>
  <c r="T8" i="1"/>
  <c r="T214" i="1"/>
  <c r="T213" i="1"/>
  <c r="T206" i="1" s="1"/>
  <c r="T205" i="1" s="1"/>
  <c r="T178" i="1" s="1"/>
  <c r="T152" i="1"/>
  <c r="T151" i="1"/>
  <c r="T147" i="1" s="1"/>
  <c r="T146" i="1" s="1"/>
  <c r="T145" i="1" s="1"/>
  <c r="R206" i="1"/>
  <c r="R205" i="1" s="1"/>
  <c r="R178" i="1" s="1"/>
  <c r="R144" i="1" s="1"/>
  <c r="P479" i="2" l="1"/>
  <c r="R479" i="2"/>
  <c r="R453" i="1"/>
  <c r="T144" i="1"/>
  <c r="T453" i="1" s="1"/>
  <c r="E129" i="4" l="1"/>
  <c r="G129" i="4" s="1"/>
  <c r="H128" i="4"/>
  <c r="H127" i="4" s="1"/>
  <c r="F128" i="4"/>
  <c r="F127" i="4" s="1"/>
  <c r="D128" i="4"/>
  <c r="D127" i="4" s="1"/>
  <c r="C128" i="4"/>
  <c r="C127" i="4" s="1"/>
  <c r="E126" i="4"/>
  <c r="G126" i="4" s="1"/>
  <c r="H125" i="4"/>
  <c r="H124" i="4" s="1"/>
  <c r="F125" i="4"/>
  <c r="E125" i="4"/>
  <c r="E124" i="4" s="1"/>
  <c r="D125" i="4"/>
  <c r="D124" i="4" s="1"/>
  <c r="C125" i="4"/>
  <c r="C124" i="4" s="1"/>
  <c r="F124" i="4"/>
  <c r="I123" i="4"/>
  <c r="I122" i="4" s="1"/>
  <c r="G123" i="4"/>
  <c r="H122" i="4"/>
  <c r="G122" i="4"/>
  <c r="F122" i="4"/>
  <c r="E122" i="4"/>
  <c r="D122" i="4"/>
  <c r="C122" i="4"/>
  <c r="E121" i="4"/>
  <c r="G121" i="4" s="1"/>
  <c r="H120" i="4"/>
  <c r="F120" i="4"/>
  <c r="D120" i="4"/>
  <c r="C120" i="4"/>
  <c r="E119" i="4"/>
  <c r="G119" i="4" s="1"/>
  <c r="H118" i="4"/>
  <c r="F118" i="4"/>
  <c r="E118" i="4"/>
  <c r="D118" i="4"/>
  <c r="C118" i="4"/>
  <c r="E117" i="4"/>
  <c r="G117" i="4" s="1"/>
  <c r="H116" i="4"/>
  <c r="F116" i="4"/>
  <c r="D116" i="4"/>
  <c r="C116" i="4"/>
  <c r="G115" i="4"/>
  <c r="I115" i="4" s="1"/>
  <c r="E115" i="4"/>
  <c r="E114" i="4"/>
  <c r="G114" i="4" s="1"/>
  <c r="I114" i="4" s="1"/>
  <c r="E113" i="4"/>
  <c r="G113" i="4" s="1"/>
  <c r="I113" i="4" s="1"/>
  <c r="E112" i="4"/>
  <c r="G112" i="4" s="1"/>
  <c r="I112" i="4" s="1"/>
  <c r="E111" i="4"/>
  <c r="G111" i="4" s="1"/>
  <c r="I111" i="4" s="1"/>
  <c r="E110" i="4"/>
  <c r="G110" i="4" s="1"/>
  <c r="I110" i="4" s="1"/>
  <c r="E109" i="4"/>
  <c r="G109" i="4" s="1"/>
  <c r="I109" i="4" s="1"/>
  <c r="E108" i="4"/>
  <c r="G108" i="4" s="1"/>
  <c r="I108" i="4" s="1"/>
  <c r="E107" i="4"/>
  <c r="G107" i="4" s="1"/>
  <c r="I107" i="4" s="1"/>
  <c r="E106" i="4"/>
  <c r="G106" i="4" s="1"/>
  <c r="I106" i="4" s="1"/>
  <c r="E105" i="4"/>
  <c r="G105" i="4" s="1"/>
  <c r="I105" i="4" s="1"/>
  <c r="E104" i="4"/>
  <c r="G104" i="4" s="1"/>
  <c r="E103" i="4"/>
  <c r="G103" i="4" s="1"/>
  <c r="I103" i="4" s="1"/>
  <c r="H102" i="4"/>
  <c r="F102" i="4"/>
  <c r="D102" i="4"/>
  <c r="D101" i="4" s="1"/>
  <c r="C102" i="4"/>
  <c r="C101" i="4" s="1"/>
  <c r="C94" i="4" s="1"/>
  <c r="H101" i="4"/>
  <c r="F101" i="4"/>
  <c r="E100" i="4"/>
  <c r="E99" i="4" s="1"/>
  <c r="H99" i="4"/>
  <c r="F99" i="4"/>
  <c r="D99" i="4"/>
  <c r="C99" i="4"/>
  <c r="E98" i="4"/>
  <c r="G98" i="4" s="1"/>
  <c r="H97" i="4"/>
  <c r="F97" i="4"/>
  <c r="D97" i="4"/>
  <c r="C97" i="4"/>
  <c r="E96" i="4"/>
  <c r="E95" i="4" s="1"/>
  <c r="H95" i="4"/>
  <c r="F95" i="4"/>
  <c r="F94" i="4" s="1"/>
  <c r="D95" i="4"/>
  <c r="C95" i="4"/>
  <c r="E93" i="4"/>
  <c r="E91" i="4" s="1"/>
  <c r="E90" i="4" s="1"/>
  <c r="I92" i="4"/>
  <c r="H91" i="4"/>
  <c r="H90" i="4" s="1"/>
  <c r="F91" i="4"/>
  <c r="F90" i="4" s="1"/>
  <c r="D91" i="4"/>
  <c r="D90" i="4" s="1"/>
  <c r="C91" i="4"/>
  <c r="C90" i="4"/>
  <c r="C83" i="4" s="1"/>
  <c r="G89" i="4"/>
  <c r="I89" i="4" s="1"/>
  <c r="E89" i="4"/>
  <c r="E88" i="4"/>
  <c r="E87" i="4"/>
  <c r="G87" i="4" s="1"/>
  <c r="I87" i="4" s="1"/>
  <c r="E86" i="4"/>
  <c r="G86" i="4" s="1"/>
  <c r="H85" i="4"/>
  <c r="H84" i="4" s="1"/>
  <c r="H83" i="4" s="1"/>
  <c r="F85" i="4"/>
  <c r="D85" i="4"/>
  <c r="D84" i="4" s="1"/>
  <c r="F84" i="4"/>
  <c r="C84" i="4"/>
  <c r="E82" i="4"/>
  <c r="G82" i="4" s="1"/>
  <c r="I82" i="4" s="1"/>
  <c r="I81" i="4" s="1"/>
  <c r="H81" i="4"/>
  <c r="F81" i="4"/>
  <c r="D81" i="4"/>
  <c r="D78" i="4" s="1"/>
  <c r="C81" i="4"/>
  <c r="E80" i="4"/>
  <c r="G80" i="4" s="1"/>
  <c r="H79" i="4"/>
  <c r="F79" i="4"/>
  <c r="F78" i="4" s="1"/>
  <c r="E79" i="4"/>
  <c r="D79" i="4"/>
  <c r="C79" i="4"/>
  <c r="H78" i="4"/>
  <c r="E75" i="4"/>
  <c r="E74" i="4" s="1"/>
  <c r="H74" i="4"/>
  <c r="F74" i="4"/>
  <c r="D74" i="4"/>
  <c r="C74" i="4"/>
  <c r="E73" i="4"/>
  <c r="G73" i="4" s="1"/>
  <c r="I73" i="4" s="1"/>
  <c r="E72" i="4"/>
  <c r="G72" i="4" s="1"/>
  <c r="H71" i="4"/>
  <c r="F71" i="4"/>
  <c r="E71" i="4"/>
  <c r="D71" i="4"/>
  <c r="C71" i="4"/>
  <c r="E70" i="4"/>
  <c r="G70" i="4" s="1"/>
  <c r="I70" i="4" s="1"/>
  <c r="I69" i="4" s="1"/>
  <c r="H69" i="4"/>
  <c r="F69" i="4"/>
  <c r="D69" i="4"/>
  <c r="C69" i="4"/>
  <c r="G68" i="4"/>
  <c r="I68" i="4" s="1"/>
  <c r="E68" i="4"/>
  <c r="E67" i="4"/>
  <c r="E66" i="4" s="1"/>
  <c r="H66" i="4"/>
  <c r="H65" i="4" s="1"/>
  <c r="F66" i="4"/>
  <c r="D66" i="4"/>
  <c r="C66" i="4"/>
  <c r="F65" i="4"/>
  <c r="E64" i="4"/>
  <c r="G64" i="4" s="1"/>
  <c r="H63" i="4"/>
  <c r="F63" i="4"/>
  <c r="F62" i="4" s="1"/>
  <c r="F61" i="4" s="1"/>
  <c r="E63" i="4"/>
  <c r="E62" i="4" s="1"/>
  <c r="E61" i="4" s="1"/>
  <c r="D63" i="4"/>
  <c r="C63" i="4"/>
  <c r="H62" i="4"/>
  <c r="H61" i="4" s="1"/>
  <c r="D62" i="4"/>
  <c r="D61" i="4" s="1"/>
  <c r="C62" i="4"/>
  <c r="C61" i="4"/>
  <c r="E60" i="4"/>
  <c r="G60" i="4" s="1"/>
  <c r="H59" i="4"/>
  <c r="F59" i="4"/>
  <c r="F58" i="4" s="1"/>
  <c r="E59" i="4"/>
  <c r="E58" i="4" s="1"/>
  <c r="D59" i="4"/>
  <c r="C59" i="4"/>
  <c r="H58" i="4"/>
  <c r="D58" i="4"/>
  <c r="C58" i="4"/>
  <c r="E57" i="4"/>
  <c r="E56" i="4"/>
  <c r="G56" i="4" s="1"/>
  <c r="I56" i="4" s="1"/>
  <c r="E55" i="4"/>
  <c r="G55" i="4" s="1"/>
  <c r="I55" i="4" s="1"/>
  <c r="E54" i="4"/>
  <c r="G54" i="4" s="1"/>
  <c r="I54" i="4" s="1"/>
  <c r="H53" i="4"/>
  <c r="F53" i="4"/>
  <c r="D53" i="4"/>
  <c r="C53" i="4"/>
  <c r="C52" i="4" s="1"/>
  <c r="H52" i="4"/>
  <c r="F52" i="4"/>
  <c r="D52" i="4"/>
  <c r="E51" i="4"/>
  <c r="E50" i="4" s="1"/>
  <c r="E49" i="4" s="1"/>
  <c r="H50" i="4"/>
  <c r="H49" i="4" s="1"/>
  <c r="F50" i="4"/>
  <c r="D50" i="4"/>
  <c r="D49" i="4" s="1"/>
  <c r="C50" i="4"/>
  <c r="C49" i="4" s="1"/>
  <c r="F49" i="4"/>
  <c r="E48" i="4"/>
  <c r="G48" i="4" s="1"/>
  <c r="H47" i="4"/>
  <c r="F47" i="4"/>
  <c r="E47" i="4"/>
  <c r="D47" i="4"/>
  <c r="C47" i="4"/>
  <c r="E46" i="4"/>
  <c r="G46" i="4" s="1"/>
  <c r="I46" i="4" s="1"/>
  <c r="I45" i="4" s="1"/>
  <c r="H45" i="4"/>
  <c r="H44" i="4" s="1"/>
  <c r="F45" i="4"/>
  <c r="F44" i="4" s="1"/>
  <c r="F43" i="4" s="1"/>
  <c r="D45" i="4"/>
  <c r="D44" i="4" s="1"/>
  <c r="C45" i="4"/>
  <c r="C44" i="4" s="1"/>
  <c r="G42" i="4"/>
  <c r="I42" i="4" s="1"/>
  <c r="I41" i="4" s="1"/>
  <c r="I40" i="4" s="1"/>
  <c r="E42" i="4"/>
  <c r="H41" i="4"/>
  <c r="H40" i="4" s="1"/>
  <c r="G41" i="4"/>
  <c r="G40" i="4" s="1"/>
  <c r="F41" i="4"/>
  <c r="F40" i="4" s="1"/>
  <c r="E41" i="4"/>
  <c r="D41" i="4"/>
  <c r="D40" i="4" s="1"/>
  <c r="C41" i="4"/>
  <c r="C40" i="4" s="1"/>
  <c r="E40" i="4"/>
  <c r="E39" i="4"/>
  <c r="G39" i="4" s="1"/>
  <c r="I39" i="4" s="1"/>
  <c r="H38" i="4"/>
  <c r="F38" i="4"/>
  <c r="D38" i="4"/>
  <c r="E38" i="4" s="1"/>
  <c r="G36" i="4"/>
  <c r="I36" i="4" s="1"/>
  <c r="E36" i="4"/>
  <c r="I35" i="4"/>
  <c r="H35" i="4"/>
  <c r="G35" i="4"/>
  <c r="F35" i="4"/>
  <c r="E35" i="4"/>
  <c r="D35" i="4"/>
  <c r="C35" i="4"/>
  <c r="E34" i="4"/>
  <c r="G34" i="4" s="1"/>
  <c r="I34" i="4" s="1"/>
  <c r="E33" i="4"/>
  <c r="H32" i="4"/>
  <c r="F32" i="4"/>
  <c r="D32" i="4"/>
  <c r="C32" i="4"/>
  <c r="E31" i="4"/>
  <c r="G31" i="4" s="1"/>
  <c r="I31" i="4" s="1"/>
  <c r="E30" i="4"/>
  <c r="G30" i="4" s="1"/>
  <c r="I30" i="4" s="1"/>
  <c r="I29" i="4" s="1"/>
  <c r="H29" i="4"/>
  <c r="F29" i="4"/>
  <c r="D29" i="4"/>
  <c r="C29" i="4"/>
  <c r="G28" i="4"/>
  <c r="I28" i="4" s="1"/>
  <c r="E28" i="4"/>
  <c r="E27" i="4"/>
  <c r="E26" i="4" s="1"/>
  <c r="H26" i="4"/>
  <c r="F26" i="4"/>
  <c r="D26" i="4"/>
  <c r="C26" i="4"/>
  <c r="C22" i="4" s="1"/>
  <c r="C21" i="4" s="1"/>
  <c r="E25" i="4"/>
  <c r="G25" i="4" s="1"/>
  <c r="G24" i="4"/>
  <c r="I24" i="4" s="1"/>
  <c r="E24" i="4"/>
  <c r="H23" i="4"/>
  <c r="F23" i="4"/>
  <c r="D23" i="4"/>
  <c r="C23" i="4"/>
  <c r="F22" i="4"/>
  <c r="D22" i="4"/>
  <c r="I20" i="4"/>
  <c r="G20" i="4"/>
  <c r="E20" i="4"/>
  <c r="E19" i="4"/>
  <c r="G19" i="4" s="1"/>
  <c r="I19" i="4" s="1"/>
  <c r="E18" i="4"/>
  <c r="G18" i="4" s="1"/>
  <c r="I17" i="4"/>
  <c r="E17" i="4"/>
  <c r="G17" i="4" s="1"/>
  <c r="H16" i="4"/>
  <c r="H15" i="4" s="1"/>
  <c r="F16" i="4"/>
  <c r="D16" i="4"/>
  <c r="D15" i="4" s="1"/>
  <c r="C16" i="4"/>
  <c r="C15" i="4" s="1"/>
  <c r="F15" i="4"/>
  <c r="I119" i="4" l="1"/>
  <c r="I118" i="4" s="1"/>
  <c r="G118" i="4"/>
  <c r="I126" i="4"/>
  <c r="I125" i="4" s="1"/>
  <c r="I124" i="4" s="1"/>
  <c r="G125" i="4"/>
  <c r="G124" i="4" s="1"/>
  <c r="H94" i="4"/>
  <c r="E120" i="4"/>
  <c r="D94" i="4"/>
  <c r="E116" i="4"/>
  <c r="G93" i="4"/>
  <c r="G91" i="4" s="1"/>
  <c r="G90" i="4" s="1"/>
  <c r="D83" i="4"/>
  <c r="D77" i="4"/>
  <c r="D76" i="4" s="1"/>
  <c r="E81" i="4"/>
  <c r="E78" i="4"/>
  <c r="C78" i="4"/>
  <c r="C77" i="4" s="1"/>
  <c r="C76" i="4" s="1"/>
  <c r="I48" i="4"/>
  <c r="I47" i="4" s="1"/>
  <c r="G47" i="4"/>
  <c r="I72" i="4"/>
  <c r="I71" i="4" s="1"/>
  <c r="G71" i="4"/>
  <c r="D21" i="4"/>
  <c r="H22" i="4"/>
  <c r="H21" i="4" s="1"/>
  <c r="G38" i="4"/>
  <c r="C43" i="4"/>
  <c r="H43" i="4"/>
  <c r="C65" i="4"/>
  <c r="F14" i="4"/>
  <c r="E29" i="4"/>
  <c r="F21" i="4"/>
  <c r="E45" i="4"/>
  <c r="E44" i="4" s="1"/>
  <c r="E43" i="4" s="1"/>
  <c r="D43" i="4"/>
  <c r="E69" i="4"/>
  <c r="E65" i="4" s="1"/>
  <c r="I18" i="4"/>
  <c r="G16" i="4"/>
  <c r="G15" i="4" s="1"/>
  <c r="H14" i="4"/>
  <c r="C14" i="4"/>
  <c r="I16" i="4"/>
  <c r="I15" i="4" s="1"/>
  <c r="G45" i="4"/>
  <c r="I64" i="4"/>
  <c r="I63" i="4" s="1"/>
  <c r="I62" i="4" s="1"/>
  <c r="I61" i="4" s="1"/>
  <c r="G63" i="4"/>
  <c r="G62" i="4" s="1"/>
  <c r="G61" i="4" s="1"/>
  <c r="G69" i="4"/>
  <c r="I80" i="4"/>
  <c r="I79" i="4" s="1"/>
  <c r="I78" i="4" s="1"/>
  <c r="G79" i="4"/>
  <c r="G78" i="4" s="1"/>
  <c r="G88" i="4"/>
  <c r="I88" i="4" s="1"/>
  <c r="E85" i="4"/>
  <c r="E84" i="4" s="1"/>
  <c r="E83" i="4" s="1"/>
  <c r="E16" i="4"/>
  <c r="E15" i="4" s="1"/>
  <c r="E23" i="4"/>
  <c r="E22" i="4" s="1"/>
  <c r="D65" i="4"/>
  <c r="H77" i="4"/>
  <c r="H76" i="4" s="1"/>
  <c r="G81" i="4"/>
  <c r="F83" i="4"/>
  <c r="F77" i="4" s="1"/>
  <c r="F76" i="4" s="1"/>
  <c r="G85" i="4"/>
  <c r="G84" i="4" s="1"/>
  <c r="I104" i="4"/>
  <c r="I102" i="4" s="1"/>
  <c r="I101" i="4" s="1"/>
  <c r="G102" i="4"/>
  <c r="G101" i="4" s="1"/>
  <c r="I117" i="4"/>
  <c r="I116" i="4" s="1"/>
  <c r="G116" i="4"/>
  <c r="G128" i="4"/>
  <c r="G127" i="4" s="1"/>
  <c r="I129" i="4"/>
  <c r="I128" i="4" s="1"/>
  <c r="I127" i="4" s="1"/>
  <c r="G33" i="4"/>
  <c r="E32" i="4"/>
  <c r="I38" i="4"/>
  <c r="I60" i="4"/>
  <c r="I59" i="4" s="1"/>
  <c r="I58" i="4" s="1"/>
  <c r="G59" i="4"/>
  <c r="G58" i="4" s="1"/>
  <c r="I86" i="4"/>
  <c r="I85" i="4" s="1"/>
  <c r="I84" i="4" s="1"/>
  <c r="G97" i="4"/>
  <c r="I98" i="4"/>
  <c r="I97" i="4" s="1"/>
  <c r="I25" i="4"/>
  <c r="I23" i="4" s="1"/>
  <c r="G23" i="4"/>
  <c r="I44" i="4"/>
  <c r="G57" i="4"/>
  <c r="I57" i="4" s="1"/>
  <c r="I53" i="4" s="1"/>
  <c r="I52" i="4" s="1"/>
  <c r="E53" i="4"/>
  <c r="E52" i="4" s="1"/>
  <c r="I121" i="4"/>
  <c r="I120" i="4" s="1"/>
  <c r="G120" i="4"/>
  <c r="G29" i="4"/>
  <c r="E102" i="4"/>
  <c r="E101" i="4" s="1"/>
  <c r="E94" i="4" s="1"/>
  <c r="G27" i="4"/>
  <c r="G51" i="4"/>
  <c r="G67" i="4"/>
  <c r="G75" i="4"/>
  <c r="G96" i="4"/>
  <c r="E97" i="4"/>
  <c r="G100" i="4"/>
  <c r="E128" i="4"/>
  <c r="E127" i="4" s="1"/>
  <c r="I93" i="4" l="1"/>
  <c r="I91" i="4" s="1"/>
  <c r="I90" i="4" s="1"/>
  <c r="I83" i="4" s="1"/>
  <c r="I77" i="4" s="1"/>
  <c r="I76" i="4" s="1"/>
  <c r="G83" i="4"/>
  <c r="C130" i="4"/>
  <c r="F130" i="4"/>
  <c r="E77" i="4"/>
  <c r="E76" i="4" s="1"/>
  <c r="D14" i="4"/>
  <c r="D130" i="4" s="1"/>
  <c r="G44" i="4"/>
  <c r="I100" i="4"/>
  <c r="I99" i="4" s="1"/>
  <c r="G99" i="4"/>
  <c r="G74" i="4"/>
  <c r="I75" i="4"/>
  <c r="I74" i="4" s="1"/>
  <c r="G66" i="4"/>
  <c r="I67" i="4"/>
  <c r="I66" i="4" s="1"/>
  <c r="G32" i="4"/>
  <c r="I33" i="4"/>
  <c r="I32" i="4" s="1"/>
  <c r="I96" i="4"/>
  <c r="I95" i="4" s="1"/>
  <c r="I94" i="4" s="1"/>
  <c r="G95" i="4"/>
  <c r="G94" i="4" s="1"/>
  <c r="G50" i="4"/>
  <c r="G49" i="4" s="1"/>
  <c r="G43" i="4" s="1"/>
  <c r="I51" i="4"/>
  <c r="I50" i="4" s="1"/>
  <c r="I49" i="4" s="1"/>
  <c r="I43" i="4"/>
  <c r="E21" i="4"/>
  <c r="E14" i="4" s="1"/>
  <c r="G77" i="4"/>
  <c r="G76" i="4" s="1"/>
  <c r="G26" i="4"/>
  <c r="I27" i="4"/>
  <c r="I26" i="4" s="1"/>
  <c r="I22" i="4" s="1"/>
  <c r="I21" i="4" s="1"/>
  <c r="G53" i="4"/>
  <c r="G52" i="4" s="1"/>
  <c r="G22" i="4"/>
  <c r="G21" i="4" s="1"/>
  <c r="H130" i="4"/>
  <c r="E130" i="4" l="1"/>
  <c r="I65" i="4"/>
  <c r="I14" i="4" s="1"/>
  <c r="I130" i="4" s="1"/>
  <c r="G65" i="4"/>
  <c r="G14" i="4" s="1"/>
  <c r="G130" i="4" s="1"/>
</calcChain>
</file>

<file path=xl/sharedStrings.xml><?xml version="1.0" encoding="utf-8"?>
<sst xmlns="http://schemas.openxmlformats.org/spreadsheetml/2006/main" count="7382" uniqueCount="645">
  <si>
    <t>Приложение 2</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</si>
  <si>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</si>
  <si>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</si>
  <si>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Изменение распределения бюджетных ассигнований на 2013 год по разделам и подразделам, целевым статьям и видам расходов классификации расходов бюджета, предусмотренного приложением 6 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</si>
  <si>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(рубли)</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</si>
  <si>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</si>
  <si>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Изменение распределения бюджетных ассигнований на 2013 год по ведомственной структуре расходов бюджета бюджета муниципального образования "Клетнянский муниципальный район", предусмотренного приложением 8 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</si>
  <si>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</si>
  <si>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
  </si>
  <si>
    <t>Приложение 1</t>
  </si>
  <si>
    <t>Изменение распределения бюджетных ассигнований бюджета муниципального образования "Клетнянский муниципальный район" по муниципальным программам Клетнянского района на 2013 год</t>
  </si>
  <si>
    <t>Приложение 3</t>
  </si>
  <si>
    <t xml:space="preserve">КБК </t>
  </si>
  <si>
    <t>Наименование</t>
  </si>
  <si>
    <t>Сумма на 2013 год</t>
  </si>
  <si>
    <t>февраль №1.1.</t>
  </si>
  <si>
    <t>На 01.03.13.</t>
  </si>
  <si>
    <t>март (изм.по тексту)</t>
  </si>
  <si>
    <t>1 00 00000 00 0000 000</t>
  </si>
  <si>
    <t>НАЛОГОВЫЕ И НЕНАЛОГОВЫЕ ДОХОДЫ</t>
  </si>
  <si>
    <t xml:space="preserve"> 1 01 00000 00 0000 000</t>
  </si>
  <si>
    <t>НАЛОГИ НА ПРИБЫЛЬ ДОХОДЫ</t>
  </si>
  <si>
    <t>1 01 02000 01 0000 110</t>
  </si>
  <si>
    <t>Налог на доходы физических лиц</t>
  </si>
  <si>
    <t xml:space="preserve">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</si>
  <si>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 Кодекса Российской Федерации</t>
  </si>
  <si>
    <t xml:space="preserve">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</si>
  <si>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</si>
  <si>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</si>
  <si>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</si>
  <si>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</si>
  <si>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</si>
  <si>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1 05 00000 00 0000 000</t>
  </si>
  <si>
    <t>НАЛОГИ НА СОВОКУПНЫЙ ДОХОД</t>
  </si>
  <si>
    <t xml:space="preserve"> 1 05 01000 00 0000 110</t>
  </si>
  <si>
    <t>Налог, взимаемый в связи  с применением упрощенной системы  налогообложения</t>
  </si>
  <si>
    <t>1 05 01010 01 0000 110</t>
  </si>
  <si>
    <t xml:space="preserve"> Налог, взимаемый с налогоплательщиков, выбравших в качестве объекта налогообложения доходы  </t>
  </si>
  <si>
    <t xml:space="preserve"> 1 05 01011 01 0000 110</t>
  </si>
  <si>
    <t xml:space="preserve"> 1 05 01012 01 0000 110</t>
  </si>
  <si>
    <t xml:space="preserve"> 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</si>
  <si>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</si>
  <si>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t>
  </si>
  <si>
    <t xml:space="preserve"> 1 05 01021 01 0000 110</t>
  </si>
  <si>
    <t xml:space="preserve"> 1 05 01022 01 0000 110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</si>
  <si>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2011года) </t>
  </si>
  <si>
    <t>1 05 01040 02 0000 110</t>
  </si>
  <si>
    <t>Налог , взимаемый в виде  стоимости патента в связи  с применением  упрощенной системы налогообложения</t>
  </si>
  <si>
    <t>1 05 01041 02 0000 110</t>
  </si>
  <si>
    <t>Налог, взимаемый в виде  стоимости патента в связи  с применением  упрощенной системы налогообложения</t>
  </si>
  <si>
    <t xml:space="preserve"> 1 05 01050 01 0000 110</t>
  </si>
  <si>
    <t>Минимальный налог, зачисляемый в бюджеты  субъектов Российской Федерации</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</si>
  <si>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</si>
  <si>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</si>
  <si>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</si>
  <si>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</si>
  <si>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</si>
  <si>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</si>
  <si>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</si>
  <si>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</si>
  <si>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1 05 03020 01 0000 110</t>
  </si>
  <si>
    <t>Единый сельскохозяйственный налог (за налоговые периоды, истекшие до 1 января 2011года)</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</si>
  <si>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</si>
  <si>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</si>
  <si>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</si>
  <si>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</si>
  <si>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</si>
  <si>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  СБОРЫ</t>
  </si>
  <si>
    <t xml:space="preserve"> 1 08 03000 01 0000 110</t>
  </si>
  <si>
    <t>Государственная пошлина  по делам,  рассматриваемым в судах  общей  юрисдикции, мировыми судьями</t>
  </si>
  <si>
    <t xml:space="preserve">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</si>
  <si>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</si>
  <si>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</si>
  <si>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</si>
  <si>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</si>
  <si>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</si>
  <si>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 1 11 0501000 0000 120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</si>
  <si>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</si>
  <si>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</si>
  <si>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</si>
  <si>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</si>
  <si>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</si>
  <si>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</si>
  <si>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</si>
  <si>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</si>
  <si>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</si>
  <si>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</si>
  <si>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</si>
  <si>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</si>
  <si>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</si>
  <si>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</si>
  <si>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</si>
  <si>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</si>
  <si>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</si>
  <si>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</si>
  <si>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</si>
  <si>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</si>
  <si>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в атмосферный воздух передвижными объектами</t>
  </si>
  <si>
    <t xml:space="preserve"> 1 12 01030 01 0000 120</t>
  </si>
  <si>
    <t>Плата за выбросы загрязняющих веществ в водные объекты</t>
  </si>
  <si>
    <t xml:space="preserve"> 1 12 01040 01 0000 120</t>
  </si>
  <si>
    <t>Плата за размещение отходов производства и потребления</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</si>
  <si>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</si>
  <si>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</si>
  <si>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</si>
  <si>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</si>
  <si>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</si>
  <si>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</si>
  <si>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</si>
  <si>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</si>
  <si>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</si>
  <si>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</si>
  <si>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</si>
  <si>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</si>
  <si>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</si>
  <si>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</si>
  <si>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</si>
  <si>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</si>
  <si>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</si>
  <si>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</si>
  <si>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 с учетом изменений</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</si>
  <si>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128,129, 129.1, статьями 129.4, 132, 133,134, 135, 135.1 и 135.2 Налогового кодекса  Российской  Федерации, а также штрафы, взыскание которых осуществляется на основании ранее действовавшей статьи 117 Налового кодекса Российской Федерации</t>
  </si>
  <si>
    <t xml:space="preserve"> 1 16 03030 01 0000 140</t>
  </si>
  <si>
    <t>Денежные взыскания (штрафы)  за административные  правонарушения  в области  налогов и сборов,  предусмотренные  Кодексом  Российйской  Федерации об  административных  правонарушениях</t>
  </si>
  <si>
    <t>1 16 06000 01 0000 140</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</si>
  <si>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</si>
  <si>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 xml:space="preserve"> 1 16 06000 01 0000 140</t>
  </si>
  <si>
    <r>
      <t xml:space="preserve">1 16 25000 00 0000 140 </t>
    </r>
    <r>
      <rPr>
        <sz val="10"/>
        <color rgb="FFFF0000"/>
        <rFont val="Arial"/>
        <family val="2"/>
        <charset val="204"/>
      </rPr>
      <t>с изм.</t>
    </r>
  </si>
  <si>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 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</si>
  <si>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</si>
  <si>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</si>
  <si>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 xml:space="preserve"> 1 16 28000 01 0000 140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</si>
  <si>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</si>
  <si>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</si>
  <si>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</si>
  <si>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</si>
  <si>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</si>
  <si>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</si>
  <si>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</si>
  <si>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</si>
  <si>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</si>
  <si>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</si>
  <si>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</si>
  <si>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</si>
  <si>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</si>
  <si>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</si>
  <si>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</si>
  <si>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</si>
  <si>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</si>
  <si>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</si>
  <si>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</si>
  <si>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2 02 02000 00 0000 151</t>
  </si>
  <si>
    <t>Субсидии бюджетам субъектов Российской Федерации и муниципальных образований (межбюджетные субсидии)</t>
  </si>
  <si>
    <t>2 02 02077 00 0000 151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</si>
  <si>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</si>
  <si>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2 02 02077 05 0000 151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</si>
  <si>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t>
  </si>
  <si>
    <t xml:space="preserve"> - субсидии на реализацию ДЦП "Социальное развитие села" (2003-2013 годы)</t>
  </si>
  <si>
    <t xml:space="preserve"> - субсидии на реализацию ДЦП "Инженерное обустройство населенных пунктов Брянской области"(2009-2015 годы). 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</si>
  <si>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 xml:space="preserve"> - субсидия на мероприятия и развитие сети учреждений образования</t>
  </si>
  <si>
    <t xml:space="preserve"> - субсидия на мероприятия по созданию дополнительных мест для детей дошкольного возраста</t>
  </si>
  <si>
    <t>2 02 02999 00 0000 151</t>
  </si>
  <si>
    <t>Прочие субсидии</t>
  </si>
  <si>
    <t>2 02 02999 05 0000 151</t>
  </si>
  <si>
    <t>Прочие субсидии бюджетам муниципальных районов</t>
  </si>
  <si>
    <t xml:space="preserve"> - субсидии на мероприятия по созданию дополнительных мест для детей дошкольного возраста</t>
  </si>
  <si>
    <t xml:space="preserve"> - субсидии на мероприятия по проведению оздоровительной кампании детей</t>
  </si>
  <si>
    <t>2 02 03000 00 0000 151</t>
  </si>
  <si>
    <t>Субвенции бюджетам субъектов Российской Федерации и муниципальных образований</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</si>
  <si>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</si>
  <si>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</si>
  <si>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</si>
  <si>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</si>
  <si>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</si>
  <si>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</si>
  <si>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</si>
  <si>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</si>
  <si>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</si>
  <si>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</si>
  <si>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</si>
  <si>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бюджетам муниципальных районов на ежемесячное денежное вознаграждение за классное руководство</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</si>
  <si>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</si>
  <si>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</si>
  <si>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</si>
  <si>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</si>
  <si>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субвенция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</si>
  <si>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для предоставления субвенций поселениям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t>
  </si>
  <si>
    <t xml:space="preserve"> - субвенция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</si>
  <si>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для предоставления субсидий поселениям на ремонт и содержание автомобильных дорог общего пользования местного значения поселений</t>
  </si>
  <si>
    <t xml:space="preserve"> - субвенции бюджетам муниципальных районов для предоставления  субвенций бюджетам городских поселений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</si>
  <si>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 в сфере образования)</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</si>
  <si>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 в сфере культуры)</t>
  </si>
  <si>
    <t xml:space="preserve"> - субвенция бюджетам муниципальных районов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областного и местных  бюджетов, работающим и проживающим в сельской местности или поселках городского типа на территории Брянской области</t>
  </si>
  <si>
    <t xml:space="preserve"> - субвенции бюджетам муниципальных районов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 </t>
  </si>
  <si>
    <t xml:space="preserve"> - субвенции бюджетам муниципальных районов для осуществления отдельных государственных полномочий Брянской области по организации деятельности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</si>
  <si>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 </t>
  </si>
  <si>
    <t xml:space="preserve"> - субвенции бюджетам муниципальных районов для осуществления отдельных государственных полномочий Брянской области в области охраны труда</t>
  </si>
  <si>
    <t xml:space="preserve"> - субвенции бюджетам муниципальных районов на осуществление  сохранности жилых помещений, закрепленных за детьми-сиротами и детьми, оставшимися без попечения родителей</t>
  </si>
  <si>
    <t>2 02 03026 00 0000 151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</si>
  <si>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</si>
  <si>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2 02 03026 05 0000 151</t>
  </si>
  <si>
    <t xml:space="preserve">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</si>
  <si>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2 02 03027 00 0000 151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</si>
  <si>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</si>
  <si>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2 02 03027 05 0000 151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</si>
  <si>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</si>
  <si>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2 02 03029 00 0000 151</t>
  </si>
  <si>
    <t>Субвенции бюджетам муниципальных образований на выплату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</si>
  <si>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</si>
  <si>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</si>
  <si>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</si>
  <si>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</si>
  <si>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2 02 03119 05 0000 151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</si>
  <si>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</si>
  <si>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2 02 03999 00 0000 151</t>
  </si>
  <si>
    <t xml:space="preserve">Прочие субвенции </t>
  </si>
  <si>
    <t>2 02 03999 05 0000 151</t>
  </si>
  <si>
    <t>Прочие субвенции бюджетам муниципальных районов</t>
  </si>
  <si>
    <t xml:space="preserve"> - субвенции бюджетам муниципальных районов по финансированию образовательных учреждений в части обеспечения реализации основных общеобразовательных программ</t>
  </si>
  <si>
    <t>2 02 04000 00 0000 151</t>
  </si>
  <si>
    <t>Иные межбюджетные трансферты</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</si>
  <si>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</si>
  <si>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</si>
  <si>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</si>
  <si>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</si>
  <si>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</si>
  <si>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 xml:space="preserve">Изменение прогнозируемых доходов бюджета муниципального образования "Клетнянский муниципальный район" на 2013 год, предусмотренных приложением 1 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 </t>
  </si>
  <si>
    <t xml:space="preserve">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2013 год и на плановый период 2014 и 2015 годов" </t>
  </si>
  <si>
    <t>Утверждено на 01.05.13.</t>
  </si>
  <si>
    <t>Изменения</t>
  </si>
  <si>
    <t>Уточненный план на 01.06.13.</t>
  </si>
  <si>
    <t xml:space="preserve">                                                                                  Приложение 1.2.</t>
  </si>
  <si>
    <t xml:space="preserve">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2015годов" </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</si>
  <si>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</si>
  <si>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</si>
  <si>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</si>
  <si>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</si>
  <si>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</si>
  <si>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002 00 00 </t>
  </si>
  <si>
    <t>Центральный аппарат</t>
  </si>
  <si>
    <t>002 04 00</t>
  </si>
  <si>
    <t>Расходы на выплату персоналу в целях обеспечения выполнения функций муниципальными органами, казенными учреждениями</t>
  </si>
  <si>
    <t xml:space="preserve">01 </t>
  </si>
  <si>
    <t>100</t>
  </si>
  <si>
    <t xml:space="preserve">Расходы на выплаты персоналу муниципальных органов </t>
  </si>
  <si>
    <t>120</t>
  </si>
  <si>
    <t>Закупка товаров, работ и услуг для муниципальных нужд</t>
  </si>
  <si>
    <t>200</t>
  </si>
  <si>
    <t>Иные закупки товаров, работ и услуг для муниципальных нужд</t>
  </si>
  <si>
    <t>240</t>
  </si>
  <si>
    <t>Иные бюджетные ассигнования</t>
  </si>
  <si>
    <t>800</t>
  </si>
  <si>
    <t xml:space="preserve">Уплата налога на имущество организаций и земельного налога </t>
  </si>
  <si>
    <t>851</t>
  </si>
  <si>
    <t>Уплата прочих налогов, сборов и иных платежей</t>
  </si>
  <si>
    <t>852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</si>
  <si>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</si>
  <si>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</si>
  <si>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002 00 00</t>
  </si>
  <si>
    <t>Глава местной администрации (исполнительно-распорядительного органа муниципального образования)</t>
  </si>
  <si>
    <t>002 08 00</t>
  </si>
  <si>
    <t>Расходные обязательства, выполнение которых осуществляется в том числе за счет межбюджетных субвенций из областного бюджета</t>
  </si>
  <si>
    <t>531 00 00</t>
  </si>
  <si>
    <t>Финансовое обеспечение расходных обязательств муниципальных образований, на осуществление части полномочий по решению вопросов местного значения поселений, в соответствии с заключенными соглашениями</t>
  </si>
  <si>
    <t>531 03 00</t>
  </si>
  <si>
    <t>Осуществление части полномочий по решешению вопросов местного значения поселений в области градостроительной деятельности</t>
  </si>
  <si>
    <t>531 03 02</t>
  </si>
  <si>
    <t>Осуществление части полномочий по решешению вопросов местного значения поселений по формированию архивных фондов поселений</t>
  </si>
  <si>
    <t>531 03 03</t>
  </si>
  <si>
    <t>Обеспечение деятельности финансовых, налоговых и таможенных органов и органов финансового (финансово-бюджетного) надзора</t>
  </si>
  <si>
    <t>06</t>
  </si>
  <si>
    <t>Руководитель контрольно-счетного органа Клетнянского района</t>
  </si>
  <si>
    <t>002 24 00</t>
  </si>
  <si>
    <t>Осуществление части полномочий по решешению вопросов местного значения поселений по осуществлению внешнего муниципального контроля</t>
  </si>
  <si>
    <t>531 03 05</t>
  </si>
  <si>
    <t>Резервные фонды</t>
  </si>
  <si>
    <t>11</t>
  </si>
  <si>
    <t>070 00 00</t>
  </si>
  <si>
    <t>Резервный фонд администрации Клетнянского района</t>
  </si>
  <si>
    <t>070 06 00</t>
  </si>
  <si>
    <t>Резервные средства</t>
  </si>
  <si>
    <t>870</t>
  </si>
  <si>
    <t>Другие общегосударственные вопросы</t>
  </si>
  <si>
    <t>13</t>
  </si>
  <si>
    <t>Реализация государственной политики в области приватизации и управления государственной и муниципальной собственностью</t>
  </si>
  <si>
    <t>090 00 00</t>
  </si>
  <si>
    <t>Содержание и обслуживание казны</t>
  </si>
  <si>
    <t>090 01 00</t>
  </si>
  <si>
    <t>Оценка имущества, признание прав и регулирование отношений по государственной и муниципальной собственности</t>
  </si>
  <si>
    <t>090 02 00</t>
  </si>
  <si>
    <t>Межбюджетные трансферты</t>
  </si>
  <si>
    <t>521 00 00</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</si>
  <si>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</si>
  <si>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521 02 00</t>
  </si>
  <si>
    <t>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</si>
  <si>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521 02 04</t>
  </si>
  <si>
    <t>Предоставление субвенций бюджетам муниципальных районов для предоставления субвенций бюджетам городских поселений (за исключением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</si>
  <si>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521 02 23 </t>
  </si>
  <si>
    <t>500</t>
  </si>
  <si>
    <t>Субвенции</t>
  </si>
  <si>
    <t>530</t>
  </si>
  <si>
    <t xml:space="preserve">Реализация отдельных мероприятий в сфере развития муниципального управления Клетнянского района </t>
  </si>
  <si>
    <t>877 00 00</t>
  </si>
  <si>
    <t xml:space="preserve">Повышение энергетической эффективности в Клетнянском муниципальном районе </t>
  </si>
  <si>
    <t>879 00 00</t>
  </si>
  <si>
    <t>Национальная оборона</t>
  </si>
  <si>
    <t>02</t>
  </si>
  <si>
    <t>Мобилизационная и вневойсковая подготовка</t>
  </si>
  <si>
    <t>Руководство и управление в сфере установленных функций</t>
  </si>
  <si>
    <t>001 00 00</t>
  </si>
  <si>
    <t>Осуществление первичного воинского учета на территориях, где отсутствуют военные комиссариаты</t>
  </si>
  <si>
    <t>001 36 00</t>
  </si>
  <si>
    <t>Субвенций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 где отсутствуют военные комиссариаты</t>
  </si>
  <si>
    <t xml:space="preserve">001 36 01 </t>
  </si>
  <si>
    <t>001 36 01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</si>
  <si>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</si>
  <si>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</si>
  <si>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</si>
  <si>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Воинские формирования (органы, подразделения)</t>
  </si>
  <si>
    <t>202 00 00</t>
  </si>
  <si>
    <t>Функционирование Вооруженных сил Российской Федерации, органов в сфере национальной безопасности и правоохранительной деятельности,войск и иных воинских формирований</t>
  </si>
  <si>
    <t>202 67 00</t>
  </si>
  <si>
    <t>Расходы на выплату персоналу казенных учреждений</t>
  </si>
  <si>
    <t>110</t>
  </si>
  <si>
    <t>Расходы на выплаты персоналу в сфере национальной безопасности, правоохранительной деятельности и обороны</t>
  </si>
  <si>
    <t>130</t>
  </si>
  <si>
    <t>Осуществление части полномочий по решешению вопросов местного значения поселений по организации и осуществлению мероприятий по гражданской обороне, защите населения и территории от чрезвычайных ситуаций природного и техногенного характера</t>
  </si>
  <si>
    <t>531 03 04</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</si>
  <si>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</si>
  <si>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</si>
  <si>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</si>
  <si>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</si>
  <si>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846 00 00</t>
  </si>
  <si>
    <t>Реализация отдельных мероприятий в сфере развития животноводства Клетнянского района</t>
  </si>
  <si>
    <t>883 00 00</t>
  </si>
  <si>
    <t>Субсидии юридическим лицам (кроме муниципальных учреждений) и физическим лицам - производителям товаров, работ, услуг</t>
  </si>
  <si>
    <t>810</t>
  </si>
  <si>
    <t>Дорожное хозяйство (дорожные фонды)</t>
  </si>
  <si>
    <t>Ремонт и содержание автомобильных дорог общего пользования местного значения поселений</t>
  </si>
  <si>
    <t>521 02 05</t>
  </si>
  <si>
    <t>Другие вопросы в области национальной экономики</t>
  </si>
  <si>
    <t>12</t>
  </si>
  <si>
    <t>Осуществление отдельных государственных полномочий Брянской области в области охраны труда</t>
  </si>
  <si>
    <t>521 02 22</t>
  </si>
  <si>
    <t>Целевые программы муниципальных образований</t>
  </si>
  <si>
    <t>795 00 00</t>
  </si>
  <si>
    <t>Районная целевая программа "Поддержка малого и среднего предпринимательства в Клетнянском районе на 2011-2013 годы"</t>
  </si>
  <si>
    <t>795 10 00</t>
  </si>
  <si>
    <t>Жилищно-коммунальное хозяйство</t>
  </si>
  <si>
    <t>Коммунальное хозяйство</t>
  </si>
  <si>
    <t>Реализация приоритетных направлений долгосрочного социально-экономического развития Брянской области</t>
  </si>
  <si>
    <t>922 00 00</t>
  </si>
  <si>
    <t>ДЦП "Инженерное обустройство населенных пунктов Брянской области" (2009-2015 годы)</t>
  </si>
  <si>
    <t>922 03 00</t>
  </si>
  <si>
    <t>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</si>
  <si>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922 03 02</t>
  </si>
  <si>
    <t>Бюджетные инвестиции</t>
  </si>
  <si>
    <t>400</t>
  </si>
  <si>
    <t>Бюджетные инвестиции в объекты государственной собственности казенным учреждениям вне рамок государственного оборонного заказа</t>
  </si>
  <si>
    <t>411</t>
  </si>
  <si>
    <t>Долгосрочная целевая программа "Социальное развитие села" (2003-2013 годы)</t>
  </si>
  <si>
    <t>922 04 00</t>
  </si>
  <si>
    <t>Образование</t>
  </si>
  <si>
    <t>07</t>
  </si>
  <si>
    <t>Дошкольное образование</t>
  </si>
  <si>
    <t>Детские дошкольные учреждения</t>
  </si>
  <si>
    <t>420 00 00</t>
  </si>
  <si>
    <t>Обеспечение деятельности подведомственных учреждений</t>
  </si>
  <si>
    <t>420 99 00</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</si>
  <si>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"Журавлик" </t>
    </r>
  </si>
  <si>
    <t>420 99 11</t>
  </si>
  <si>
    <t>Предоставление субсидий муниципальным бюджетным, автономным учреждениям и иным некоммерческим организациям</t>
  </si>
  <si>
    <t>600</t>
  </si>
  <si>
    <t>Субсидии бюджетным учреждениям на финансовое обеспечение муниципального задания на оказание муниципальных услуг (выполнение работ)</t>
  </si>
  <si>
    <t>611</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</si>
  <si>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"Радуга" </t>
    </r>
  </si>
  <si>
    <t>420 99 21</t>
  </si>
  <si>
    <t xml:space="preserve">521 00 00 </t>
  </si>
  <si>
    <t>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местных бюджетов, работающим и проживающим в сельской местности или поселках городского типа на территории Брянской области</t>
  </si>
  <si>
    <t>521 02 13</t>
  </si>
  <si>
    <t>Социальное обеспечение и иные выплаты населению</t>
  </si>
  <si>
    <t>300</t>
  </si>
  <si>
    <t>Пособия и компенсации гражданам и иные социальные выплаты, кроме публичных нормативных обязательств</t>
  </si>
  <si>
    <t>321</t>
  </si>
  <si>
    <t>Предоставление мер социальной поддержки по оплате жилья и коммунальных услуг специалистам учреждений образования (за исключением педагогических работников), работающим в сельской местности или поселках городского типа на территории Брянской области</t>
  </si>
  <si>
    <t>521 02 14</t>
  </si>
  <si>
    <t>Меры социальной поддержки населения по публичным нормативным обязательствам</t>
  </si>
  <si>
    <t>314</t>
  </si>
  <si>
    <t>Мероприятия по созданию дополнительных мест для детей дошкольного возраста</t>
  </si>
  <si>
    <t>849 00 00</t>
  </si>
  <si>
    <t>Мероприятия по развитию образования Клетнянского района</t>
  </si>
  <si>
    <t>875 00 00</t>
  </si>
  <si>
    <t xml:space="preserve">Бюджетные инвестиции в объекты муниципальной собственности бюджетным учреждениям </t>
  </si>
  <si>
    <t>413</t>
  </si>
  <si>
    <t>Субсидии бюджетным учреждениям на иные цели</t>
  </si>
  <si>
    <t>612</t>
  </si>
  <si>
    <t>Реализация отдельных мероприятий по обеспечению безопасности образовательных учреждений Клетнянского района</t>
  </si>
  <si>
    <t>876 00 00</t>
  </si>
  <si>
    <t>Общее образование</t>
  </si>
  <si>
    <t xml:space="preserve">Школы-детские сады, школы начальные, неполные средние и средние </t>
  </si>
  <si>
    <t>421 00 00</t>
  </si>
  <si>
    <t>421 99 00</t>
  </si>
  <si>
    <r>
      <t>Обеспечение деятельности МБОУ СОШ</t>
    </r>
    <r>
      <rPr>
        <sz val="10"/>
        <color indexed="10"/>
        <rFont val="Arial"/>
        <family val="2"/>
        <charset val="204"/>
      </rPr>
      <t xml:space="preserve"> №1 п.Клетня</t>
    </r>
  </si>
  <si>
    <t>421 99 11</t>
  </si>
  <si>
    <r>
      <t>Обеспечение деятельности МБОУ СОШ</t>
    </r>
    <r>
      <rPr>
        <sz val="10"/>
        <color indexed="10"/>
        <rFont val="Arial"/>
        <family val="2"/>
        <charset val="204"/>
      </rPr>
      <t xml:space="preserve"> №2 п.Клетня</t>
    </r>
  </si>
  <si>
    <t>421 99 21</t>
  </si>
  <si>
    <r>
      <t xml:space="preserve">Обеспечение деятельности МБОУ СОШ с. </t>
    </r>
    <r>
      <rPr>
        <sz val="10"/>
        <color indexed="10"/>
        <rFont val="Arial"/>
        <family val="2"/>
        <charset val="204"/>
      </rPr>
      <t>Лутна</t>
    </r>
  </si>
  <si>
    <t>421 99 31</t>
  </si>
  <si>
    <r>
      <t xml:space="preserve">Обеспечение деятельности </t>
    </r>
    <r>
      <rPr>
        <sz val="10"/>
        <color indexed="10"/>
        <rFont val="Arial"/>
        <family val="2"/>
        <charset val="204"/>
      </rPr>
      <t>МБОУ СОШ п.Мирный</t>
    </r>
  </si>
  <si>
    <t>421 99 41</t>
  </si>
  <si>
    <r>
      <t xml:space="preserve">Обеспечение деятельности МБОУ СОШ </t>
    </r>
    <r>
      <rPr>
        <sz val="10"/>
        <color indexed="10"/>
        <rFont val="Arial"/>
        <family val="2"/>
        <charset val="204"/>
      </rPr>
      <t>№3 п.Клетня</t>
    </r>
  </si>
  <si>
    <t>421 99 51</t>
  </si>
  <si>
    <r>
      <t xml:space="preserve">Обеспечение деятельности МБОУ </t>
    </r>
    <r>
      <rPr>
        <sz val="10"/>
        <color indexed="10"/>
        <rFont val="Arial"/>
        <family val="2"/>
        <charset val="204"/>
      </rPr>
      <t>СОШ с.Мужиново</t>
    </r>
  </si>
  <si>
    <t>421 99 61</t>
  </si>
  <si>
    <r>
      <t xml:space="preserve">Обеспечение деятельности МБОУ </t>
    </r>
    <r>
      <rPr>
        <sz val="10"/>
        <color indexed="10"/>
        <rFont val="Arial"/>
        <family val="2"/>
        <charset val="204"/>
      </rPr>
      <t>СОШ с.Акуличи</t>
    </r>
  </si>
  <si>
    <t>421 99 71</t>
  </si>
  <si>
    <r>
      <t xml:space="preserve">Обеспечение деятельности МБОУ </t>
    </r>
    <r>
      <rPr>
        <sz val="10"/>
        <color indexed="10"/>
        <rFont val="Arial"/>
        <family val="2"/>
        <charset val="204"/>
      </rPr>
      <t>СОШ д.Болотня</t>
    </r>
  </si>
  <si>
    <t>421 99 81</t>
  </si>
  <si>
    <t>Учреждения по внешкольной работе с детьми</t>
  </si>
  <si>
    <t>423 00 00</t>
  </si>
  <si>
    <t>423 99 00</t>
  </si>
  <si>
    <r>
      <t xml:space="preserve">Обеспечение деятельности МБОУ дополнительного образования детей </t>
    </r>
    <r>
      <rPr>
        <sz val="10"/>
        <color indexed="10"/>
        <rFont val="Arial"/>
        <family val="2"/>
        <charset val="204"/>
      </rPr>
      <t xml:space="preserve">Детско-юношеская спортивная школа </t>
    </r>
  </si>
  <si>
    <t>423 99 11</t>
  </si>
  <si>
    <r>
      <t>Обеспечение деятельности МОУ дополнительного образования детей</t>
    </r>
    <r>
      <rPr>
        <sz val="10"/>
        <color indexed="10"/>
        <rFont val="Arial"/>
        <family val="2"/>
        <charset val="204"/>
      </rPr>
      <t xml:space="preserve"> Центр детского творчества</t>
    </r>
  </si>
  <si>
    <t>423 99 21</t>
  </si>
  <si>
    <r>
      <t>Обеспечение деятельности М</t>
    </r>
    <r>
      <rPr>
        <sz val="10"/>
        <color indexed="10"/>
        <rFont val="Arial"/>
        <family val="2"/>
        <charset val="204"/>
      </rPr>
      <t>Б</t>
    </r>
    <r>
      <rPr>
        <sz val="10"/>
        <color indexed="8"/>
        <rFont val="Arial"/>
        <family val="2"/>
        <charset val="204"/>
      </rPr>
      <t xml:space="preserve">ОУ дополнительного образования детей </t>
    </r>
    <r>
      <rPr>
        <sz val="10"/>
        <color rgb="FFFF0000"/>
        <rFont val="Arial"/>
        <family val="2"/>
        <charset val="204"/>
      </rPr>
      <t>"Клетнянская детская школа искусств"</t>
    </r>
  </si>
  <si>
    <t>423 99 31</t>
  </si>
  <si>
    <t>Мероприятия в области образования</t>
  </si>
  <si>
    <t>436 00 00</t>
  </si>
  <si>
    <t>Предоставление дополнительных мер государственной поддержки обучающихся</t>
  </si>
  <si>
    <t>436 43 00</t>
  </si>
  <si>
    <t>Модернизация и развитие сети учреждений образования</t>
  </si>
  <si>
    <t>436 70 00</t>
  </si>
  <si>
    <t xml:space="preserve">Софинансирование расходов на мероприятия в области образования </t>
  </si>
  <si>
    <t>436 91 00</t>
  </si>
  <si>
    <t>Софинансирование расходов направленных на реализацию дополнительных мер государственной поддержки обучающихся</t>
  </si>
  <si>
    <t>436 91 01</t>
  </si>
  <si>
    <t>Софинансирование расходов направленных на обеспечение обучающихся 1-2 классов муниципальных общеобразовательных учреждений молоком и кисломолочными продуктами</t>
  </si>
  <si>
    <t>436 91 02</t>
  </si>
  <si>
    <t>Софинансирование расходов направленных на проведение мероприятий по модернизации системы общего образования</t>
  </si>
  <si>
    <t>436 91 03</t>
  </si>
  <si>
    <t>Иные безвозмездные и безвозвратные перечисления</t>
  </si>
  <si>
    <t>520 00 00</t>
  </si>
  <si>
    <t>Ежемесячное денежное вознаграждение за классное руководство</t>
  </si>
  <si>
    <t>520 09 00</t>
  </si>
  <si>
    <t>Финансирование общеобразовательных учреждений в части обеспечения реализации основных общеобразовательных программ</t>
  </si>
  <si>
    <t>521 02 09</t>
  </si>
  <si>
    <t>Молодежная политика и оздоровление детей</t>
  </si>
  <si>
    <t>Реализация отдельных мероприятий по работе с детьми и молодежью Клетнянского района</t>
  </si>
  <si>
    <t>878 00 00</t>
  </si>
  <si>
    <t>Другие вопросы в области образования</t>
  </si>
  <si>
    <t>Обеспечение деятельности аппарата управления</t>
  </si>
  <si>
    <t>002 04 06</t>
  </si>
  <si>
    <t>Мероприятия по проведению оздоровительной кампании детей</t>
  </si>
  <si>
    <t>432 00 00</t>
  </si>
  <si>
    <t>Оздоровление детей</t>
  </si>
  <si>
    <t>432 02 00</t>
  </si>
  <si>
    <t>Учреждения, обеспечивающие предоставление услуг в сфере образования</t>
  </si>
  <si>
    <t xml:space="preserve">435 00 00 </t>
  </si>
  <si>
    <t>435 99 00</t>
  </si>
  <si>
    <t>Обеспечение деятельности учреждений, обеспечивающих предоставление услуг в сфере образования</t>
  </si>
  <si>
    <t>435 99 01</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</si>
  <si>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</si>
  <si>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</si>
  <si>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</si>
  <si>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Обеспечение деятельности муниципального бюджетного учреждения хозяйственно-эксплуатационная служба районного управления образования</t>
  </si>
  <si>
    <t>452 99 11</t>
  </si>
  <si>
    <t>Обеспечение деятельности прочих учреждений управления образования</t>
  </si>
  <si>
    <t>452 99 12</t>
  </si>
  <si>
    <t>Уплата налога на имущество организаций и земельного налога</t>
  </si>
  <si>
    <t>Культура, кинематография</t>
  </si>
  <si>
    <t>08</t>
  </si>
  <si>
    <t>Культура</t>
  </si>
  <si>
    <t>Учреждения культуры и мероприятия в сфере культуры и кинематографии</t>
  </si>
  <si>
    <t>440 00 00</t>
  </si>
  <si>
    <t>440 99 00</t>
  </si>
  <si>
    <t>Обеспечение деятельности клубных учреждений за счет средств районного бюджета</t>
  </si>
  <si>
    <t>440 99 01</t>
  </si>
  <si>
    <t>Оплата коммунальных услуг здания центра культуры и досуга за счет средств, передаваемых из бюджета городского поселения</t>
  </si>
  <si>
    <t>440 99 02</t>
  </si>
  <si>
    <t>Библиотеки</t>
  </si>
  <si>
    <t>442 00 00</t>
  </si>
  <si>
    <t>442 99 00</t>
  </si>
  <si>
    <t>Обеспечение деятельности библиотечных учреждений за счет средств районного бюджета</t>
  </si>
  <si>
    <t>442 99 01</t>
  </si>
  <si>
    <t>Обеспечение деятельности библиотечных учреждений за счет средств бюджетов поселений</t>
  </si>
  <si>
    <t>442 99 02</t>
  </si>
  <si>
    <t>Предоставление мер социальной поддержки по оплате жилья и коммунальных услуг специалистам учреждений культуры, работающим в сельской местности или поселках городского типа на территории Брянской области</t>
  </si>
  <si>
    <t>521 02 11</t>
  </si>
  <si>
    <t>Расходные обязательства, выполнение которых осуществляется за счет субвенций из областного бюджета</t>
  </si>
  <si>
    <t>531 02 00</t>
  </si>
  <si>
    <t>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</si>
  <si>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531 02 12</t>
  </si>
  <si>
    <t>Мероприятия по модернизации и эффективному развитию библиотечного дела в Клетнянском районе</t>
  </si>
  <si>
    <t>881 00 00</t>
  </si>
  <si>
    <t>Мероприятия по сохранению культурного наследия в Клетнянском районе</t>
  </si>
  <si>
    <t>882 00 00</t>
  </si>
  <si>
    <t xml:space="preserve">Другие вопросы в области культуры, кинематографии </t>
  </si>
  <si>
    <t>Предоставление субвенций поселениям (за исключением городских округов) на 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</si>
  <si>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521 02 12</t>
  </si>
  <si>
    <t>Финансовое обеспечение расходных обязательств муниципального района, возникающих при выполнении полномочий, переданных для осуществления органам местного самоуправления поселений в соответствии с заключенными соглашениями</t>
  </si>
  <si>
    <t>521 07 00</t>
  </si>
  <si>
    <t xml:space="preserve">Предоставление субвенций поселениям на осуществление полномочий в области культуры в соответствии с заключенными соглашениями </t>
  </si>
  <si>
    <t>521 07 01</t>
  </si>
  <si>
    <t>Противодействие злоупотреблению наркотиками и их незаконному обороту</t>
  </si>
  <si>
    <t>850 00 00</t>
  </si>
  <si>
    <t>Социальная политика</t>
  </si>
  <si>
    <t>10</t>
  </si>
  <si>
    <t>Пенсионное обеспечение</t>
  </si>
  <si>
    <t>Доплаты к пенсиям, дополнительное пенсионное обеспечение</t>
  </si>
  <si>
    <t>491 00 00</t>
  </si>
  <si>
    <t>Реализация Закона Брянской области от 16 ноября 2007 года №156-З "О муниципальной службе в Брянской области"</t>
  </si>
  <si>
    <t>491 51 00</t>
  </si>
  <si>
    <t>Ежемесячная доплата к государственной пенсии муниципальным служащим</t>
  </si>
  <si>
    <t>491 51 01</t>
  </si>
  <si>
    <t>Пособия и компенсации гражданам  и иные социальные выплаты, кроме публичных нормативных обязательств</t>
  </si>
  <si>
    <t>Социальное обеспечение населения</t>
  </si>
  <si>
    <t>Социальная помощь</t>
  </si>
  <si>
    <t>505 00 00</t>
  </si>
  <si>
    <t>Обеспечение сохранности жилых помещений, закрепленных за детьми-сиротами и детьми, оставшимися без попечения родителей</t>
  </si>
  <si>
    <t>505 83 00</t>
  </si>
  <si>
    <t>Обеспечение условий по повышению качества жизни молодых семей Клетнянского района</t>
  </si>
  <si>
    <t>880 00 00</t>
  </si>
  <si>
    <t>Субсидии гражданам на приобретение жилья</t>
  </si>
  <si>
    <t>322</t>
  </si>
  <si>
    <t>Мероприятия в сфере кадрового обеспечения в отраслях социально-культурной сферы, улучшения жилищных условий специалистов бюджетных учреждений Клетнянского района</t>
  </si>
  <si>
    <t>884 00 00</t>
  </si>
  <si>
    <t>Бюджетные инвестиции на приобретение объектов недвижимого имущества казенным учреждениям</t>
  </si>
  <si>
    <t>441</t>
  </si>
  <si>
    <t>Охрана семьи и детства</t>
  </si>
  <si>
    <t>Федеральный закон от 19 мая 1995 года №81-ФЗ "О государственных пособиях гражданам, имеющим детей"</t>
  </si>
  <si>
    <t>505 05 00</t>
  </si>
  <si>
    <t>Выплата единовременного пособия при всех формах устройства детей, лишенных родительского попечения, в семью</t>
  </si>
  <si>
    <t>505 05 02</t>
  </si>
  <si>
    <t>Пособия и компенсации по публичным нормативным обязательствам</t>
  </si>
  <si>
    <t>313</t>
  </si>
  <si>
    <t>Обеспечение жилыми помещениями детей-сирот, детей, оставшихся без попечения родителей, а также детей,находящихся под опекой (попечительством), не имеющих закрепленного жилого помещения</t>
  </si>
  <si>
    <t>505 21 02</t>
  </si>
  <si>
    <t>Приобретение товаров, работ, услуг в пользу граждан</t>
  </si>
  <si>
    <t>323</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</si>
  <si>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</si>
  <si>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505 21 04</t>
  </si>
  <si>
    <t xml:space="preserve">505 21 04 </t>
  </si>
  <si>
    <t>Компенсация части родительской платы за содержание ребенка в образовательных учреждениях</t>
  </si>
  <si>
    <t>520 10 00</t>
  </si>
  <si>
    <t>Выплата ежемесячных денежных средств на содержание и проезд ребёнка, переданного на воспитание в семью опекуна (попечителя), приёмную семью, а также вознаграждение приёмным родителям</t>
  </si>
  <si>
    <t>520 13 00</t>
  </si>
  <si>
    <t xml:space="preserve">10 </t>
  </si>
  <si>
    <t>Другие вопросы в области социальной политики</t>
  </si>
  <si>
    <t>Осуществление деятельности по профилактике безнадзорности и правонарушений несовершеннолетних</t>
  </si>
  <si>
    <t>521 02 03</t>
  </si>
  <si>
    <t xml:space="preserve">Организация и осуществление деятельности по опеке и попечительству </t>
  </si>
  <si>
    <t>521 02 20</t>
  </si>
  <si>
    <t>Реализация отдельных мероприятий в сфере социальной защиты населения</t>
  </si>
  <si>
    <t>843 00 00</t>
  </si>
  <si>
    <t>Физическая культура и спорт</t>
  </si>
  <si>
    <t>Массовый спорт</t>
  </si>
  <si>
    <t>Физкультурно-оздоровительная работа и спортивные мероприятия</t>
  </si>
  <si>
    <t>512 00 00</t>
  </si>
  <si>
    <t>Мероприятия в области здравоохранения, спорта и физической культуры, туризма</t>
  </si>
  <si>
    <t>512 97 00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</si>
  <si>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</si>
  <si>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</si>
  <si>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</si>
  <si>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t>
  </si>
  <si>
    <t>521 02 01</t>
  </si>
  <si>
    <t>540</t>
  </si>
  <si>
    <t>Иные дотации</t>
  </si>
  <si>
    <t>Дотации</t>
  </si>
  <si>
    <t>517 00 00</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</si>
  <si>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</si>
  <si>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517 05 00</t>
  </si>
  <si>
    <t xml:space="preserve">Дотации бюджетам поселений на поддержку мер по обеспечению сбалансированности  бюджетов поселений из бюджета муниципального образования "Клетнянский муниципальный  район"
</t>
  </si>
  <si>
    <t>517 05 05</t>
  </si>
  <si>
    <t>Поддержка мер по обеспечению сбалансированности бюджетов поселений</t>
  </si>
  <si>
    <t>521 02 02</t>
  </si>
  <si>
    <t>ВСЕГО РАСХОДОВ</t>
  </si>
  <si>
    <t>Рз</t>
  </si>
  <si>
    <t>Пр</t>
  </si>
  <si>
    <t>ЦСР</t>
  </si>
  <si>
    <t>ВР</t>
  </si>
  <si>
    <t>Утверждено на 2013 год</t>
  </si>
  <si>
    <t>Уточненный план на 2013 год</t>
  </si>
  <si>
    <t>Изменения февр.№8.1.</t>
  </si>
  <si>
    <t>Уточненный план на 01.03.13.</t>
  </si>
  <si>
    <t>Изменения март №8.2.</t>
  </si>
  <si>
    <t>Уточненный план на 01.04.13.</t>
  </si>
  <si>
    <t>Изменения апр. №8.3.</t>
  </si>
  <si>
    <t>Администрация Клетнянского района</t>
  </si>
  <si>
    <t>Управление по делам образования, демографии, молодежной политике, ФК и массовому спорту</t>
  </si>
  <si>
    <r>
      <t>Обеспечение деятельности М</t>
    </r>
    <r>
      <rPr>
        <sz val="10"/>
        <color indexed="10"/>
        <rFont val="Arial"/>
        <family val="2"/>
        <charset val="204"/>
      </rPr>
      <t>Б</t>
    </r>
    <r>
      <rPr>
        <sz val="10"/>
        <color indexed="8"/>
        <rFont val="Arial"/>
        <family val="2"/>
        <charset val="204"/>
      </rPr>
      <t>ОУ дополнительного образования детей "Клетнянская детская школа искусств"</t>
    </r>
  </si>
  <si>
    <t xml:space="preserve">07 </t>
  </si>
  <si>
    <t>Финансовое управление администрации Клетнянского района</t>
  </si>
  <si>
    <t>Клетнянский районный Совет народных депутатов</t>
  </si>
  <si>
    <t>ГП</t>
  </si>
  <si>
    <t>ППГП</t>
  </si>
  <si>
    <t>КВСР</t>
  </si>
  <si>
    <t>Изменения февраль</t>
  </si>
  <si>
    <t>Изменения март №10.1.</t>
  </si>
  <si>
    <t>Изменения апр.№10.2.</t>
  </si>
  <si>
    <t>1</t>
  </si>
  <si>
    <t>2</t>
  </si>
  <si>
    <t>3</t>
  </si>
  <si>
    <t>4</t>
  </si>
  <si>
    <t>5</t>
  </si>
  <si>
    <t>6</t>
  </si>
  <si>
    <t>7</t>
  </si>
  <si>
    <t>8</t>
  </si>
  <si>
    <t>9</t>
  </si>
  <si>
    <t>Реализация полномочий Клетнянского муниципального района на 2013 - 2016 годы</t>
  </si>
  <si>
    <t>Подпрограмма "Выполнение функций администрации Клетнянского района" (2013 - 2015 годы)</t>
  </si>
  <si>
    <t>Муниципальная поддержка малого и среднего предпринимательства в Клетнянском районе 2013-2015 годы</t>
  </si>
  <si>
    <t>Долгосрочная целевая программа "Инженерное обустройство населенных пунктов Брянской области" (2009-2015 годы)</t>
  </si>
  <si>
    <t>Развитие системы образования Клетнянского муниципального района на 2013-2015 годы"</t>
  </si>
  <si>
    <t>00</t>
  </si>
  <si>
    <t>Обеспечение условий по по повышению качества жизни молодых семей Клетнянского района</t>
  </si>
  <si>
    <t xml:space="preserve">Управление муниципальными финансами
муниципального образования «Клетнянский муниципальный район на 2013 - 2015 годы»
</t>
  </si>
  <si>
    <t>Непрограмная часть</t>
  </si>
  <si>
    <t>70</t>
  </si>
  <si>
    <t>№ п/п</t>
  </si>
  <si>
    <t>Наименование муниципального образования</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</si>
  <si>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</si>
  <si>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</si>
  <si>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</si>
  <si>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</si>
  <si>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</si>
  <si>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</si>
  <si>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ИТОГО</t>
  </si>
  <si>
    <t>Приложение 6.4.</t>
  </si>
  <si>
    <t>Приложение 8.4.</t>
  </si>
  <si>
    <t>Приложение 4</t>
  </si>
  <si>
    <t>Приложение 6</t>
  </si>
  <si>
    <t>Приложение 13</t>
  </si>
  <si>
    <t>Таблица 4.1</t>
  </si>
  <si>
    <t>Приложение 5</t>
  </si>
  <si>
    <t>Приложение 12</t>
  </si>
  <si>
    <t>Утверждено на 2014 год</t>
  </si>
  <si>
    <t>Уточненный план на 2014 год</t>
  </si>
  <si>
    <t>Утверждено на 2015 год</t>
  </si>
  <si>
    <t>Уточненный план на 2015 год</t>
  </si>
  <si>
    <t xml:space="preserve">Приложение 10.3 
</t>
  </si>
  <si>
    <t>(в рублях)</t>
  </si>
  <si>
    <t>Изменение распределения субвенции бюджетам поселений (за счет субвенции, полученной из федерального бюджета) на осуществление отдельных государственных полномочий по первичному воинскому учету на территориях, где отсутствуют военные комиссариаты на 2013 год</t>
  </si>
  <si>
    <t>Изменения на 2014 год</t>
  </si>
  <si>
    <t>Изменения на 2015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</si>
</sst>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
    <numFmt numFmtId="167" formatCode="#,##0.0_ ;[Red]\-#,##0.0\ "/>
    <numFmt numFmtId="168" formatCode="#,##0_ ;[Red]\-#,##0\ "/>
    <numFmt numFmtId="169" formatCode="#,##0.00_ ;[Red]\-#,##0.00\ "/>
  </numFmts>
  <fonts count="31" x14ac:knownFonts="1">
    <font>
      <sz val="11"/>
      <color theme="1"/>
      <name val="Calibri"/>
      <family val="2"/>
      <scheme val="minor"/>
    </font>
    <font>
      <b/>
      <sz val="11"/>
      <color theme="3"/>
      <name val="Calibri"/>
      <family val="2"/>
      <charset val="204"/>
      <scheme val="minor"/>
    </font>
    <font>
      <sz val="8"/>
      <name val="Arial"/>
      <family val="2"/>
      <charset val="204"/>
    </font>
    <font>
      <sz val="10"/>
      <name val="Arial"/>
      <family val="2"/>
      <charset val="204"/>
    </font>
    <font>
      <b/>
      <sz val="10"/>
      <name val="Arial"/>
      <family val="2"/>
      <charset val="204"/>
    </font>
    <font>
      <i/>
      <sz val="8"/>
      <name val="Arial"/>
      <family val="2"/>
      <charset val="204"/>
    </font>
    <font>
      <sz val="10"/>
      <color theme="1"/>
      <name val="Arial"/>
      <family val="2"/>
      <charset val="204"/>
    </font>
    <font>
      <sz val="11"/>
      <color theme="0"/>
      <name val="Calibri"/>
      <family val="2"/>
      <scheme val="minor"/>
    </font>
    <font>
      <sz val="11"/>
      <name val="Calibri"/>
      <family val="2"/>
      <scheme val="minor"/>
    </font>
    <font>
      <sz val="10"/>
      <color theme="1"/>
      <name val="Calibri"/>
      <family val="2"/>
      <scheme val="minor"/>
    </font>
    <font>
      <b/>
      <sz val="10"/>
      <color rgb="FF000000"/>
      <name val="Arial"/>
      <family val="2"/>
      <charset val="204"/>
    </font>
    <font>
      <sz val="8"/>
      <color rgb="FF000000"/>
      <name val="Arial"/>
      <family val="2"/>
      <charset val="204"/>
    </font>
    <font>
      <sz val="11"/>
      <color theme="1"/>
      <name val="Calibri"/>
      <family val="2"/>
      <scheme val="minor"/>
    </font>
    <font>
      <b/>
      <sz val="18"/>
      <color theme="3"/>
      <name val="Cambria"/>
      <family val="2"/>
      <charset val="204"/>
      <scheme val="major"/>
    </font>
    <font>
      <b/>
      <sz val="10"/>
      <color theme="1"/>
      <name val="Arial"/>
      <family val="2"/>
      <charset val="204"/>
    </font>
    <font>
      <sz val="10"/>
      <color rgb="FFFF0000"/>
      <name val="Arial"/>
      <family val="2"/>
      <charset val="204"/>
    </font>
    <font>
      <b/>
      <u/>
      <sz val="10"/>
      <name val="Arial"/>
      <family val="2"/>
      <charset val="204"/>
    </font>
    <font>
      <sz val="10"/>
      <name val="Arial Cyr"/>
      <charset val="204"/>
    </font>
    <font>
      <sz val="10"/>
      <color rgb="FF000000"/>
      <name val="Arial"/>
      <family val="2"/>
      <charset val="204"/>
    </font>
    <font>
      <sz val="10"/>
      <color indexed="10"/>
      <name val="Arial"/>
      <family val="2"/>
      <charset val="204"/>
    </font>
    <font>
      <sz val="10"/>
      <color indexed="8"/>
      <name val="Arial"/>
      <family val="2"/>
      <charset val="204"/>
    </font>
    <font>
      <b/>
      <i/>
      <sz val="10"/>
      <name val="Arial"/>
      <family val="2"/>
      <charset val="204"/>
    </font>
    <font>
      <sz val="8"/>
      <color theme="1"/>
      <name val="Arial"/>
      <family val="2"/>
      <charset val="204"/>
    </font>
    <font>
      <sz val="10"/>
      <name val="Times New Roman Cyr"/>
      <charset val="204"/>
    </font>
    <font>
      <b/>
      <u/>
      <sz val="12"/>
      <name val="Arial"/>
      <family val="2"/>
      <charset val="204"/>
    </font>
    <font>
      <b/>
      <sz val="12"/>
      <name val="Arial"/>
      <family val="2"/>
      <charset val="204"/>
    </font>
    <font>
      <sz val="12"/>
      <name val="Arial"/>
      <family val="2"/>
      <charset val="204"/>
    </font>
    <font>
      <sz val="12"/>
      <color theme="1"/>
      <name val="Arial"/>
      <family val="2"/>
      <charset val="204"/>
    </font>
    <font>
      <b/>
      <sz val="12"/>
      <color indexed="59"/>
      <name val="Arial"/>
      <family val="2"/>
      <charset val="204"/>
    </font>
    <font>
      <u/>
      <sz val="10"/>
      <name val="Arial"/>
      <family val="2"/>
      <charset val="204"/>
    </font>
    <font>
      <sz val="8"/>
      <color theme="1"/>
      <name val="Calibri"/>
      <family val="2"/>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right/>
      <top/>
      <bottom style="medium">
        <color theme="4" tint="0.3999755851924192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s>
  <cellStyleXfs count="9">
    <xf numFmtId="0" fontId="0" fillId="0" borderId="0"/>
    <xf numFmtId="0" fontId="1" fillId="0" borderId="1"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23" fillId="0" borderId="0"/>
  </cellStyleXfs>
  <cellXfs count="295">
    <xf numFmtId="0" fontId="0" fillId="0" borderId="0" xfId="0"/>
    <xf numFmtId="0" fontId="3" fillId="0" borderId="0" xfId="0" applyFont="1" applyFill="1" applyAlignment="1">
      <alignment vertical="top"/>
    </xf>
    <xf numFmtId="0" fontId="3" fillId="0" borderId="0" xfId="0" applyFont="1" applyFill="1" applyAlignment="1">
      <alignment vertical="top" wrapText="1"/>
    </xf>
    <xf numFmtId="0" fontId="3" fillId="0" borderId="2" xfId="0" applyFont="1" applyFill="1" applyBorder="1" applyAlignment="1">
      <alignment vertical="top"/>
    </xf>
    <xf numFmtId="0" fontId="3" fillId="0" borderId="2" xfId="0" applyFont="1" applyFill="1" applyBorder="1" applyAlignment="1">
      <alignment horizontal="center" vertical="top"/>
    </xf>
    <xf numFmtId="0" fontId="5" fillId="0" borderId="2" xfId="0" applyFont="1" applyFill="1" applyBorder="1" applyAlignment="1">
      <alignment horizontal="right" vertical="top"/>
    </xf>
    <xf numFmtId="0" fontId="7" fillId="0" borderId="0" xfId="0" applyFont="1"/>
    <xf numFmtId="0" fontId="0" fillId="0" borderId="0" xfId="0" applyAlignment="1">
      <alignment horizontal="center"/>
    </xf>
    <xf numFmtId="0" fontId="6" fillId="0" borderId="0" xfId="0" applyFont="1" applyFill="1" applyAlignment="1">
      <alignment vertical="top" wrapText="1"/>
    </xf>
    <xf numFmtId="0" fontId="8" fillId="0" borderId="0" xfId="0" applyFont="1" applyFill="1"/>
    <xf numFmtId="0" fontId="8" fillId="0" borderId="0" xfId="0" applyFont="1" applyFill="1" applyAlignment="1">
      <alignment horizontal="center"/>
    </xf>
    <xf numFmtId="4" fontId="8" fillId="0" borderId="0" xfId="0" applyNumberFormat="1" applyFont="1" applyFill="1"/>
    <xf numFmtId="49" fontId="8" fillId="0" borderId="0" xfId="0" applyNumberFormat="1" applyFont="1" applyFill="1" applyAlignment="1">
      <alignment horizontal="center"/>
    </xf>
    <xf numFmtId="49" fontId="8" fillId="0" borderId="0" xfId="0" applyNumberFormat="1" applyFont="1" applyFill="1"/>
    <xf numFmtId="49" fontId="7" fillId="0" borderId="0" xfId="0" applyNumberFormat="1" applyFont="1" applyAlignment="1">
      <alignment horizontal="center"/>
    </xf>
    <xf numFmtId="49" fontId="7" fillId="0" borderId="0" xfId="0" applyNumberFormat="1" applyFont="1"/>
    <xf numFmtId="49" fontId="0" fillId="0" borderId="0" xfId="0" applyNumberFormat="1" applyAlignment="1">
      <alignment horizontal="center"/>
    </xf>
    <xf numFmtId="49" fontId="0" fillId="0" borderId="0" xfId="0" applyNumberFormat="1"/>
    <xf numFmtId="0" fontId="9" fillId="0" borderId="0" xfId="0" applyFont="1" applyFill="1"/>
    <xf numFmtId="49" fontId="9" fillId="0" borderId="0" xfId="0" applyNumberFormat="1" applyFont="1" applyFill="1"/>
    <xf numFmtId="0" fontId="10" fillId="0" borderId="0" xfId="1" applyFont="1" applyFill="1" applyBorder="1" applyAlignment="1">
      <alignment horizontal="center" vertical="center" wrapText="1"/>
    </xf>
    <xf numFmtId="49" fontId="10" fillId="0" borderId="0" xfId="1" applyNumberFormat="1" applyFont="1" applyFill="1" applyBorder="1" applyAlignment="1">
      <alignment horizontal="center" vertical="center" wrapText="1"/>
    </xf>
    <xf numFmtId="0" fontId="7" fillId="0" borderId="0" xfId="0" applyFont="1" applyFill="1"/>
    <xf numFmtId="49" fontId="7" fillId="0" borderId="0" xfId="0" applyNumberFormat="1" applyFont="1" applyFill="1"/>
    <xf numFmtId="49" fontId="7" fillId="0" borderId="0" xfId="0" applyNumberFormat="1" applyFont="1" applyFill="1" applyAlignment="1">
      <alignment horizontal="center"/>
    </xf>
    <xf numFmtId="0" fontId="7" fillId="0" borderId="0" xfId="0" applyFont="1" applyFill="1" applyAlignment="1">
      <alignment horizontal="center"/>
    </xf>
    <xf numFmtId="4" fontId="7" fillId="0" borderId="0" xfId="0" applyNumberFormat="1" applyFont="1" applyFill="1"/>
    <xf numFmtId="0" fontId="0" fillId="0" borderId="0" xfId="0" applyFill="1"/>
    <xf numFmtId="49" fontId="0" fillId="0" borderId="0" xfId="0" applyNumberFormat="1" applyFill="1"/>
    <xf numFmtId="49" fontId="0" fillId="0" borderId="0" xfId="0" applyNumberFormat="1" applyFill="1" applyAlignment="1">
      <alignment horizontal="center"/>
    </xf>
    <xf numFmtId="4" fontId="0" fillId="0" borderId="0" xfId="0" applyNumberFormat="1" applyFill="1"/>
    <xf numFmtId="0" fontId="4" fillId="0" borderId="0"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Fill="1" applyAlignment="1">
      <alignment horizontal="center" vertical="top"/>
    </xf>
    <xf numFmtId="0" fontId="3" fillId="0" borderId="4"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4" xfId="0" applyFont="1" applyFill="1" applyBorder="1" applyAlignment="1">
      <alignment vertical="top" wrapText="1"/>
    </xf>
    <xf numFmtId="4" fontId="4" fillId="0" borderId="4" xfId="0" applyNumberFormat="1" applyFont="1" applyFill="1" applyBorder="1" applyAlignment="1">
      <alignment vertical="top" wrapText="1"/>
    </xf>
    <xf numFmtId="0" fontId="4" fillId="0" borderId="0" xfId="0" applyFont="1" applyFill="1" applyAlignment="1">
      <alignment vertical="top" wrapText="1"/>
    </xf>
    <xf numFmtId="0" fontId="14" fillId="0" borderId="4" xfId="0" applyFont="1" applyFill="1" applyBorder="1" applyAlignment="1">
      <alignment horizontal="center" vertical="top" wrapText="1"/>
    </xf>
    <xf numFmtId="0" fontId="14" fillId="0" borderId="0" xfId="0" applyFont="1" applyFill="1" applyAlignment="1">
      <alignment vertical="top" wrapText="1"/>
    </xf>
    <xf numFmtId="0" fontId="6" fillId="0" borderId="4" xfId="0" applyFont="1" applyFill="1" applyBorder="1" applyAlignment="1">
      <alignment horizontal="center" vertical="top" wrapText="1"/>
    </xf>
    <xf numFmtId="0" fontId="6" fillId="0" borderId="4" xfId="0" applyFont="1" applyFill="1" applyBorder="1" applyAlignment="1">
      <alignment vertical="top" wrapText="1"/>
    </xf>
    <xf numFmtId="4" fontId="3" fillId="0" borderId="4" xfId="0" applyNumberFormat="1" applyFont="1" applyFill="1" applyBorder="1" applyAlignment="1">
      <alignment vertical="top" wrapText="1"/>
    </xf>
    <xf numFmtId="4" fontId="6" fillId="0" borderId="4" xfId="0" applyNumberFormat="1" applyFont="1" applyFill="1" applyBorder="1" applyAlignment="1">
      <alignment vertical="top" wrapText="1"/>
    </xf>
    <xf numFmtId="0" fontId="6" fillId="0" borderId="4" xfId="0" applyNumberFormat="1" applyFont="1" applyFill="1" applyBorder="1" applyAlignment="1">
      <alignment vertical="top" wrapText="1"/>
    </xf>
    <xf numFmtId="0" fontId="3" fillId="0" borderId="4" xfId="0" applyNumberFormat="1" applyFont="1" applyFill="1" applyBorder="1" applyAlignment="1">
      <alignment vertical="top" wrapText="1"/>
    </xf>
    <xf numFmtId="0" fontId="3" fillId="0" borderId="4" xfId="0" applyFont="1" applyFill="1" applyBorder="1" applyAlignment="1">
      <alignment vertical="top" wrapText="1"/>
    </xf>
    <xf numFmtId="49" fontId="3" fillId="0" borderId="4" xfId="0" applyNumberFormat="1" applyFont="1" applyFill="1" applyBorder="1" applyAlignment="1">
      <alignment horizontal="center" vertical="top" wrapText="1"/>
    </xf>
    <xf numFmtId="0" fontId="4" fillId="0" borderId="4" xfId="0" applyNumberFormat="1" applyFont="1" applyFill="1" applyBorder="1" applyAlignment="1">
      <alignment vertical="top" wrapText="1"/>
    </xf>
    <xf numFmtId="0" fontId="3"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15" fillId="0" borderId="4" xfId="0" applyFont="1" applyFill="1" applyBorder="1" applyAlignment="1">
      <alignment horizontal="center" vertical="top" wrapText="1"/>
    </xf>
    <xf numFmtId="164" fontId="4" fillId="0" borderId="0" xfId="0" applyNumberFormat="1" applyFont="1" applyFill="1" applyBorder="1" applyAlignment="1">
      <alignment vertical="top" wrapText="1"/>
    </xf>
    <xf numFmtId="0" fontId="4" fillId="0" borderId="0" xfId="0" applyFont="1" applyFill="1" applyBorder="1" applyAlignment="1">
      <alignment vertical="top"/>
    </xf>
    <xf numFmtId="164" fontId="3" fillId="0" borderId="0" xfId="0" applyNumberFormat="1" applyFont="1" applyFill="1" applyBorder="1" applyAlignment="1">
      <alignment vertical="top" wrapText="1"/>
    </xf>
    <xf numFmtId="0" fontId="3" fillId="0" borderId="0" xfId="0" applyFont="1" applyFill="1" applyBorder="1" applyAlignment="1">
      <alignment vertical="top"/>
    </xf>
    <xf numFmtId="164" fontId="3" fillId="0" borderId="0" xfId="0" applyNumberFormat="1" applyFont="1" applyFill="1" applyBorder="1" applyAlignment="1">
      <alignment vertical="top"/>
    </xf>
    <xf numFmtId="165" fontId="4" fillId="0" borderId="4" xfId="0" applyNumberFormat="1" applyFont="1" applyFill="1" applyBorder="1" applyAlignment="1">
      <alignment vertical="top" wrapText="1"/>
    </xf>
    <xf numFmtId="165" fontId="4" fillId="0" borderId="0" xfId="0" applyNumberFormat="1" applyFont="1" applyFill="1" applyBorder="1" applyAlignment="1">
      <alignment vertical="top" wrapText="1"/>
    </xf>
    <xf numFmtId="166" fontId="3" fillId="0" borderId="0" xfId="0" applyNumberFormat="1" applyFont="1" applyFill="1" applyBorder="1" applyAlignment="1">
      <alignment vertical="top" wrapText="1"/>
    </xf>
    <xf numFmtId="165" fontId="3" fillId="0" borderId="4" xfId="0" applyNumberFormat="1" applyFont="1" applyFill="1" applyBorder="1" applyAlignment="1">
      <alignment vertical="top" wrapText="1"/>
    </xf>
    <xf numFmtId="165" fontId="3" fillId="0" borderId="0" xfId="0" applyNumberFormat="1" applyFont="1" applyFill="1" applyBorder="1" applyAlignment="1">
      <alignment vertical="top" wrapText="1"/>
    </xf>
    <xf numFmtId="0" fontId="3" fillId="0" borderId="0" xfId="0" applyFont="1" applyFill="1" applyBorder="1" applyAlignment="1">
      <alignment vertical="top" wrapText="1"/>
    </xf>
    <xf numFmtId="164" fontId="4" fillId="0" borderId="0" xfId="0" applyNumberFormat="1" applyFont="1" applyFill="1" applyBorder="1" applyAlignment="1">
      <alignment vertical="top"/>
    </xf>
    <xf numFmtId="49" fontId="14" fillId="0" borderId="4" xfId="0" applyNumberFormat="1" applyFont="1" applyBorder="1" applyAlignment="1">
      <alignment vertical="top" wrapText="1"/>
    </xf>
    <xf numFmtId="49" fontId="6" fillId="0" borderId="4" xfId="0" applyNumberFormat="1" applyFont="1" applyBorder="1" applyAlignment="1">
      <alignment vertical="top" wrapText="1"/>
    </xf>
    <xf numFmtId="0" fontId="3" fillId="0" borderId="0" xfId="0" applyFont="1" applyFill="1" applyAlignment="1">
      <alignment horizontal="center" vertical="top"/>
    </xf>
    <xf numFmtId="0" fontId="3" fillId="0" borderId="0" xfId="0" applyFont="1" applyFill="1" applyBorder="1" applyAlignment="1">
      <alignment horizontal="center" vertical="top"/>
    </xf>
    <xf numFmtId="0" fontId="4" fillId="0" borderId="0" xfId="0" applyFont="1" applyFill="1" applyBorder="1" applyAlignment="1">
      <alignment vertical="top" wrapText="1"/>
    </xf>
    <xf numFmtId="0" fontId="16" fillId="0" borderId="4" xfId="0" applyFont="1" applyFill="1" applyBorder="1" applyAlignment="1">
      <alignment horizontal="left" vertical="top" wrapText="1"/>
    </xf>
    <xf numFmtId="49" fontId="16" fillId="0" borderId="4" xfId="0" applyNumberFormat="1" applyFont="1" applyFill="1" applyBorder="1" applyAlignment="1">
      <alignment horizontal="center" vertical="top"/>
    </xf>
    <xf numFmtId="4" fontId="16" fillId="0" borderId="4" xfId="0" applyNumberFormat="1" applyFont="1" applyFill="1" applyBorder="1" applyAlignment="1">
      <alignment vertical="top"/>
    </xf>
    <xf numFmtId="0" fontId="16" fillId="0" borderId="0" xfId="0" applyFont="1" applyFill="1" applyAlignment="1">
      <alignment vertical="top"/>
    </xf>
    <xf numFmtId="49" fontId="4" fillId="0" borderId="4" xfId="0" applyNumberFormat="1" applyFont="1" applyFill="1" applyBorder="1" applyAlignment="1">
      <alignment horizontal="center" vertical="top"/>
    </xf>
    <xf numFmtId="4" fontId="4" fillId="0" borderId="4" xfId="0" applyNumberFormat="1" applyFont="1" applyFill="1" applyBorder="1" applyAlignment="1">
      <alignment vertical="top"/>
    </xf>
    <xf numFmtId="0" fontId="4" fillId="0" borderId="0" xfId="0" applyFont="1" applyFill="1" applyAlignment="1">
      <alignment vertical="top"/>
    </xf>
    <xf numFmtId="49" fontId="3" fillId="0" borderId="4" xfId="0" applyNumberFormat="1" applyFont="1" applyFill="1" applyBorder="1" applyAlignment="1">
      <alignment horizontal="center" vertical="top"/>
    </xf>
    <xf numFmtId="4" fontId="3" fillId="0" borderId="4" xfId="0" applyNumberFormat="1" applyFont="1" applyFill="1" applyBorder="1" applyAlignment="1">
      <alignment vertical="top"/>
    </xf>
    <xf numFmtId="0" fontId="3" fillId="0" borderId="4" xfId="0" applyFont="1" applyFill="1" applyBorder="1" applyAlignment="1">
      <alignment vertical="top"/>
    </xf>
    <xf numFmtId="0" fontId="3" fillId="0" borderId="6" xfId="0" applyFont="1" applyFill="1" applyBorder="1" applyAlignment="1">
      <alignment horizontal="left" vertical="top" wrapText="1"/>
    </xf>
    <xf numFmtId="49" fontId="2" fillId="0" borderId="4" xfId="0" applyNumberFormat="1" applyFont="1" applyFill="1" applyBorder="1" applyAlignment="1">
      <alignment horizontal="center" vertical="top"/>
    </xf>
    <xf numFmtId="0" fontId="17" fillId="0" borderId="0" xfId="0" applyFont="1" applyFill="1" applyAlignment="1">
      <alignment vertical="top"/>
    </xf>
    <xf numFmtId="49" fontId="2" fillId="0" borderId="4" xfId="0" applyNumberFormat="1" applyFont="1" applyFill="1" applyBorder="1" applyAlignment="1">
      <alignment horizontal="center" vertical="top" wrapText="1"/>
    </xf>
    <xf numFmtId="0" fontId="3" fillId="0" borderId="4" xfId="0" applyFont="1" applyBorder="1" applyAlignment="1">
      <alignment horizontal="center" vertical="top" wrapText="1"/>
    </xf>
    <xf numFmtId="4" fontId="3" fillId="0" borderId="4" xfId="0" applyNumberFormat="1" applyFont="1" applyFill="1" applyBorder="1" applyAlignment="1">
      <alignment horizontal="right" vertical="top"/>
    </xf>
    <xf numFmtId="0" fontId="15" fillId="0" borderId="4" xfId="0" applyFont="1" applyFill="1" applyBorder="1" applyAlignment="1">
      <alignment horizontal="left" vertical="top" wrapText="1"/>
    </xf>
    <xf numFmtId="0" fontId="15" fillId="0" borderId="4" xfId="0" applyFont="1" applyFill="1" applyBorder="1" applyAlignment="1">
      <alignment vertical="top"/>
    </xf>
    <xf numFmtId="0" fontId="18" fillId="0" borderId="6" xfId="0" applyFont="1" applyFill="1" applyBorder="1" applyAlignment="1">
      <alignment horizontal="left" vertical="top" wrapText="1"/>
    </xf>
    <xf numFmtId="0" fontId="0" fillId="0" borderId="4" xfId="0" applyBorder="1" applyAlignment="1">
      <alignment vertical="top" wrapText="1"/>
    </xf>
    <xf numFmtId="165" fontId="6" fillId="0" borderId="4" xfId="0" applyNumberFormat="1" applyFont="1" applyBorder="1" applyAlignment="1">
      <alignment vertical="top" wrapText="1"/>
    </xf>
    <xf numFmtId="0" fontId="0" fillId="0" borderId="0" xfId="0" applyAlignment="1">
      <alignment wrapText="1"/>
    </xf>
    <xf numFmtId="165" fontId="3" fillId="0" borderId="4" xfId="0" applyNumberFormat="1" applyFont="1" applyFill="1" applyBorder="1" applyAlignment="1">
      <alignment vertical="top"/>
    </xf>
    <xf numFmtId="0" fontId="4" fillId="0" borderId="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4" xfId="0" applyFont="1" applyFill="1" applyBorder="1" applyAlignment="1">
      <alignment vertical="top"/>
    </xf>
    <xf numFmtId="49" fontId="4" fillId="0" borderId="4" xfId="0" applyNumberFormat="1" applyFont="1" applyFill="1" applyBorder="1" applyAlignment="1">
      <alignment horizontal="center" vertical="top" wrapText="1"/>
    </xf>
    <xf numFmtId="165" fontId="4" fillId="0" borderId="4" xfId="0" applyNumberFormat="1" applyFont="1" applyFill="1" applyBorder="1" applyAlignment="1">
      <alignment vertical="top"/>
    </xf>
    <xf numFmtId="0" fontId="6" fillId="0" borderId="4" xfId="0" applyFont="1" applyFill="1" applyBorder="1" applyAlignment="1">
      <alignment horizontal="left" vertical="top" wrapText="1"/>
    </xf>
    <xf numFmtId="49" fontId="15" fillId="0" borderId="4" xfId="0" applyNumberFormat="1" applyFont="1" applyFill="1" applyBorder="1" applyAlignment="1">
      <alignment horizontal="center" vertical="top"/>
    </xf>
    <xf numFmtId="0" fontId="3" fillId="0" borderId="6" xfId="0" applyFont="1" applyFill="1" applyBorder="1" applyAlignment="1">
      <alignment horizontal="left" vertical="top"/>
    </xf>
    <xf numFmtId="4" fontId="4" fillId="0" borderId="4" xfId="0" applyNumberFormat="1" applyFont="1" applyFill="1" applyBorder="1" applyAlignment="1">
      <alignment horizontal="right" vertical="top"/>
    </xf>
    <xf numFmtId="0" fontId="3" fillId="0" borderId="4" xfId="0" applyFont="1" applyFill="1" applyBorder="1" applyAlignment="1">
      <alignment horizontal="left" vertical="top"/>
    </xf>
    <xf numFmtId="0" fontId="21" fillId="0" borderId="0" xfId="0" applyFont="1" applyFill="1" applyAlignment="1">
      <alignment vertical="top"/>
    </xf>
    <xf numFmtId="49" fontId="16" fillId="0" borderId="4" xfId="0" applyNumberFormat="1" applyFont="1" applyFill="1" applyBorder="1" applyAlignment="1">
      <alignment horizontal="center" vertical="top" wrapText="1"/>
    </xf>
    <xf numFmtId="4" fontId="16" fillId="0" borderId="4" xfId="0" applyNumberFormat="1" applyFont="1" applyFill="1" applyBorder="1" applyAlignment="1">
      <alignment vertical="top" wrapText="1"/>
    </xf>
    <xf numFmtId="49" fontId="4" fillId="0" borderId="4" xfId="0" applyNumberFormat="1" applyFont="1" applyFill="1" applyBorder="1" applyAlignment="1">
      <alignment horizontal="left" vertical="top" wrapText="1"/>
    </xf>
    <xf numFmtId="4" fontId="4" fillId="0" borderId="4" xfId="0" applyNumberFormat="1" applyFont="1" applyFill="1" applyBorder="1" applyAlignment="1">
      <alignment horizontal="right" vertical="top" wrapText="1"/>
    </xf>
    <xf numFmtId="0" fontId="4" fillId="0" borderId="4" xfId="0" applyFont="1" applyFill="1" applyBorder="1" applyAlignment="1">
      <alignment horizontal="left" vertical="top"/>
    </xf>
    <xf numFmtId="0" fontId="3" fillId="2" borderId="4" xfId="0" applyFont="1" applyFill="1" applyBorder="1" applyAlignment="1">
      <alignment horizontal="left" vertical="top" wrapText="1"/>
    </xf>
    <xf numFmtId="0" fontId="3" fillId="2" borderId="4" xfId="0" applyFont="1" applyFill="1" applyBorder="1" applyAlignment="1">
      <alignment horizontal="left" vertical="top"/>
    </xf>
    <xf numFmtId="49" fontId="3" fillId="2" borderId="4" xfId="0" applyNumberFormat="1" applyFont="1" applyFill="1" applyBorder="1" applyAlignment="1">
      <alignment horizontal="center" vertical="top"/>
    </xf>
    <xf numFmtId="4" fontId="3" fillId="2" borderId="4" xfId="0" applyNumberFormat="1" applyFont="1" applyFill="1" applyBorder="1" applyAlignment="1">
      <alignment vertical="top"/>
    </xf>
    <xf numFmtId="0" fontId="2" fillId="0" borderId="0" xfId="0" applyFont="1" applyFill="1" applyAlignment="1">
      <alignment vertical="top"/>
    </xf>
    <xf numFmtId="4" fontId="0" fillId="0" borderId="0" xfId="0" applyNumberFormat="1"/>
    <xf numFmtId="0" fontId="2" fillId="2" borderId="4" xfId="0" applyFont="1" applyFill="1" applyBorder="1" applyAlignment="1">
      <alignment horizontal="center" vertical="top" wrapText="1"/>
    </xf>
    <xf numFmtId="0" fontId="16" fillId="0" borderId="4" xfId="0" applyFont="1" applyFill="1" applyBorder="1" applyAlignment="1">
      <alignment horizontal="center" vertical="center"/>
    </xf>
    <xf numFmtId="49" fontId="2" fillId="0" borderId="4" xfId="0" applyNumberFormat="1" applyFont="1" applyFill="1" applyBorder="1" applyAlignment="1">
      <alignment horizontal="center" vertical="center"/>
    </xf>
    <xf numFmtId="165" fontId="16" fillId="0" borderId="4" xfId="0" applyNumberFormat="1" applyFont="1" applyFill="1" applyBorder="1" applyAlignment="1">
      <alignment horizontal="right" vertical="center" wrapText="1"/>
    </xf>
    <xf numFmtId="0" fontId="18" fillId="0" borderId="6" xfId="0" applyFont="1" applyFill="1" applyBorder="1" applyAlignment="1">
      <alignment horizontal="left" vertical="center" wrapText="1"/>
    </xf>
    <xf numFmtId="4" fontId="6" fillId="0" borderId="4" xfId="0" applyNumberFormat="1" applyFont="1" applyBorder="1" applyAlignment="1">
      <alignment vertical="top" wrapText="1"/>
    </xf>
    <xf numFmtId="0" fontId="16" fillId="0" borderId="6" xfId="0" applyFont="1" applyFill="1" applyBorder="1" applyAlignment="1">
      <alignment horizontal="center" wrapText="1"/>
    </xf>
    <xf numFmtId="165" fontId="16" fillId="0" borderId="4" xfId="0" applyNumberFormat="1" applyFont="1" applyFill="1" applyBorder="1" applyAlignment="1">
      <alignment vertical="center"/>
    </xf>
    <xf numFmtId="4" fontId="16" fillId="0" borderId="4" xfId="0" applyNumberFormat="1" applyFont="1" applyFill="1" applyBorder="1" applyAlignment="1">
      <alignment vertical="center"/>
    </xf>
    <xf numFmtId="0" fontId="16" fillId="0" borderId="6" xfId="0" applyFont="1" applyFill="1" applyBorder="1" applyAlignment="1">
      <alignment horizontal="center" vertical="top" wrapText="1"/>
    </xf>
    <xf numFmtId="0" fontId="16" fillId="0" borderId="4" xfId="0" applyFont="1" applyFill="1" applyBorder="1" applyAlignment="1">
      <alignment horizontal="center" vertical="top" wrapText="1"/>
    </xf>
    <xf numFmtId="165" fontId="16" fillId="0" borderId="4" xfId="0" applyNumberFormat="1" applyFont="1" applyFill="1" applyBorder="1" applyAlignment="1">
      <alignment vertical="top"/>
    </xf>
    <xf numFmtId="0" fontId="16" fillId="0" borderId="5" xfId="0" applyFont="1" applyFill="1" applyBorder="1" applyAlignment="1">
      <alignment horizontal="left" vertical="top" wrapText="1"/>
    </xf>
    <xf numFmtId="0" fontId="3" fillId="0" borderId="5" xfId="0" applyFont="1" applyFill="1" applyBorder="1" applyAlignment="1">
      <alignment horizontal="center" vertical="top"/>
    </xf>
    <xf numFmtId="0" fontId="4" fillId="0" borderId="5" xfId="0" applyFont="1" applyFill="1" applyBorder="1" applyAlignment="1">
      <alignment horizontal="left" vertical="top" wrapText="1"/>
    </xf>
    <xf numFmtId="0" fontId="3" fillId="0" borderId="5" xfId="0" applyFont="1" applyFill="1" applyBorder="1" applyAlignment="1">
      <alignment vertical="top" wrapText="1"/>
    </xf>
    <xf numFmtId="0" fontId="4" fillId="0" borderId="5" xfId="0" applyFont="1" applyFill="1" applyBorder="1" applyAlignment="1">
      <alignment vertical="top" wrapText="1"/>
    </xf>
    <xf numFmtId="0" fontId="4" fillId="0" borderId="7"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0" borderId="5" xfId="0" applyFont="1" applyFill="1" applyBorder="1" applyAlignment="1">
      <alignment horizontal="left" vertical="top"/>
    </xf>
    <xf numFmtId="0" fontId="3" fillId="2" borderId="5" xfId="0" applyFont="1" applyFill="1" applyBorder="1" applyAlignment="1">
      <alignment horizontal="center" vertical="top"/>
    </xf>
    <xf numFmtId="0" fontId="3" fillId="2" borderId="4" xfId="0" applyFont="1" applyFill="1" applyBorder="1" applyAlignment="1">
      <alignment vertical="top" wrapText="1"/>
    </xf>
    <xf numFmtId="0" fontId="16" fillId="0" borderId="7" xfId="0" applyFont="1" applyFill="1" applyBorder="1" applyAlignment="1">
      <alignment horizontal="center" vertical="top"/>
    </xf>
    <xf numFmtId="0" fontId="16" fillId="0" borderId="5" xfId="0" applyFont="1" applyFill="1" applyBorder="1" applyAlignment="1">
      <alignment horizontal="center" vertical="top"/>
    </xf>
    <xf numFmtId="0" fontId="16" fillId="0" borderId="4" xfId="0" applyFont="1" applyFill="1" applyBorder="1" applyAlignment="1">
      <alignment horizontal="center" vertical="top"/>
    </xf>
    <xf numFmtId="0" fontId="7" fillId="0" borderId="0" xfId="0" applyFont="1" applyAlignment="1">
      <alignment horizontal="center"/>
    </xf>
    <xf numFmtId="4" fontId="7" fillId="0" borderId="0" xfId="0" applyNumberFormat="1" applyFont="1"/>
    <xf numFmtId="4" fontId="8" fillId="0" borderId="0" xfId="0" applyNumberFormat="1" applyFont="1"/>
    <xf numFmtId="49" fontId="2" fillId="0" borderId="0" xfId="0" applyNumberFormat="1" applyFont="1" applyFill="1" applyAlignment="1">
      <alignment vertical="top" wrapText="1"/>
    </xf>
    <xf numFmtId="49" fontId="11" fillId="0" borderId="8" xfId="7" applyNumberFormat="1" applyFont="1" applyFill="1" applyBorder="1" applyAlignment="1">
      <alignment horizontal="center" vertical="top" wrapText="1"/>
    </xf>
    <xf numFmtId="0" fontId="11" fillId="0" borderId="8" xfId="7" applyFont="1" applyFill="1" applyBorder="1" applyAlignment="1">
      <alignment horizontal="center" vertical="top" wrapText="1"/>
    </xf>
    <xf numFmtId="0" fontId="11" fillId="0" borderId="9" xfId="7" applyFont="1" applyFill="1" applyBorder="1" applyAlignment="1">
      <alignment horizontal="center" vertical="top" wrapText="1"/>
    </xf>
    <xf numFmtId="0" fontId="22" fillId="0" borderId="0" xfId="0" applyFont="1" applyFill="1" applyAlignment="1">
      <alignment vertical="top" wrapText="1"/>
    </xf>
    <xf numFmtId="49" fontId="18" fillId="0" borderId="8" xfId="6" applyNumberFormat="1" applyFont="1" applyFill="1" applyBorder="1" applyAlignment="1">
      <alignment horizontal="center" vertical="center" wrapText="1"/>
    </xf>
    <xf numFmtId="0" fontId="18" fillId="0" borderId="8" xfId="6" applyNumberFormat="1" applyFont="1" applyFill="1" applyBorder="1" applyAlignment="1">
      <alignment horizontal="center" vertical="center" wrapText="1"/>
    </xf>
    <xf numFmtId="0" fontId="18" fillId="0" borderId="9" xfId="6" applyNumberFormat="1" applyFont="1" applyFill="1" applyBorder="1" applyAlignment="1">
      <alignment horizontal="center" vertical="center" wrapText="1"/>
    </xf>
    <xf numFmtId="0" fontId="18" fillId="0" borderId="4" xfId="6" applyNumberFormat="1" applyFont="1" applyFill="1" applyBorder="1" applyAlignment="1">
      <alignment horizontal="center" vertical="center" wrapText="1"/>
    </xf>
    <xf numFmtId="49" fontId="10" fillId="0" borderId="12" xfId="4" applyNumberFormat="1" applyFont="1" applyFill="1" applyBorder="1" applyAlignment="1">
      <alignment horizontal="center" vertical="center" wrapText="1"/>
    </xf>
    <xf numFmtId="49" fontId="10" fillId="0" borderId="12" xfId="3" applyNumberFormat="1" applyFont="1" applyFill="1" applyBorder="1" applyAlignment="1">
      <alignment vertical="top" wrapText="1"/>
    </xf>
    <xf numFmtId="49" fontId="10" fillId="0" borderId="12" xfId="2" applyNumberFormat="1" applyFont="1" applyFill="1" applyBorder="1" applyAlignment="1">
      <alignment vertical="center" wrapText="1"/>
    </xf>
    <xf numFmtId="0" fontId="10" fillId="0" borderId="12" xfId="3" applyNumberFormat="1" applyFont="1" applyFill="1" applyBorder="1" applyAlignment="1">
      <alignment vertical="top" wrapText="1"/>
    </xf>
    <xf numFmtId="165" fontId="10" fillId="0" borderId="13" xfId="3" applyNumberFormat="1" applyFont="1" applyFill="1" applyBorder="1" applyAlignment="1">
      <alignment vertical="top" wrapText="1"/>
    </xf>
    <xf numFmtId="49" fontId="10" fillId="0" borderId="4" xfId="4" applyNumberFormat="1" applyFont="1" applyFill="1" applyBorder="1" applyAlignment="1">
      <alignment horizontal="center" vertical="center" wrapText="1"/>
    </xf>
    <xf numFmtId="49" fontId="10" fillId="0" borderId="4" xfId="3" applyNumberFormat="1" applyFont="1" applyFill="1" applyBorder="1" applyAlignment="1">
      <alignment vertical="top" wrapText="1"/>
    </xf>
    <xf numFmtId="49" fontId="10" fillId="0" borderId="4" xfId="2" applyNumberFormat="1" applyFont="1" applyFill="1" applyBorder="1" applyAlignment="1">
      <alignment vertical="center" wrapText="1"/>
    </xf>
    <xf numFmtId="0" fontId="10" fillId="0" borderId="4" xfId="3" applyNumberFormat="1" applyFont="1" applyFill="1" applyBorder="1" applyAlignment="1">
      <alignment vertical="top" wrapText="1"/>
    </xf>
    <xf numFmtId="165" fontId="10" fillId="0" borderId="4" xfId="3" applyNumberFormat="1" applyFont="1" applyFill="1" applyBorder="1" applyAlignment="1">
      <alignment vertical="top" wrapText="1"/>
    </xf>
    <xf numFmtId="49" fontId="4" fillId="0" borderId="16" xfId="0" applyNumberFormat="1" applyFont="1" applyFill="1" applyBorder="1" applyAlignment="1">
      <alignment horizontal="center" vertical="top" wrapText="1"/>
    </xf>
    <xf numFmtId="0" fontId="4" fillId="0" borderId="16" xfId="0" applyFont="1" applyFill="1" applyBorder="1" applyAlignment="1">
      <alignment horizontal="center" vertical="center"/>
    </xf>
    <xf numFmtId="49" fontId="2" fillId="0" borderId="16" xfId="0" applyNumberFormat="1" applyFont="1" applyFill="1" applyBorder="1" applyAlignment="1">
      <alignment horizontal="center" vertical="center"/>
    </xf>
    <xf numFmtId="165" fontId="4" fillId="0" borderId="16" xfId="0" applyNumberFormat="1" applyFont="1" applyFill="1" applyBorder="1" applyAlignment="1">
      <alignment horizontal="right" vertical="center" wrapText="1"/>
    </xf>
    <xf numFmtId="0" fontId="0" fillId="0" borderId="4" xfId="0" applyFill="1" applyBorder="1" applyAlignment="1">
      <alignment vertical="top" wrapText="1"/>
    </xf>
    <xf numFmtId="165" fontId="6" fillId="0" borderId="4" xfId="0" applyNumberFormat="1" applyFont="1" applyFill="1" applyBorder="1" applyAlignment="1">
      <alignment vertical="top" wrapText="1"/>
    </xf>
    <xf numFmtId="0" fontId="0" fillId="0" borderId="0" xfId="0" applyFill="1" applyAlignment="1">
      <alignment wrapText="1"/>
    </xf>
    <xf numFmtId="0" fontId="4" fillId="0" borderId="6" xfId="0"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18" fillId="0" borderId="8" xfId="4" applyNumberFormat="1" applyFont="1" applyFill="1" applyBorder="1" applyAlignment="1">
      <alignment horizontal="center" vertical="top" wrapText="1"/>
    </xf>
    <xf numFmtId="49" fontId="4" fillId="0" borderId="5"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0" fontId="4" fillId="0" borderId="4" xfId="0" applyFont="1" applyFill="1" applyBorder="1" applyAlignment="1">
      <alignment horizontal="center" vertical="top"/>
    </xf>
    <xf numFmtId="49" fontId="4" fillId="0" borderId="4" xfId="0" applyNumberFormat="1" applyFont="1" applyFill="1" applyBorder="1" applyAlignment="1">
      <alignment vertical="top" wrapText="1"/>
    </xf>
    <xf numFmtId="0" fontId="2" fillId="0" borderId="0" xfId="0" applyFont="1"/>
    <xf numFmtId="49" fontId="5" fillId="0" borderId="0" xfId="0" applyNumberFormat="1" applyFont="1" applyFill="1" applyAlignment="1">
      <alignment vertical="top" wrapText="1"/>
    </xf>
    <xf numFmtId="0" fontId="24" fillId="0" borderId="0" xfId="8" applyFont="1" applyFill="1"/>
    <xf numFmtId="0" fontId="25" fillId="0" borderId="0" xfId="8" applyFont="1" applyFill="1" applyBorder="1" applyAlignment="1">
      <alignment vertical="center" wrapText="1"/>
    </xf>
    <xf numFmtId="0" fontId="26" fillId="0" borderId="0" xfId="8" applyFont="1" applyFill="1"/>
    <xf numFmtId="0" fontId="26" fillId="0" borderId="0" xfId="0" applyFont="1"/>
    <xf numFmtId="0" fontId="25" fillId="0" borderId="0" xfId="8" applyFont="1" applyFill="1" applyBorder="1" applyAlignment="1">
      <alignment horizontal="center" wrapText="1"/>
    </xf>
    <xf numFmtId="0" fontId="25" fillId="0" borderId="0" xfId="8" applyFont="1" applyFill="1" applyBorder="1" applyAlignment="1">
      <alignment wrapText="1"/>
    </xf>
    <xf numFmtId="0" fontId="3" fillId="0" borderId="0" xfId="0" applyFont="1" applyAlignment="1">
      <alignment horizontal="center" vertical="top" wrapText="1"/>
    </xf>
    <xf numFmtId="0" fontId="26" fillId="0" borderId="4" xfId="8" applyFont="1" applyFill="1" applyBorder="1" applyAlignment="1">
      <alignment horizontal="center"/>
    </xf>
    <xf numFmtId="0" fontId="26" fillId="0" borderId="4" xfId="8" applyFont="1" applyFill="1" applyBorder="1"/>
    <xf numFmtId="167" fontId="26" fillId="0" borderId="4" xfId="8" applyNumberFormat="1" applyFont="1" applyFill="1" applyBorder="1" applyAlignment="1">
      <alignment horizontal="center"/>
    </xf>
    <xf numFmtId="167" fontId="27" fillId="0" borderId="4" xfId="0" applyNumberFormat="1" applyFont="1" applyBorder="1" applyAlignment="1">
      <alignment horizontal="center"/>
    </xf>
    <xf numFmtId="0" fontId="26" fillId="0" borderId="4" xfId="0" applyFont="1" applyBorder="1" applyAlignment="1">
      <alignment horizontal="center"/>
    </xf>
    <xf numFmtId="0" fontId="25" fillId="0" borderId="4" xfId="0" applyFont="1" applyBorder="1"/>
    <xf numFmtId="0" fontId="28" fillId="0" borderId="4" xfId="8" applyFont="1" applyFill="1" applyBorder="1" applyAlignment="1"/>
    <xf numFmtId="167" fontId="25" fillId="0" borderId="4" xfId="8" applyNumberFormat="1" applyFont="1" applyFill="1" applyBorder="1" applyAlignment="1">
      <alignment horizontal="center"/>
    </xf>
    <xf numFmtId="0" fontId="25" fillId="0" borderId="0" xfId="0" applyFont="1"/>
    <xf numFmtId="0" fontId="28" fillId="0" borderId="0" xfId="8" applyFont="1" applyFill="1" applyBorder="1" applyAlignment="1">
      <alignment horizontal="center"/>
    </xf>
    <xf numFmtId="168" fontId="28" fillId="0" borderId="0" xfId="8" applyNumberFormat="1" applyFont="1" applyFill="1" applyBorder="1"/>
    <xf numFmtId="0" fontId="26" fillId="0" borderId="0" xfId="8" applyFont="1" applyFill="1" applyBorder="1"/>
    <xf numFmtId="0" fontId="26" fillId="0" borderId="0" xfId="8" applyFont="1" applyFill="1" applyAlignment="1">
      <alignment horizontal="left" vertical="top" wrapText="1"/>
    </xf>
    <xf numFmtId="0" fontId="26" fillId="0" borderId="0" xfId="8" applyFont="1" applyFill="1" applyAlignment="1">
      <alignment vertical="top" wrapText="1"/>
    </xf>
    <xf numFmtId="0" fontId="26" fillId="0" borderId="0" xfId="8" applyFont="1" applyFill="1" applyBorder="1" applyAlignment="1">
      <alignment vertical="top" wrapText="1"/>
    </xf>
    <xf numFmtId="0" fontId="25" fillId="0" borderId="0" xfId="8" applyFont="1" applyFill="1" applyBorder="1" applyAlignment="1">
      <alignment horizontal="right" wrapText="1"/>
    </xf>
    <xf numFmtId="0" fontId="26" fillId="0" borderId="0" xfId="0" applyFont="1" applyFill="1" applyAlignment="1">
      <alignment vertical="top" wrapText="1"/>
    </xf>
    <xf numFmtId="0" fontId="26" fillId="0" borderId="0" xfId="0" applyFont="1" applyAlignment="1">
      <alignment vertical="top" wrapText="1"/>
    </xf>
    <xf numFmtId="0" fontId="26" fillId="0" borderId="0" xfId="0" applyFont="1" applyFill="1"/>
    <xf numFmtId="0" fontId="3" fillId="0" borderId="0" xfId="0" applyFont="1"/>
    <xf numFmtId="0" fontId="29" fillId="0" borderId="0" xfId="8" applyFont="1" applyFill="1"/>
    <xf numFmtId="0" fontId="3" fillId="0" borderId="0" xfId="8" applyFont="1" applyFill="1"/>
    <xf numFmtId="0" fontId="3" fillId="0" borderId="4" xfId="8" applyFont="1" applyFill="1" applyBorder="1" applyAlignment="1">
      <alignment horizontal="center" vertical="center" wrapText="1"/>
    </xf>
    <xf numFmtId="0" fontId="3" fillId="0" borderId="4" xfId="8" applyFont="1" applyFill="1" applyBorder="1" applyAlignment="1">
      <alignment horizontal="center" vertical="top" wrapText="1"/>
    </xf>
    <xf numFmtId="49" fontId="2" fillId="0" borderId="0" xfId="0" applyNumberFormat="1" applyFont="1" applyAlignment="1">
      <alignment vertical="top" wrapText="1"/>
    </xf>
    <xf numFmtId="0" fontId="3" fillId="0" borderId="0" xfId="8" applyFont="1" applyFill="1" applyAlignment="1">
      <alignment horizontal="left"/>
    </xf>
    <xf numFmtId="169" fontId="26" fillId="0" borderId="4" xfId="8" applyNumberFormat="1" applyFont="1" applyFill="1" applyBorder="1" applyAlignment="1">
      <alignment horizontal="center"/>
    </xf>
    <xf numFmtId="169" fontId="25" fillId="0" borderId="4" xfId="8" applyNumberFormat="1" applyFont="1" applyFill="1" applyBorder="1" applyAlignment="1">
      <alignment horizontal="center"/>
    </xf>
    <xf numFmtId="49" fontId="3" fillId="0" borderId="0" xfId="0" applyNumberFormat="1" applyFont="1" applyFill="1" applyBorder="1" applyAlignment="1">
      <alignment horizontal="right" vertical="top" wrapText="1"/>
    </xf>
    <xf numFmtId="0" fontId="3" fillId="0" borderId="0" xfId="0" applyFont="1" applyFill="1" applyAlignment="1">
      <alignment horizontal="right" vertical="top"/>
    </xf>
    <xf numFmtId="0" fontId="4" fillId="0" borderId="0" xfId="0" applyFont="1" applyFill="1" applyBorder="1" applyAlignment="1">
      <alignment horizontal="center"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2" fillId="0" borderId="4" xfId="0" applyFont="1" applyFill="1" applyBorder="1" applyAlignment="1">
      <alignment horizontal="center" vertical="top" wrapText="1"/>
    </xf>
    <xf numFmtId="49" fontId="2" fillId="0" borderId="0" xfId="0" applyNumberFormat="1" applyFont="1" applyFill="1" applyAlignment="1">
      <alignment horizontal="left" vertical="top"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5" xfId="0" applyFont="1" applyFill="1" applyBorder="1" applyAlignment="1">
      <alignment vertical="top"/>
    </xf>
    <xf numFmtId="0" fontId="4" fillId="0" borderId="6" xfId="0" applyFont="1" applyFill="1" applyBorder="1" applyAlignment="1">
      <alignment vertical="top"/>
    </xf>
    <xf numFmtId="0" fontId="3" fillId="0" borderId="4" xfId="0" applyFont="1" applyFill="1" applyBorder="1" applyAlignment="1">
      <alignment horizontal="left" vertical="top" wrapText="1"/>
    </xf>
    <xf numFmtId="0" fontId="16" fillId="0" borderId="4" xfId="0" applyFont="1" applyFill="1" applyBorder="1" applyAlignment="1">
      <alignment horizontal="center" vertical="center"/>
    </xf>
    <xf numFmtId="0" fontId="16"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4" fillId="0" borderId="4" xfId="0" applyFont="1" applyFill="1" applyBorder="1" applyAlignment="1">
      <alignment vertical="top"/>
    </xf>
    <xf numFmtId="0" fontId="3" fillId="0" borderId="4" xfId="0" applyFont="1" applyFill="1" applyBorder="1" applyAlignment="1">
      <alignment horizontal="left" vertical="top"/>
    </xf>
    <xf numFmtId="0" fontId="16" fillId="0" borderId="5" xfId="0" applyFont="1" applyFill="1" applyBorder="1" applyAlignment="1">
      <alignment horizontal="center" wrapText="1"/>
    </xf>
    <xf numFmtId="0" fontId="16" fillId="0" borderId="6" xfId="0" applyFont="1" applyFill="1" applyBorder="1" applyAlignment="1">
      <alignment horizontal="center" wrapText="1"/>
    </xf>
    <xf numFmtId="0" fontId="6" fillId="0" borderId="4" xfId="0" applyFont="1" applyFill="1" applyBorder="1" applyAlignment="1">
      <alignment horizontal="left" vertical="top" wrapText="1"/>
    </xf>
    <xf numFmtId="0" fontId="3" fillId="0" borderId="4" xfId="0" applyFont="1" applyFill="1" applyBorder="1" applyAlignment="1">
      <alignment vertical="top" wrapText="1"/>
    </xf>
    <xf numFmtId="0" fontId="16" fillId="0" borderId="5" xfId="0" applyFont="1" applyFill="1" applyBorder="1" applyAlignment="1">
      <alignment horizontal="center" vertical="top" wrapText="1"/>
    </xf>
    <xf numFmtId="0" fontId="16" fillId="0" borderId="6" xfId="0" applyFont="1" applyFill="1" applyBorder="1" applyAlignment="1">
      <alignment horizontal="center" vertical="top" wrapText="1"/>
    </xf>
    <xf numFmtId="0" fontId="4" fillId="0" borderId="4" xfId="0" applyFont="1" applyFill="1" applyBorder="1" applyAlignment="1">
      <alignment vertical="top" wrapText="1"/>
    </xf>
    <xf numFmtId="0" fontId="4" fillId="0" borderId="4" xfId="0" applyFont="1" applyFill="1" applyBorder="1" applyAlignment="1">
      <alignment horizontal="left" vertical="top"/>
    </xf>
    <xf numFmtId="0" fontId="16" fillId="0" borderId="5" xfId="0" applyFont="1" applyFill="1" applyBorder="1" applyAlignment="1">
      <alignment horizontal="center" vertical="top"/>
    </xf>
    <xf numFmtId="0" fontId="16" fillId="0" borderId="6" xfId="0" applyFont="1" applyFill="1" applyBorder="1" applyAlignment="1">
      <alignment horizontal="center" vertical="top"/>
    </xf>
    <xf numFmtId="0" fontId="11" fillId="0" borderId="4" xfId="7" applyFont="1" applyFill="1" applyBorder="1" applyAlignment="1">
      <alignment horizontal="center" vertical="center" wrapText="1"/>
    </xf>
    <xf numFmtId="0" fontId="18" fillId="0" borderId="4" xfId="6" applyNumberFormat="1" applyFont="1" applyFill="1" applyBorder="1" applyAlignment="1">
      <alignment horizontal="center" vertical="center" wrapText="1"/>
    </xf>
    <xf numFmtId="0" fontId="10" fillId="0" borderId="10" xfId="5" applyNumberFormat="1" applyFont="1" applyFill="1" applyBorder="1" applyAlignment="1">
      <alignment horizontal="left" vertical="top" wrapText="1"/>
    </xf>
    <xf numFmtId="0" fontId="10" fillId="0" borderId="11" xfId="5" applyNumberFormat="1" applyFont="1" applyFill="1" applyBorder="1" applyAlignment="1">
      <alignment horizontal="left" vertical="top" wrapText="1"/>
    </xf>
    <xf numFmtId="0" fontId="10" fillId="0" borderId="4" xfId="5" applyNumberFormat="1" applyFont="1" applyFill="1" applyBorder="1" applyAlignment="1">
      <alignment horizontal="left" vertical="top"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4" fillId="0" borderId="17" xfId="0" applyFont="1" applyFill="1" applyBorder="1" applyAlignment="1">
      <alignment horizontal="left" vertical="top" wrapText="1"/>
    </xf>
    <xf numFmtId="0" fontId="10" fillId="0" borderId="0" xfId="0" applyFont="1" applyFill="1" applyAlignment="1">
      <alignment horizontal="center" vertical="center" wrapText="1"/>
    </xf>
    <xf numFmtId="0" fontId="4" fillId="0" borderId="7" xfId="0" applyFont="1" applyFill="1" applyBorder="1" applyAlignment="1">
      <alignment horizontal="left" vertical="top"/>
    </xf>
    <xf numFmtId="0" fontId="25" fillId="0" borderId="0" xfId="8" applyFont="1" applyFill="1" applyAlignment="1">
      <alignment horizontal="left" vertical="top" wrapText="1"/>
    </xf>
    <xf numFmtId="0" fontId="25" fillId="0" borderId="0" xfId="8" applyFont="1" applyFill="1" applyBorder="1" applyAlignment="1">
      <alignment horizontal="center" vertical="center" wrapText="1"/>
    </xf>
    <xf numFmtId="49" fontId="2" fillId="0" borderId="0" xfId="0" applyNumberFormat="1" applyFont="1" applyAlignment="1">
      <alignment horizontal="left" vertical="top" wrapText="1"/>
    </xf>
    <xf numFmtId="0" fontId="3" fillId="0" borderId="4" xfId="8" applyFont="1" applyFill="1" applyBorder="1" applyAlignment="1">
      <alignment horizontal="center" vertical="center" wrapText="1"/>
    </xf>
    <xf numFmtId="0" fontId="3" fillId="0" borderId="4" xfId="8" applyFont="1" applyFill="1" applyBorder="1" applyAlignment="1">
      <alignment horizontal="center" vertical="top" wrapText="1"/>
    </xf>
    <xf numFmtId="0" fontId="30" fillId="0" borderId="0" xfId="0" applyFont="1" applyAlignment="1">
      <alignment horizontal="right"/>
    </xf>
    <xf numFmtId="0" fontId="2" fillId="0" borderId="0" xfId="0" applyFont="1" applyFill="1" applyAlignment="1">
      <alignment horizontal="left" vertical="top" wrapText="1"/>
    </xf>
    <xf numFmtId="0" fontId="2" fillId="0" borderId="0" xfId="0" applyFont="1" applyFill="1" applyBorder="1" applyAlignment="1">
      <alignment horizontal="right" vertical="center" wrapText="1"/>
    </xf>
    <xf numFmtId="0" fontId="2" fillId="0" borderId="0" xfId="0" applyFont="1" applyFill="1" applyAlignment="1">
      <alignment horizontal="right"/>
    </xf>
    <xf numFmtId="0" fontId="11" fillId="0" borderId="0" xfId="0" applyFont="1" applyFill="1" applyAlignment="1">
      <alignment horizontal="left" vertical="top" wrapText="1"/>
    </xf>
    <xf numFmtId="0" fontId="2" fillId="0" borderId="0" xfId="0" applyFont="1" applyFill="1" applyAlignment="1">
      <alignment horizontal="right" vertical="top" wrapText="1"/>
    </xf>
    <xf numFmtId="49" fontId="2" fillId="0" borderId="0" xfId="0" applyNumberFormat="1" applyFont="1" applyFill="1" applyAlignment="1">
      <alignment horizontal="right" vertical="top" wrapText="1"/>
    </xf>
    <xf numFmtId="0" fontId="2" fillId="0" borderId="0" xfId="0" applyFont="1" applyAlignment="1">
      <alignment horizontal="right" vertical="top" wrapText="1"/>
    </xf>
    <xf numFmtId="0" fontId="2" fillId="0" borderId="0" xfId="8" applyFont="1" applyFill="1" applyBorder="1" applyAlignment="1">
      <alignment horizontal="right" wrapText="1"/>
    </xf>
    <xf numFmtId="0" fontId="2" fillId="0" borderId="0" xfId="0" applyFont="1" applyAlignment="1">
      <alignment horizontal="left" vertical="top" wrapText="1"/>
    </xf>
    <xf numFmtId="0" fontId="26" fillId="0" borderId="4" xfId="8" applyFont="1" applyFill="1" applyBorder="1" applyAlignment="1">
      <alignment horizontal="center" vertical="center" wrapText="1"/>
    </xf>
    <xf numFmtId="0" fontId="26" fillId="0" borderId="4" xfId="8" applyFont="1" applyFill="1" applyBorder="1" applyAlignment="1">
      <alignment vertical="center" wrapText="1"/>
    </xf>
    <xf numFmtId="169" fontId="26" fillId="0" borderId="4" xfId="8" applyNumberFormat="1" applyFont="1" applyFill="1" applyBorder="1" applyAlignment="1">
      <alignment horizontal="center" vertical="center"/>
    </xf>
    <xf numFmtId="0" fontId="26" fillId="0" borderId="0" xfId="0" applyFont="1" applyAlignment="1">
      <alignment vertical="center" wrapText="1"/>
    </xf>
    <xf numFmtId="0" fontId="26" fillId="0" borderId="4" xfId="0" applyFont="1" applyBorder="1" applyAlignment="1">
      <alignment horizontal="center" vertical="center" wrapText="1"/>
    </xf>
    <xf numFmtId="0" fontId="25" fillId="0" borderId="4" xfId="0" applyFont="1" applyBorder="1" applyAlignment="1">
      <alignment vertical="center" wrapText="1"/>
    </xf>
    <xf numFmtId="0" fontId="28" fillId="0" borderId="4" xfId="8" applyFont="1" applyFill="1" applyBorder="1" applyAlignment="1">
      <alignment vertical="center" wrapText="1"/>
    </xf>
    <xf numFmtId="169" fontId="25" fillId="0" borderId="4" xfId="8" applyNumberFormat="1" applyFont="1" applyFill="1" applyBorder="1" applyAlignment="1">
      <alignment horizontal="center" vertical="center"/>
    </xf>
    <xf numFmtId="0" fontId="25" fillId="0" borderId="0" xfId="0" applyFont="1" applyAlignment="1">
      <alignment vertical="center" wrapText="1"/>
    </xf>
  </cellXfs>
  <cellStyles count="9">
    <cellStyle name="Денежный" xfId="4" builtinId="4"/>
    <cellStyle name="Денежный [0]" xfId="5" builtinId="7"/>
    <cellStyle name="Заголовок 3" xfId="1" builtinId="18"/>
    <cellStyle name="Название" xfId="7" builtinId="15"/>
    <cellStyle name="Обычный" xfId="0" builtinId="0"/>
    <cellStyle name="Обычный_method_2_1" xfId="8"/>
    <cellStyle name="Процентный" xfId="6" builtinId="5"/>
    <cellStyle name="Финансовый" xfId="2" builtinId="3"/>
    <cellStyle name="Финансовый [0]" xfId="3" builtin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0</xdr:colOff>
      <xdr:row>7</xdr:row>
      <xdr:rowOff>0</xdr:rowOff>
    </xdr:to>
    <xdr:sp macro="" textlink="">
      <xdr:nvSpPr>
        <xdr:cNvPr id="2" name="AutoShape 4"/>
        <xdr:cNvSpPr>
          <a:spLocks noChangeArrowheads="1"/>
        </xdr:cNvSpPr>
      </xdr:nvSpPr>
      <xdr:spPr bwMode="auto">
        <a:xfrm>
          <a:off x="4162425" y="27908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7</xdr:row>
      <xdr:rowOff>0</xdr:rowOff>
    </xdr:from>
    <xdr:to>
      <xdr:col>2</xdr:col>
      <xdr:colOff>0</xdr:colOff>
      <xdr:row>7</xdr:row>
      <xdr:rowOff>0</xdr:rowOff>
    </xdr:to>
    <xdr:sp macro="" textlink="">
      <xdr:nvSpPr>
        <xdr:cNvPr id="3" name="AutoShape 9"/>
        <xdr:cNvSpPr>
          <a:spLocks noChangeArrowheads="1"/>
        </xdr:cNvSpPr>
      </xdr:nvSpPr>
      <xdr:spPr bwMode="auto">
        <a:xfrm>
          <a:off x="4162425" y="27908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7</xdr:row>
      <xdr:rowOff>0</xdr:rowOff>
    </xdr:from>
    <xdr:to>
      <xdr:col>2</xdr:col>
      <xdr:colOff>0</xdr:colOff>
      <xdr:row>7</xdr:row>
      <xdr:rowOff>0</xdr:rowOff>
    </xdr:to>
    <xdr:sp macro="" textlink="">
      <xdr:nvSpPr>
        <xdr:cNvPr id="4" name="AutoShape 4"/>
        <xdr:cNvSpPr>
          <a:spLocks noChangeArrowheads="1"/>
        </xdr:cNvSpPr>
      </xdr:nvSpPr>
      <xdr:spPr bwMode="auto">
        <a:xfrm>
          <a:off x="4162425" y="27908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18</xdr:row>
      <xdr:rowOff>28575</xdr:rowOff>
    </xdr:from>
    <xdr:to>
      <xdr:col>9</xdr:col>
      <xdr:colOff>0</xdr:colOff>
      <xdr:row>19</xdr:row>
      <xdr:rowOff>76200</xdr:rowOff>
    </xdr:to>
    <xdr:sp macro="" textlink="">
      <xdr:nvSpPr>
        <xdr:cNvPr id="5" name="AutoShape 6"/>
        <xdr:cNvSpPr>
          <a:spLocks noChangeArrowheads="1"/>
        </xdr:cNvSpPr>
      </xdr:nvSpPr>
      <xdr:spPr bwMode="auto">
        <a:xfrm>
          <a:off x="11249025" y="707707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18</xdr:row>
      <xdr:rowOff>76200</xdr:rowOff>
    </xdr:from>
    <xdr:to>
      <xdr:col>9</xdr:col>
      <xdr:colOff>0</xdr:colOff>
      <xdr:row>19</xdr:row>
      <xdr:rowOff>123825</xdr:rowOff>
    </xdr:to>
    <xdr:sp macro="" textlink="">
      <xdr:nvSpPr>
        <xdr:cNvPr id="6" name="AutoShape 7"/>
        <xdr:cNvSpPr>
          <a:spLocks noChangeArrowheads="1"/>
        </xdr:cNvSpPr>
      </xdr:nvSpPr>
      <xdr:spPr bwMode="auto">
        <a:xfrm>
          <a:off x="11249025" y="712470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7</xdr:row>
      <xdr:rowOff>0</xdr:rowOff>
    </xdr:from>
    <xdr:to>
      <xdr:col>2</xdr:col>
      <xdr:colOff>0</xdr:colOff>
      <xdr:row>7</xdr:row>
      <xdr:rowOff>0</xdr:rowOff>
    </xdr:to>
    <xdr:sp macro="" textlink="">
      <xdr:nvSpPr>
        <xdr:cNvPr id="7" name="AutoShape 9"/>
        <xdr:cNvSpPr>
          <a:spLocks noChangeArrowheads="1"/>
        </xdr:cNvSpPr>
      </xdr:nvSpPr>
      <xdr:spPr bwMode="auto">
        <a:xfrm>
          <a:off x="4162425" y="27908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18</xdr:row>
      <xdr:rowOff>28575</xdr:rowOff>
    </xdr:from>
    <xdr:to>
      <xdr:col>11</xdr:col>
      <xdr:colOff>0</xdr:colOff>
      <xdr:row>19</xdr:row>
      <xdr:rowOff>76200</xdr:rowOff>
    </xdr:to>
    <xdr:sp macro="" textlink="">
      <xdr:nvSpPr>
        <xdr:cNvPr id="8" name="AutoShape 13"/>
        <xdr:cNvSpPr>
          <a:spLocks noChangeArrowheads="1"/>
        </xdr:cNvSpPr>
      </xdr:nvSpPr>
      <xdr:spPr bwMode="auto">
        <a:xfrm>
          <a:off x="14077950" y="707707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18</xdr:row>
      <xdr:rowOff>76200</xdr:rowOff>
    </xdr:from>
    <xdr:to>
      <xdr:col>11</xdr:col>
      <xdr:colOff>0</xdr:colOff>
      <xdr:row>19</xdr:row>
      <xdr:rowOff>123825</xdr:rowOff>
    </xdr:to>
    <xdr:sp macro="" textlink="">
      <xdr:nvSpPr>
        <xdr:cNvPr id="9" name="AutoShape 14"/>
        <xdr:cNvSpPr>
          <a:spLocks noChangeArrowheads="1"/>
        </xdr:cNvSpPr>
      </xdr:nvSpPr>
      <xdr:spPr bwMode="auto">
        <a:xfrm>
          <a:off x="14077950" y="712470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0</xdr:colOff>
      <xdr:row>7</xdr:row>
      <xdr:rowOff>0</xdr:rowOff>
    </xdr:to>
    <xdr:sp macro="" textlink="">
      <xdr:nvSpPr>
        <xdr:cNvPr id="2" name="AutoShape 4"/>
        <xdr:cNvSpPr>
          <a:spLocks noChangeArrowheads="1"/>
        </xdr:cNvSpPr>
      </xdr:nvSpPr>
      <xdr:spPr bwMode="auto">
        <a:xfrm>
          <a:off x="4162425" y="27908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7</xdr:row>
      <xdr:rowOff>0</xdr:rowOff>
    </xdr:from>
    <xdr:to>
      <xdr:col>2</xdr:col>
      <xdr:colOff>0</xdr:colOff>
      <xdr:row>7</xdr:row>
      <xdr:rowOff>0</xdr:rowOff>
    </xdr:to>
    <xdr:sp macro="" textlink="">
      <xdr:nvSpPr>
        <xdr:cNvPr id="3" name="AutoShape 9"/>
        <xdr:cNvSpPr>
          <a:spLocks noChangeArrowheads="1"/>
        </xdr:cNvSpPr>
      </xdr:nvSpPr>
      <xdr:spPr bwMode="auto">
        <a:xfrm>
          <a:off x="4162425" y="27908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7</xdr:row>
      <xdr:rowOff>0</xdr:rowOff>
    </xdr:from>
    <xdr:to>
      <xdr:col>2</xdr:col>
      <xdr:colOff>0</xdr:colOff>
      <xdr:row>7</xdr:row>
      <xdr:rowOff>0</xdr:rowOff>
    </xdr:to>
    <xdr:sp macro="" textlink="">
      <xdr:nvSpPr>
        <xdr:cNvPr id="4" name="AutoShape 4"/>
        <xdr:cNvSpPr>
          <a:spLocks noChangeArrowheads="1"/>
        </xdr:cNvSpPr>
      </xdr:nvSpPr>
      <xdr:spPr bwMode="auto">
        <a:xfrm>
          <a:off x="4162425" y="27908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19</xdr:row>
      <xdr:rowOff>28575</xdr:rowOff>
    </xdr:from>
    <xdr:to>
      <xdr:col>9</xdr:col>
      <xdr:colOff>0</xdr:colOff>
      <xdr:row>20</xdr:row>
      <xdr:rowOff>76200</xdr:rowOff>
    </xdr:to>
    <xdr:sp macro="" textlink="">
      <xdr:nvSpPr>
        <xdr:cNvPr id="5" name="AutoShape 6"/>
        <xdr:cNvSpPr>
          <a:spLocks noChangeArrowheads="1"/>
        </xdr:cNvSpPr>
      </xdr:nvSpPr>
      <xdr:spPr bwMode="auto">
        <a:xfrm>
          <a:off x="11249025" y="707707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19</xdr:row>
      <xdr:rowOff>76200</xdr:rowOff>
    </xdr:from>
    <xdr:to>
      <xdr:col>9</xdr:col>
      <xdr:colOff>0</xdr:colOff>
      <xdr:row>20</xdr:row>
      <xdr:rowOff>123825</xdr:rowOff>
    </xdr:to>
    <xdr:sp macro="" textlink="">
      <xdr:nvSpPr>
        <xdr:cNvPr id="6" name="AutoShape 7"/>
        <xdr:cNvSpPr>
          <a:spLocks noChangeArrowheads="1"/>
        </xdr:cNvSpPr>
      </xdr:nvSpPr>
      <xdr:spPr bwMode="auto">
        <a:xfrm>
          <a:off x="11249025" y="712470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7</xdr:row>
      <xdr:rowOff>0</xdr:rowOff>
    </xdr:from>
    <xdr:to>
      <xdr:col>2</xdr:col>
      <xdr:colOff>0</xdr:colOff>
      <xdr:row>7</xdr:row>
      <xdr:rowOff>0</xdr:rowOff>
    </xdr:to>
    <xdr:sp macro="" textlink="">
      <xdr:nvSpPr>
        <xdr:cNvPr id="7" name="AutoShape 9"/>
        <xdr:cNvSpPr>
          <a:spLocks noChangeArrowheads="1"/>
        </xdr:cNvSpPr>
      </xdr:nvSpPr>
      <xdr:spPr bwMode="auto">
        <a:xfrm>
          <a:off x="4162425" y="27908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19</xdr:row>
      <xdr:rowOff>28575</xdr:rowOff>
    </xdr:from>
    <xdr:to>
      <xdr:col>11</xdr:col>
      <xdr:colOff>0</xdr:colOff>
      <xdr:row>20</xdr:row>
      <xdr:rowOff>76200</xdr:rowOff>
    </xdr:to>
    <xdr:sp macro="" textlink="">
      <xdr:nvSpPr>
        <xdr:cNvPr id="8" name="AutoShape 13"/>
        <xdr:cNvSpPr>
          <a:spLocks noChangeArrowheads="1"/>
        </xdr:cNvSpPr>
      </xdr:nvSpPr>
      <xdr:spPr bwMode="auto">
        <a:xfrm>
          <a:off x="14077950" y="707707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19</xdr:row>
      <xdr:rowOff>76200</xdr:rowOff>
    </xdr:from>
    <xdr:to>
      <xdr:col>11</xdr:col>
      <xdr:colOff>0</xdr:colOff>
      <xdr:row>20</xdr:row>
      <xdr:rowOff>123825</xdr:rowOff>
    </xdr:to>
    <xdr:sp macro="" textlink="">
      <xdr:nvSpPr>
        <xdr:cNvPr id="9" name="AutoShape 14"/>
        <xdr:cNvSpPr>
          <a:spLocks noChangeArrowheads="1"/>
        </xdr:cNvSpPr>
      </xdr:nvSpPr>
      <xdr:spPr bwMode="auto">
        <a:xfrm>
          <a:off x="14077950" y="712470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0"/>
  <sheetViews>
    <sheetView topLeftCell="A5" workbookViewId="0">
      <selection activeCell="L84" sqref="L84"/>
    </sheetView>
  </sheetViews>
  <sheetFormatPr defaultRowHeight="15" x14ac:dyDescent="0.25"/>
  <cols>
    <col min="1" max="1" width="21.42578125" customWidth="1"/>
    <col min="2" max="2" width="67.85546875" customWidth="1"/>
    <col min="3" max="6" width="0" hidden="1" customWidth="1"/>
    <col min="7" max="7" width="14.5703125" hidden="1" customWidth="1"/>
    <col min="8" max="8" width="17.28515625" customWidth="1"/>
    <col min="9" max="9" width="14.5703125" hidden="1" customWidth="1"/>
  </cols>
  <sheetData>
    <row r="1" spans="1:15" s="1" customFormat="1" ht="12.75" x14ac:dyDescent="0.25">
      <c r="A1" s="68"/>
      <c r="B1" s="216" t="s">
        <v>9</v>
      </c>
      <c r="C1" s="216"/>
      <c r="D1" s="216"/>
      <c r="E1" s="216"/>
      <c r="F1" s="216"/>
      <c r="G1" s="216"/>
      <c r="H1" s="216"/>
      <c r="I1" s="216"/>
    </row>
    <row r="2" spans="1:15" s="1" customFormat="1" ht="53.25" customHeight="1" x14ac:dyDescent="0.25">
      <c r="A2" s="68"/>
      <c r="B2" s="215" t="s">
        <v>227</v>
      </c>
      <c r="C2" s="215"/>
      <c r="D2" s="215"/>
      <c r="E2" s="215"/>
      <c r="F2" s="215"/>
      <c r="G2" s="215"/>
      <c r="H2" s="215"/>
      <c r="I2" s="215"/>
    </row>
    <row r="3" spans="1:15" s="1" customFormat="1" ht="12.75" customHeight="1" x14ac:dyDescent="0.25">
      <c r="A3" s="69"/>
      <c r="B3" s="215" t="s">
        <v>231</v>
      </c>
      <c r="C3" s="215"/>
      <c r="D3" s="215"/>
      <c r="E3" s="215"/>
      <c r="F3" s="215"/>
      <c r="G3" s="215"/>
      <c r="H3" s="215"/>
      <c r="I3" s="215"/>
    </row>
    <row r="4" spans="1:15" s="1" customFormat="1" ht="68.25" customHeight="1" x14ac:dyDescent="0.25">
      <c r="A4" s="69"/>
      <c r="B4" s="215" t="s">
        <v>232</v>
      </c>
      <c r="C4" s="215"/>
      <c r="D4" s="215"/>
      <c r="E4" s="215"/>
      <c r="F4" s="215"/>
      <c r="G4" s="215"/>
      <c r="H4" s="215"/>
      <c r="I4" s="215"/>
    </row>
    <row r="5" spans="1:15" s="1" customFormat="1" ht="63" customHeight="1" x14ac:dyDescent="0.25">
      <c r="A5" s="217" t="s">
        <v>226</v>
      </c>
      <c r="B5" s="217"/>
      <c r="C5" s="217"/>
      <c r="D5" s="217"/>
      <c r="E5" s="217"/>
      <c r="F5" s="217"/>
      <c r="G5" s="217"/>
      <c r="H5" s="217"/>
      <c r="I5" s="217"/>
      <c r="J5" s="70"/>
      <c r="K5" s="70"/>
      <c r="L5" s="70"/>
      <c r="M5" s="70"/>
      <c r="N5" s="70"/>
      <c r="O5" s="70"/>
    </row>
    <row r="6" spans="1:15" hidden="1" x14ac:dyDescent="0.25"/>
    <row r="7" spans="1:15" hidden="1" x14ac:dyDescent="0.25"/>
    <row r="8" spans="1:15" hidden="1" x14ac:dyDescent="0.25"/>
    <row r="9" spans="1:15" hidden="1" x14ac:dyDescent="0.25"/>
    <row r="10" spans="1:15" hidden="1" x14ac:dyDescent="0.25"/>
    <row r="11" spans="1:15" x14ac:dyDescent="0.25">
      <c r="H11" s="276" t="s">
        <v>641</v>
      </c>
    </row>
    <row r="12" spans="1:15" s="34" customFormat="1" ht="33.75" x14ac:dyDescent="0.25">
      <c r="A12" s="32" t="s">
        <v>12</v>
      </c>
      <c r="B12" s="32" t="s">
        <v>13</v>
      </c>
      <c r="C12" s="33" t="s">
        <v>14</v>
      </c>
      <c r="D12" s="33" t="s">
        <v>15</v>
      </c>
      <c r="E12" s="33" t="s">
        <v>16</v>
      </c>
      <c r="F12" s="33" t="s">
        <v>17</v>
      </c>
      <c r="G12" s="33" t="s">
        <v>228</v>
      </c>
      <c r="H12" s="33" t="s">
        <v>229</v>
      </c>
      <c r="I12" s="33" t="s">
        <v>230</v>
      </c>
    </row>
    <row r="13" spans="1:15" s="2" customFormat="1" ht="12.75" x14ac:dyDescent="0.25">
      <c r="A13" s="35">
        <v>1</v>
      </c>
      <c r="B13" s="35">
        <v>2</v>
      </c>
      <c r="C13" s="35">
        <v>3</v>
      </c>
      <c r="D13" s="35">
        <v>4</v>
      </c>
      <c r="E13" s="35">
        <v>5</v>
      </c>
      <c r="F13" s="35">
        <v>4</v>
      </c>
      <c r="G13" s="35">
        <v>5</v>
      </c>
      <c r="H13" s="35">
        <v>4</v>
      </c>
      <c r="I13" s="35">
        <v>5</v>
      </c>
    </row>
    <row r="14" spans="1:15" s="39" customFormat="1" ht="24.75" hidden="1" customHeight="1" x14ac:dyDescent="0.25">
      <c r="A14" s="36" t="s">
        <v>18</v>
      </c>
      <c r="B14" s="37" t="s">
        <v>19</v>
      </c>
      <c r="C14" s="38">
        <f t="shared" ref="C14:I14" si="0">C15+C21+C40+C43+C52+C58+C61+C65</f>
        <v>48500000</v>
      </c>
      <c r="D14" s="38">
        <f t="shared" si="0"/>
        <v>0</v>
      </c>
      <c r="E14" s="38">
        <f t="shared" si="0"/>
        <v>48500000</v>
      </c>
      <c r="F14" s="38">
        <f t="shared" si="0"/>
        <v>0</v>
      </c>
      <c r="G14" s="38">
        <f t="shared" si="0"/>
        <v>48500000</v>
      </c>
      <c r="H14" s="38">
        <f t="shared" si="0"/>
        <v>0</v>
      </c>
      <c r="I14" s="38">
        <f t="shared" si="0"/>
        <v>48500000</v>
      </c>
    </row>
    <row r="15" spans="1:15" s="8" customFormat="1" ht="13.5" hidden="1" customHeight="1" x14ac:dyDescent="0.25">
      <c r="A15" s="36" t="s">
        <v>20</v>
      </c>
      <c r="B15" s="37" t="s">
        <v>21</v>
      </c>
      <c r="C15" s="38">
        <f t="shared" ref="C15:I15" si="1">C16</f>
        <v>35828000</v>
      </c>
      <c r="D15" s="38">
        <f t="shared" si="1"/>
        <v>0</v>
      </c>
      <c r="E15" s="38">
        <f t="shared" si="1"/>
        <v>35828000</v>
      </c>
      <c r="F15" s="38">
        <f t="shared" si="1"/>
        <v>0</v>
      </c>
      <c r="G15" s="38">
        <f t="shared" si="1"/>
        <v>35828000</v>
      </c>
      <c r="H15" s="38">
        <f t="shared" si="1"/>
        <v>0</v>
      </c>
      <c r="I15" s="38">
        <f t="shared" si="1"/>
        <v>35828000</v>
      </c>
    </row>
    <row r="16" spans="1:15" s="41" customFormat="1" ht="12.75" hidden="1" x14ac:dyDescent="0.25">
      <c r="A16" s="40" t="s">
        <v>22</v>
      </c>
      <c r="B16" s="37" t="s">
        <v>23</v>
      </c>
      <c r="C16" s="38">
        <f t="shared" ref="C16:I16" si="2" xml:space="preserve"> C17+C18+C19+C20</f>
        <v>35828000</v>
      </c>
      <c r="D16" s="38">
        <f t="shared" si="2"/>
        <v>0</v>
      </c>
      <c r="E16" s="38">
        <f t="shared" si="2"/>
        <v>35828000</v>
      </c>
      <c r="F16" s="38">
        <f t="shared" si="2"/>
        <v>0</v>
      </c>
      <c r="G16" s="38">
        <f t="shared" si="2"/>
        <v>35828000</v>
      </c>
      <c r="H16" s="38">
        <f t="shared" si="2"/>
        <v>0</v>
      </c>
      <c r="I16" s="38">
        <f t="shared" si="2"/>
        <v>35828000</v>
      </c>
    </row>
    <row r="17" spans="1:9" s="8" customFormat="1" ht="53.25" hidden="1" customHeight="1" x14ac:dyDescent="0.25">
      <c r="A17" s="42" t="s">
        <v>24</v>
      </c>
      <c r="B17" s="43" t="s">
        <v>25</v>
      </c>
      <c r="C17" s="44">
        <v>35278000</v>
      </c>
      <c r="D17" s="45"/>
      <c r="E17" s="45">
        <f>C17+D17</f>
        <v>35278000</v>
      </c>
      <c r="F17" s="45"/>
      <c r="G17" s="45">
        <f>E17+F17</f>
        <v>35278000</v>
      </c>
      <c r="H17" s="45"/>
      <c r="I17" s="45">
        <f>G17+H17</f>
        <v>35278000</v>
      </c>
    </row>
    <row r="18" spans="1:9" s="8" customFormat="1" ht="64.5" hidden="1" customHeight="1" x14ac:dyDescent="0.25">
      <c r="A18" s="42" t="s">
        <v>26</v>
      </c>
      <c r="B18" s="43" t="s">
        <v>27</v>
      </c>
      <c r="C18" s="44">
        <v>110000</v>
      </c>
      <c r="D18" s="45"/>
      <c r="E18" s="45">
        <f>C18+D18</f>
        <v>110000</v>
      </c>
      <c r="F18" s="45"/>
      <c r="G18" s="45">
        <f>E18+F18</f>
        <v>110000</v>
      </c>
      <c r="H18" s="45"/>
      <c r="I18" s="45">
        <f>G18+H18</f>
        <v>110000</v>
      </c>
    </row>
    <row r="19" spans="1:9" s="8" customFormat="1" ht="27" hidden="1" customHeight="1" x14ac:dyDescent="0.25">
      <c r="A19" s="42" t="s">
        <v>28</v>
      </c>
      <c r="B19" s="46" t="s">
        <v>29</v>
      </c>
      <c r="C19" s="44">
        <v>320000</v>
      </c>
      <c r="D19" s="45"/>
      <c r="E19" s="45">
        <f>C19+D19</f>
        <v>320000</v>
      </c>
      <c r="F19" s="45"/>
      <c r="G19" s="45">
        <f>E19+F19</f>
        <v>320000</v>
      </c>
      <c r="H19" s="45"/>
      <c r="I19" s="45">
        <f>G19+H19</f>
        <v>320000</v>
      </c>
    </row>
    <row r="20" spans="1:9" s="8" customFormat="1" ht="54" hidden="1" customHeight="1" x14ac:dyDescent="0.25">
      <c r="A20" s="42" t="s">
        <v>30</v>
      </c>
      <c r="B20" s="47" t="s">
        <v>31</v>
      </c>
      <c r="C20" s="44">
        <v>120000</v>
      </c>
      <c r="D20" s="45"/>
      <c r="E20" s="45">
        <f>C20+D20</f>
        <v>120000</v>
      </c>
      <c r="F20" s="45"/>
      <c r="G20" s="45">
        <f>E20+F20</f>
        <v>120000</v>
      </c>
      <c r="H20" s="45"/>
      <c r="I20" s="45">
        <f>G20+H20</f>
        <v>120000</v>
      </c>
    </row>
    <row r="21" spans="1:9" s="8" customFormat="1" ht="14.25" hidden="1" customHeight="1" x14ac:dyDescent="0.25">
      <c r="A21" s="36" t="s">
        <v>32</v>
      </c>
      <c r="B21" s="37" t="s">
        <v>33</v>
      </c>
      <c r="C21" s="38">
        <f>C22+C32+C35+C38</f>
        <v>9235400</v>
      </c>
      <c r="D21" s="38">
        <f t="shared" ref="D21:I21" si="3">D22+D32+D35+D38</f>
        <v>0</v>
      </c>
      <c r="E21" s="38">
        <f t="shared" si="3"/>
        <v>9235400</v>
      </c>
      <c r="F21" s="38">
        <f t="shared" si="3"/>
        <v>0</v>
      </c>
      <c r="G21" s="38">
        <f t="shared" si="3"/>
        <v>9235400</v>
      </c>
      <c r="H21" s="38">
        <f t="shared" si="3"/>
        <v>0</v>
      </c>
      <c r="I21" s="38">
        <f t="shared" si="3"/>
        <v>9235400</v>
      </c>
    </row>
    <row r="22" spans="1:9" s="8" customFormat="1" ht="27.75" hidden="1" customHeight="1" x14ac:dyDescent="0.25">
      <c r="A22" s="36" t="s">
        <v>34</v>
      </c>
      <c r="B22" s="37" t="s">
        <v>35</v>
      </c>
      <c r="C22" s="38">
        <f>C23+C26+C30+C31</f>
        <v>3135400</v>
      </c>
      <c r="D22" s="38">
        <f t="shared" ref="D22:I22" si="4">D23+D26+D30+D31</f>
        <v>-138400</v>
      </c>
      <c r="E22" s="38">
        <f t="shared" si="4"/>
        <v>2997000</v>
      </c>
      <c r="F22" s="38">
        <f t="shared" si="4"/>
        <v>0</v>
      </c>
      <c r="G22" s="38">
        <f t="shared" si="4"/>
        <v>2997000</v>
      </c>
      <c r="H22" s="38">
        <f t="shared" si="4"/>
        <v>0</v>
      </c>
      <c r="I22" s="38">
        <f t="shared" si="4"/>
        <v>2997000</v>
      </c>
    </row>
    <row r="23" spans="1:9" s="8" customFormat="1" ht="27.75" hidden="1" customHeight="1" x14ac:dyDescent="0.25">
      <c r="A23" s="42" t="s">
        <v>36</v>
      </c>
      <c r="B23" s="43" t="s">
        <v>37</v>
      </c>
      <c r="C23" s="44">
        <f t="shared" ref="C23:I23" si="5">C24+C25</f>
        <v>1205000</v>
      </c>
      <c r="D23" s="45">
        <f t="shared" si="5"/>
        <v>0</v>
      </c>
      <c r="E23" s="45">
        <f t="shared" si="5"/>
        <v>1205000</v>
      </c>
      <c r="F23" s="45">
        <f t="shared" si="5"/>
        <v>0</v>
      </c>
      <c r="G23" s="45">
        <f t="shared" si="5"/>
        <v>1205000</v>
      </c>
      <c r="H23" s="45">
        <f t="shared" si="5"/>
        <v>0</v>
      </c>
      <c r="I23" s="45">
        <f t="shared" si="5"/>
        <v>1205000</v>
      </c>
    </row>
    <row r="24" spans="1:9" s="8" customFormat="1" ht="27.75" hidden="1" customHeight="1" x14ac:dyDescent="0.25">
      <c r="A24" s="35" t="s">
        <v>38</v>
      </c>
      <c r="B24" s="48" t="s">
        <v>37</v>
      </c>
      <c r="C24" s="44">
        <v>1204500</v>
      </c>
      <c r="D24" s="44"/>
      <c r="E24" s="45">
        <f>C24+D24</f>
        <v>1204500</v>
      </c>
      <c r="F24" s="44"/>
      <c r="G24" s="45">
        <f>E24+F24</f>
        <v>1204500</v>
      </c>
      <c r="H24" s="44"/>
      <c r="I24" s="45">
        <f>G24+H24</f>
        <v>1204500</v>
      </c>
    </row>
    <row r="25" spans="1:9" s="8" customFormat="1" ht="27.75" hidden="1" customHeight="1" x14ac:dyDescent="0.25">
      <c r="A25" s="35" t="s">
        <v>39</v>
      </c>
      <c r="B25" s="48" t="s">
        <v>40</v>
      </c>
      <c r="C25" s="44">
        <v>500</v>
      </c>
      <c r="D25" s="44"/>
      <c r="E25" s="45">
        <f>C25+D25</f>
        <v>500</v>
      </c>
      <c r="F25" s="44"/>
      <c r="G25" s="45">
        <f>E25+F25</f>
        <v>500</v>
      </c>
      <c r="H25" s="44"/>
      <c r="I25" s="45">
        <f>G25+H25</f>
        <v>500</v>
      </c>
    </row>
    <row r="26" spans="1:9" s="8" customFormat="1" ht="27.75" hidden="1" customHeight="1" x14ac:dyDescent="0.25">
      <c r="A26" s="42" t="s">
        <v>41</v>
      </c>
      <c r="B26" s="43" t="s">
        <v>42</v>
      </c>
      <c r="C26" s="44">
        <f t="shared" ref="C26:I26" si="6">C27+C28</f>
        <v>460000</v>
      </c>
      <c r="D26" s="45">
        <f t="shared" si="6"/>
        <v>0</v>
      </c>
      <c r="E26" s="45">
        <f t="shared" si="6"/>
        <v>460000</v>
      </c>
      <c r="F26" s="45">
        <f t="shared" si="6"/>
        <v>0</v>
      </c>
      <c r="G26" s="45">
        <f t="shared" si="6"/>
        <v>460000</v>
      </c>
      <c r="H26" s="45">
        <f t="shared" si="6"/>
        <v>0</v>
      </c>
      <c r="I26" s="45">
        <f t="shared" si="6"/>
        <v>460000</v>
      </c>
    </row>
    <row r="27" spans="1:9" s="8" customFormat="1" ht="27.75" hidden="1" customHeight="1" x14ac:dyDescent="0.25">
      <c r="A27" s="35" t="s">
        <v>43</v>
      </c>
      <c r="B27" s="48" t="s">
        <v>42</v>
      </c>
      <c r="C27" s="44">
        <v>458000</v>
      </c>
      <c r="D27" s="44"/>
      <c r="E27" s="45">
        <f>C27+D27</f>
        <v>458000</v>
      </c>
      <c r="F27" s="44"/>
      <c r="G27" s="45">
        <f>E27+F27</f>
        <v>458000</v>
      </c>
      <c r="H27" s="44"/>
      <c r="I27" s="45">
        <f>G27+H27</f>
        <v>458000</v>
      </c>
    </row>
    <row r="28" spans="1:9" s="8" customFormat="1" ht="42.75" hidden="1" customHeight="1" x14ac:dyDescent="0.25">
      <c r="A28" s="35" t="s">
        <v>44</v>
      </c>
      <c r="B28" s="48" t="s">
        <v>45</v>
      </c>
      <c r="C28" s="44">
        <v>2000</v>
      </c>
      <c r="D28" s="44"/>
      <c r="E28" s="45">
        <f>C28+D28</f>
        <v>2000</v>
      </c>
      <c r="F28" s="44"/>
      <c r="G28" s="45">
        <f>E28+F28</f>
        <v>2000</v>
      </c>
      <c r="H28" s="44"/>
      <c r="I28" s="45">
        <f>G28+H28</f>
        <v>2000</v>
      </c>
    </row>
    <row r="29" spans="1:9" s="8" customFormat="1" ht="27.75" hidden="1" customHeight="1" x14ac:dyDescent="0.25">
      <c r="A29" s="49" t="s">
        <v>46</v>
      </c>
      <c r="B29" s="48" t="s">
        <v>47</v>
      </c>
      <c r="C29" s="44">
        <f>C30</f>
        <v>138400</v>
      </c>
      <c r="D29" s="44">
        <f t="shared" ref="D29:I29" si="7">D30</f>
        <v>-138400</v>
      </c>
      <c r="E29" s="44">
        <f t="shared" si="7"/>
        <v>0</v>
      </c>
      <c r="F29" s="44">
        <f t="shared" si="7"/>
        <v>0</v>
      </c>
      <c r="G29" s="44">
        <f t="shared" si="7"/>
        <v>0</v>
      </c>
      <c r="H29" s="44">
        <f t="shared" si="7"/>
        <v>0</v>
      </c>
      <c r="I29" s="44">
        <f t="shared" si="7"/>
        <v>0</v>
      </c>
    </row>
    <row r="30" spans="1:9" s="8" customFormat="1" ht="27.75" hidden="1" customHeight="1" x14ac:dyDescent="0.25">
      <c r="A30" s="49" t="s">
        <v>48</v>
      </c>
      <c r="B30" s="48" t="s">
        <v>49</v>
      </c>
      <c r="C30" s="44">
        <v>138400</v>
      </c>
      <c r="D30" s="44">
        <v>-138400</v>
      </c>
      <c r="E30" s="45">
        <f>C30+D30</f>
        <v>0</v>
      </c>
      <c r="F30" s="44"/>
      <c r="G30" s="45">
        <f>E30+F30</f>
        <v>0</v>
      </c>
      <c r="H30" s="44"/>
      <c r="I30" s="45">
        <f>G30+H30</f>
        <v>0</v>
      </c>
    </row>
    <row r="31" spans="1:9" s="8" customFormat="1" ht="15.75" hidden="1" customHeight="1" x14ac:dyDescent="0.25">
      <c r="A31" s="35" t="s">
        <v>50</v>
      </c>
      <c r="B31" s="48" t="s">
        <v>51</v>
      </c>
      <c r="C31" s="44">
        <v>1332000</v>
      </c>
      <c r="D31" s="44"/>
      <c r="E31" s="45">
        <f>C31+D31</f>
        <v>1332000</v>
      </c>
      <c r="F31" s="44"/>
      <c r="G31" s="45">
        <f>E31+F31</f>
        <v>1332000</v>
      </c>
      <c r="H31" s="44"/>
      <c r="I31" s="45">
        <f>G31+H31</f>
        <v>1332000</v>
      </c>
    </row>
    <row r="32" spans="1:9" s="8" customFormat="1" ht="15.75" hidden="1" customHeight="1" x14ac:dyDescent="0.25">
      <c r="A32" s="36" t="s">
        <v>52</v>
      </c>
      <c r="B32" s="37" t="s">
        <v>53</v>
      </c>
      <c r="C32" s="38">
        <f t="shared" ref="C32:I32" si="8">C33+C34</f>
        <v>6072000</v>
      </c>
      <c r="D32" s="38">
        <f t="shared" si="8"/>
        <v>0</v>
      </c>
      <c r="E32" s="38">
        <f t="shared" si="8"/>
        <v>6072000</v>
      </c>
      <c r="F32" s="38">
        <f t="shared" si="8"/>
        <v>0</v>
      </c>
      <c r="G32" s="38">
        <f t="shared" si="8"/>
        <v>6072000</v>
      </c>
      <c r="H32" s="38">
        <f t="shared" si="8"/>
        <v>0</v>
      </c>
      <c r="I32" s="38">
        <f t="shared" si="8"/>
        <v>6072000</v>
      </c>
    </row>
    <row r="33" spans="1:9" s="8" customFormat="1" ht="16.5" hidden="1" customHeight="1" x14ac:dyDescent="0.25">
      <c r="A33" s="35" t="s">
        <v>54</v>
      </c>
      <c r="B33" s="48" t="s">
        <v>53</v>
      </c>
      <c r="C33" s="44">
        <v>6067000</v>
      </c>
      <c r="D33" s="44"/>
      <c r="E33" s="45">
        <f>C33+D33</f>
        <v>6067000</v>
      </c>
      <c r="F33" s="44"/>
      <c r="G33" s="45">
        <f>E33+F33</f>
        <v>6067000</v>
      </c>
      <c r="H33" s="44"/>
      <c r="I33" s="45">
        <f>G33+H33</f>
        <v>6067000</v>
      </c>
    </row>
    <row r="34" spans="1:9" s="8" customFormat="1" ht="27.75" hidden="1" customHeight="1" x14ac:dyDescent="0.25">
      <c r="A34" s="35" t="s">
        <v>55</v>
      </c>
      <c r="B34" s="48" t="s">
        <v>56</v>
      </c>
      <c r="C34" s="44">
        <v>5000</v>
      </c>
      <c r="D34" s="44"/>
      <c r="E34" s="45">
        <f>C34+D34</f>
        <v>5000</v>
      </c>
      <c r="F34" s="44"/>
      <c r="G34" s="45">
        <f>E34+F34</f>
        <v>5000</v>
      </c>
      <c r="H34" s="44"/>
      <c r="I34" s="45">
        <f>G34+H34</f>
        <v>5000</v>
      </c>
    </row>
    <row r="35" spans="1:9" s="8" customFormat="1" ht="18" hidden="1" customHeight="1" x14ac:dyDescent="0.25">
      <c r="A35" s="36" t="s">
        <v>57</v>
      </c>
      <c r="B35" s="37" t="s">
        <v>58</v>
      </c>
      <c r="C35" s="38">
        <f>C36</f>
        <v>28000</v>
      </c>
      <c r="D35" s="38">
        <f t="shared" ref="D35:I35" si="9">D36</f>
        <v>0</v>
      </c>
      <c r="E35" s="38">
        <f t="shared" si="9"/>
        <v>28000</v>
      </c>
      <c r="F35" s="38">
        <f t="shared" si="9"/>
        <v>0</v>
      </c>
      <c r="G35" s="38">
        <f t="shared" si="9"/>
        <v>28000</v>
      </c>
      <c r="H35" s="38">
        <f t="shared" si="9"/>
        <v>0</v>
      </c>
      <c r="I35" s="38">
        <f t="shared" si="9"/>
        <v>28000</v>
      </c>
    </row>
    <row r="36" spans="1:9" s="8" customFormat="1" ht="14.25" hidden="1" customHeight="1" x14ac:dyDescent="0.25">
      <c r="A36" s="35" t="s">
        <v>59</v>
      </c>
      <c r="B36" s="48" t="s">
        <v>58</v>
      </c>
      <c r="C36" s="44">
        <v>28000</v>
      </c>
      <c r="D36" s="44"/>
      <c r="E36" s="45">
        <f>C36+D36</f>
        <v>28000</v>
      </c>
      <c r="F36" s="44"/>
      <c r="G36" s="45">
        <f>E36+F36</f>
        <v>28000</v>
      </c>
      <c r="H36" s="44"/>
      <c r="I36" s="45">
        <f>G36+H36</f>
        <v>28000</v>
      </c>
    </row>
    <row r="37" spans="1:9" s="8" customFormat="1" ht="28.5" hidden="1" customHeight="1" x14ac:dyDescent="0.25">
      <c r="A37" s="35" t="s">
        <v>60</v>
      </c>
      <c r="B37" s="48" t="s">
        <v>61</v>
      </c>
      <c r="C37" s="44">
        <v>0</v>
      </c>
      <c r="D37" s="44">
        <v>0</v>
      </c>
      <c r="E37" s="44">
        <v>0</v>
      </c>
      <c r="F37" s="44">
        <v>0</v>
      </c>
      <c r="G37" s="44">
        <v>0</v>
      </c>
      <c r="H37" s="44">
        <v>0</v>
      </c>
      <c r="I37" s="44">
        <v>0</v>
      </c>
    </row>
    <row r="38" spans="1:9" s="8" customFormat="1" ht="15" hidden="1" customHeight="1" x14ac:dyDescent="0.25">
      <c r="A38" s="35" t="s">
        <v>62</v>
      </c>
      <c r="B38" s="48" t="s">
        <v>63</v>
      </c>
      <c r="C38" s="44"/>
      <c r="D38" s="44">
        <f>D39</f>
        <v>138400</v>
      </c>
      <c r="E38" s="44">
        <f>C38+D38</f>
        <v>138400</v>
      </c>
      <c r="F38" s="44">
        <f>F39</f>
        <v>0</v>
      </c>
      <c r="G38" s="44">
        <f>E38+F38</f>
        <v>138400</v>
      </c>
      <c r="H38" s="44">
        <f>H39</f>
        <v>0</v>
      </c>
      <c r="I38" s="44">
        <f>G38+H38</f>
        <v>138400</v>
      </c>
    </row>
    <row r="39" spans="1:9" s="8" customFormat="1" ht="28.5" hidden="1" customHeight="1" x14ac:dyDescent="0.25">
      <c r="A39" s="35" t="s">
        <v>64</v>
      </c>
      <c r="B39" s="48" t="s">
        <v>65</v>
      </c>
      <c r="C39" s="44"/>
      <c r="D39" s="44">
        <v>138400</v>
      </c>
      <c r="E39" s="44">
        <f>C39+D39</f>
        <v>138400</v>
      </c>
      <c r="F39" s="44"/>
      <c r="G39" s="44">
        <f>E39+F39</f>
        <v>138400</v>
      </c>
      <c r="H39" s="44"/>
      <c r="I39" s="44">
        <f>G39+H39</f>
        <v>138400</v>
      </c>
    </row>
    <row r="40" spans="1:9" s="8" customFormat="1" ht="16.5" hidden="1" customHeight="1" x14ac:dyDescent="0.25">
      <c r="A40" s="36" t="s">
        <v>66</v>
      </c>
      <c r="B40" s="37" t="s">
        <v>67</v>
      </c>
      <c r="C40" s="38">
        <f t="shared" ref="C40:I41" si="10">C41</f>
        <v>555000</v>
      </c>
      <c r="D40" s="38">
        <f t="shared" si="10"/>
        <v>0</v>
      </c>
      <c r="E40" s="38">
        <f t="shared" si="10"/>
        <v>555000</v>
      </c>
      <c r="F40" s="38">
        <f t="shared" si="10"/>
        <v>0</v>
      </c>
      <c r="G40" s="38">
        <f t="shared" si="10"/>
        <v>555000</v>
      </c>
      <c r="H40" s="38">
        <f t="shared" si="10"/>
        <v>0</v>
      </c>
      <c r="I40" s="38">
        <f t="shared" si="10"/>
        <v>555000</v>
      </c>
    </row>
    <row r="41" spans="1:9" s="8" customFormat="1" ht="28.5" hidden="1" customHeight="1" x14ac:dyDescent="0.25">
      <c r="A41" s="35" t="s">
        <v>68</v>
      </c>
      <c r="B41" s="48" t="s">
        <v>69</v>
      </c>
      <c r="C41" s="44">
        <f t="shared" si="10"/>
        <v>555000</v>
      </c>
      <c r="D41" s="44">
        <f t="shared" si="10"/>
        <v>0</v>
      </c>
      <c r="E41" s="44">
        <f t="shared" si="10"/>
        <v>555000</v>
      </c>
      <c r="F41" s="44">
        <f t="shared" si="10"/>
        <v>0</v>
      </c>
      <c r="G41" s="44">
        <f t="shared" si="10"/>
        <v>555000</v>
      </c>
      <c r="H41" s="44">
        <f t="shared" si="10"/>
        <v>0</v>
      </c>
      <c r="I41" s="44">
        <f t="shared" si="10"/>
        <v>555000</v>
      </c>
    </row>
    <row r="42" spans="1:9" s="8" customFormat="1" ht="29.25" hidden="1" customHeight="1" x14ac:dyDescent="0.25">
      <c r="A42" s="42" t="s">
        <v>70</v>
      </c>
      <c r="B42" s="43" t="s">
        <v>71</v>
      </c>
      <c r="C42" s="44">
        <v>555000</v>
      </c>
      <c r="D42" s="45"/>
      <c r="E42" s="45">
        <f>C42+D42</f>
        <v>555000</v>
      </c>
      <c r="F42" s="45"/>
      <c r="G42" s="45">
        <f>E42+F42</f>
        <v>555000</v>
      </c>
      <c r="H42" s="45"/>
      <c r="I42" s="45">
        <f>G42+H42</f>
        <v>555000</v>
      </c>
    </row>
    <row r="43" spans="1:9" s="8" customFormat="1" ht="28.5" hidden="1" customHeight="1" x14ac:dyDescent="0.25">
      <c r="A43" s="36" t="s">
        <v>72</v>
      </c>
      <c r="B43" s="37" t="s">
        <v>73</v>
      </c>
      <c r="C43" s="38">
        <f>C44+C49</f>
        <v>1687000</v>
      </c>
      <c r="D43" s="38">
        <f t="shared" ref="D43:I43" si="11">D44+D49</f>
        <v>0</v>
      </c>
      <c r="E43" s="38">
        <f t="shared" si="11"/>
        <v>1687000</v>
      </c>
      <c r="F43" s="38">
        <f t="shared" si="11"/>
        <v>0</v>
      </c>
      <c r="G43" s="38">
        <f t="shared" si="11"/>
        <v>1687000</v>
      </c>
      <c r="H43" s="38">
        <f t="shared" si="11"/>
        <v>0</v>
      </c>
      <c r="I43" s="38">
        <f t="shared" si="11"/>
        <v>1687000</v>
      </c>
    </row>
    <row r="44" spans="1:9" s="41" customFormat="1" ht="66.75" hidden="1" customHeight="1" x14ac:dyDescent="0.25">
      <c r="A44" s="36" t="s">
        <v>74</v>
      </c>
      <c r="B44" s="50" t="s">
        <v>75</v>
      </c>
      <c r="C44" s="38">
        <f t="shared" ref="C44:I44" si="12">C45+C47</f>
        <v>1508000</v>
      </c>
      <c r="D44" s="38">
        <f t="shared" si="12"/>
        <v>0</v>
      </c>
      <c r="E44" s="38">
        <f t="shared" si="12"/>
        <v>1508000</v>
      </c>
      <c r="F44" s="38">
        <f t="shared" si="12"/>
        <v>0</v>
      </c>
      <c r="G44" s="38">
        <f t="shared" si="12"/>
        <v>1508000</v>
      </c>
      <c r="H44" s="38">
        <f t="shared" si="12"/>
        <v>0</v>
      </c>
      <c r="I44" s="38">
        <f t="shared" si="12"/>
        <v>1508000</v>
      </c>
    </row>
    <row r="45" spans="1:9" s="8" customFormat="1" ht="42.75" hidden="1" customHeight="1" x14ac:dyDescent="0.25">
      <c r="A45" s="35" t="s">
        <v>76</v>
      </c>
      <c r="B45" s="43" t="s">
        <v>77</v>
      </c>
      <c r="C45" s="44">
        <f t="shared" ref="C45:I45" si="13">C46</f>
        <v>556000</v>
      </c>
      <c r="D45" s="45">
        <f t="shared" si="13"/>
        <v>0</v>
      </c>
      <c r="E45" s="45">
        <f t="shared" si="13"/>
        <v>556000</v>
      </c>
      <c r="F45" s="45">
        <f t="shared" si="13"/>
        <v>0</v>
      </c>
      <c r="G45" s="45">
        <f t="shared" si="13"/>
        <v>556000</v>
      </c>
      <c r="H45" s="45">
        <f t="shared" si="13"/>
        <v>0</v>
      </c>
      <c r="I45" s="45">
        <f t="shared" si="13"/>
        <v>556000</v>
      </c>
    </row>
    <row r="46" spans="1:9" s="8" customFormat="1" ht="53.25" hidden="1" customHeight="1" x14ac:dyDescent="0.25">
      <c r="A46" s="35" t="s">
        <v>78</v>
      </c>
      <c r="B46" s="47" t="s">
        <v>79</v>
      </c>
      <c r="C46" s="44">
        <v>556000</v>
      </c>
      <c r="D46" s="45"/>
      <c r="E46" s="45">
        <f>C46+D46</f>
        <v>556000</v>
      </c>
      <c r="F46" s="45"/>
      <c r="G46" s="45">
        <f>E46+F46</f>
        <v>556000</v>
      </c>
      <c r="H46" s="45"/>
      <c r="I46" s="45">
        <f>G46+H46</f>
        <v>556000</v>
      </c>
    </row>
    <row r="47" spans="1:9" s="8" customFormat="1" ht="53.25" hidden="1" customHeight="1" x14ac:dyDescent="0.25">
      <c r="A47" s="42" t="s">
        <v>80</v>
      </c>
      <c r="B47" s="46" t="s">
        <v>81</v>
      </c>
      <c r="C47" s="44">
        <f t="shared" ref="C47:I47" si="14">C48</f>
        <v>952000</v>
      </c>
      <c r="D47" s="44">
        <f t="shared" si="14"/>
        <v>0</v>
      </c>
      <c r="E47" s="44">
        <f t="shared" si="14"/>
        <v>952000</v>
      </c>
      <c r="F47" s="44">
        <f t="shared" si="14"/>
        <v>0</v>
      </c>
      <c r="G47" s="44">
        <f t="shared" si="14"/>
        <v>952000</v>
      </c>
      <c r="H47" s="44">
        <f t="shared" si="14"/>
        <v>0</v>
      </c>
      <c r="I47" s="44">
        <f t="shared" si="14"/>
        <v>952000</v>
      </c>
    </row>
    <row r="48" spans="1:9" s="8" customFormat="1" ht="42" hidden="1" customHeight="1" x14ac:dyDescent="0.25">
      <c r="A48" s="35" t="s">
        <v>82</v>
      </c>
      <c r="B48" s="48" t="s">
        <v>83</v>
      </c>
      <c r="C48" s="44">
        <v>952000</v>
      </c>
      <c r="D48" s="45"/>
      <c r="E48" s="45">
        <f>C48+D48</f>
        <v>952000</v>
      </c>
      <c r="F48" s="45"/>
      <c r="G48" s="45">
        <f>E48+F48</f>
        <v>952000</v>
      </c>
      <c r="H48" s="45"/>
      <c r="I48" s="45">
        <f>G48+H48</f>
        <v>952000</v>
      </c>
    </row>
    <row r="49" spans="1:9" s="8" customFormat="1" ht="55.5" hidden="1" customHeight="1" x14ac:dyDescent="0.25">
      <c r="A49" s="36" t="s">
        <v>84</v>
      </c>
      <c r="B49" s="37" t="s">
        <v>85</v>
      </c>
      <c r="C49" s="38">
        <f t="shared" ref="C49:I50" si="15">C50</f>
        <v>179000</v>
      </c>
      <c r="D49" s="38">
        <f t="shared" si="15"/>
        <v>0</v>
      </c>
      <c r="E49" s="38">
        <f t="shared" si="15"/>
        <v>179000</v>
      </c>
      <c r="F49" s="38">
        <f t="shared" si="15"/>
        <v>0</v>
      </c>
      <c r="G49" s="38">
        <f t="shared" si="15"/>
        <v>179000</v>
      </c>
      <c r="H49" s="38">
        <f t="shared" si="15"/>
        <v>0</v>
      </c>
      <c r="I49" s="38">
        <f t="shared" si="15"/>
        <v>179000</v>
      </c>
    </row>
    <row r="50" spans="1:9" s="8" customFormat="1" ht="54" hidden="1" customHeight="1" x14ac:dyDescent="0.25">
      <c r="A50" s="35" t="s">
        <v>86</v>
      </c>
      <c r="B50" s="48" t="s">
        <v>87</v>
      </c>
      <c r="C50" s="44">
        <f t="shared" si="15"/>
        <v>179000</v>
      </c>
      <c r="D50" s="45">
        <f t="shared" si="15"/>
        <v>0</v>
      </c>
      <c r="E50" s="45">
        <f t="shared" si="15"/>
        <v>179000</v>
      </c>
      <c r="F50" s="45">
        <f t="shared" si="15"/>
        <v>0</v>
      </c>
      <c r="G50" s="45">
        <f t="shared" si="15"/>
        <v>179000</v>
      </c>
      <c r="H50" s="45">
        <f t="shared" si="15"/>
        <v>0</v>
      </c>
      <c r="I50" s="45">
        <f t="shared" si="15"/>
        <v>179000</v>
      </c>
    </row>
    <row r="51" spans="1:9" s="8" customFormat="1" ht="53.25" hidden="1" customHeight="1" x14ac:dyDescent="0.25">
      <c r="A51" s="51" t="s">
        <v>88</v>
      </c>
      <c r="B51" s="48" t="s">
        <v>89</v>
      </c>
      <c r="C51" s="44">
        <v>179000</v>
      </c>
      <c r="D51" s="45"/>
      <c r="E51" s="45">
        <f>C51+D51</f>
        <v>179000</v>
      </c>
      <c r="F51" s="45"/>
      <c r="G51" s="45">
        <f>E51+F51</f>
        <v>179000</v>
      </c>
      <c r="H51" s="45"/>
      <c r="I51" s="45">
        <f>G51+H51</f>
        <v>179000</v>
      </c>
    </row>
    <row r="52" spans="1:9" s="8" customFormat="1" ht="15.75" hidden="1" customHeight="1" x14ac:dyDescent="0.25">
      <c r="A52" s="36" t="s">
        <v>90</v>
      </c>
      <c r="B52" s="37" t="s">
        <v>91</v>
      </c>
      <c r="C52" s="38">
        <f t="shared" ref="C52:I52" si="16">C53</f>
        <v>232000</v>
      </c>
      <c r="D52" s="38">
        <f t="shared" si="16"/>
        <v>0</v>
      </c>
      <c r="E52" s="38">
        <f t="shared" si="16"/>
        <v>232000</v>
      </c>
      <c r="F52" s="38">
        <f t="shared" si="16"/>
        <v>0</v>
      </c>
      <c r="G52" s="38">
        <f t="shared" si="16"/>
        <v>232000</v>
      </c>
      <c r="H52" s="38">
        <f t="shared" si="16"/>
        <v>0</v>
      </c>
      <c r="I52" s="38">
        <f t="shared" si="16"/>
        <v>232000</v>
      </c>
    </row>
    <row r="53" spans="1:9" s="8" customFormat="1" ht="15.75" hidden="1" customHeight="1" x14ac:dyDescent="0.25">
      <c r="A53" s="35" t="s">
        <v>92</v>
      </c>
      <c r="B53" s="48" t="s">
        <v>93</v>
      </c>
      <c r="C53" s="44">
        <f t="shared" ref="C53:I53" si="17">SUM(C54:C57)</f>
        <v>232000</v>
      </c>
      <c r="D53" s="44">
        <f t="shared" si="17"/>
        <v>0</v>
      </c>
      <c r="E53" s="44">
        <f t="shared" si="17"/>
        <v>232000</v>
      </c>
      <c r="F53" s="44">
        <f t="shared" si="17"/>
        <v>0</v>
      </c>
      <c r="G53" s="44">
        <f t="shared" si="17"/>
        <v>232000</v>
      </c>
      <c r="H53" s="44">
        <f t="shared" si="17"/>
        <v>0</v>
      </c>
      <c r="I53" s="44">
        <f t="shared" si="17"/>
        <v>232000</v>
      </c>
    </row>
    <row r="54" spans="1:9" s="8" customFormat="1" ht="27" hidden="1" customHeight="1" x14ac:dyDescent="0.25">
      <c r="A54" s="35" t="s">
        <v>94</v>
      </c>
      <c r="B54" s="48" t="s">
        <v>95</v>
      </c>
      <c r="C54" s="44">
        <v>6200</v>
      </c>
      <c r="D54" s="44"/>
      <c r="E54" s="45">
        <f>C54+D54</f>
        <v>6200</v>
      </c>
      <c r="F54" s="44"/>
      <c r="G54" s="45">
        <f>E54+F54</f>
        <v>6200</v>
      </c>
      <c r="H54" s="44"/>
      <c r="I54" s="45">
        <f>G54+H54</f>
        <v>6200</v>
      </c>
    </row>
    <row r="55" spans="1:9" s="8" customFormat="1" ht="26.25" hidden="1" customHeight="1" x14ac:dyDescent="0.25">
      <c r="A55" s="35" t="s">
        <v>96</v>
      </c>
      <c r="B55" s="48" t="s">
        <v>97</v>
      </c>
      <c r="C55" s="44">
        <v>4800</v>
      </c>
      <c r="D55" s="44"/>
      <c r="E55" s="45">
        <f>C55+D55</f>
        <v>4800</v>
      </c>
      <c r="F55" s="44"/>
      <c r="G55" s="45">
        <f>E55+F55</f>
        <v>4800</v>
      </c>
      <c r="H55" s="44"/>
      <c r="I55" s="45">
        <f>G55+H55</f>
        <v>4800</v>
      </c>
    </row>
    <row r="56" spans="1:9" s="8" customFormat="1" ht="17.25" hidden="1" customHeight="1" x14ac:dyDescent="0.25">
      <c r="A56" s="35" t="s">
        <v>98</v>
      </c>
      <c r="B56" s="48" t="s">
        <v>99</v>
      </c>
      <c r="C56" s="44">
        <v>2300</v>
      </c>
      <c r="D56" s="44"/>
      <c r="E56" s="45">
        <f>C56+D56</f>
        <v>2300</v>
      </c>
      <c r="F56" s="44"/>
      <c r="G56" s="45">
        <f>E56+F56</f>
        <v>2300</v>
      </c>
      <c r="H56" s="44"/>
      <c r="I56" s="45">
        <f>G56+H56</f>
        <v>2300</v>
      </c>
    </row>
    <row r="57" spans="1:9" s="8" customFormat="1" ht="17.25" hidden="1" customHeight="1" x14ac:dyDescent="0.25">
      <c r="A57" s="35" t="s">
        <v>100</v>
      </c>
      <c r="B57" s="48" t="s">
        <v>101</v>
      </c>
      <c r="C57" s="44">
        <v>218700</v>
      </c>
      <c r="D57" s="44"/>
      <c r="E57" s="45">
        <f>C57+D57</f>
        <v>218700</v>
      </c>
      <c r="F57" s="44"/>
      <c r="G57" s="45">
        <f>E57+F57</f>
        <v>218700</v>
      </c>
      <c r="H57" s="44"/>
      <c r="I57" s="45">
        <f>G57+H57</f>
        <v>218700</v>
      </c>
    </row>
    <row r="58" spans="1:9" s="8" customFormat="1" ht="17.25" hidden="1" customHeight="1" x14ac:dyDescent="0.25">
      <c r="A58" s="36" t="s">
        <v>102</v>
      </c>
      <c r="B58" s="52" t="s">
        <v>103</v>
      </c>
      <c r="C58" s="38">
        <f t="shared" ref="C58:I59" si="18">C59</f>
        <v>281600</v>
      </c>
      <c r="D58" s="38">
        <f t="shared" si="18"/>
        <v>0</v>
      </c>
      <c r="E58" s="38">
        <f t="shared" si="18"/>
        <v>281600</v>
      </c>
      <c r="F58" s="38">
        <f t="shared" si="18"/>
        <v>0</v>
      </c>
      <c r="G58" s="38">
        <f t="shared" si="18"/>
        <v>281600</v>
      </c>
      <c r="H58" s="38">
        <f t="shared" si="18"/>
        <v>0</v>
      </c>
      <c r="I58" s="38">
        <f t="shared" si="18"/>
        <v>281600</v>
      </c>
    </row>
    <row r="59" spans="1:9" s="8" customFormat="1" ht="17.25" hidden="1" customHeight="1" x14ac:dyDescent="0.25">
      <c r="A59" s="35" t="s">
        <v>104</v>
      </c>
      <c r="B59" s="48" t="s">
        <v>105</v>
      </c>
      <c r="C59" s="44">
        <f t="shared" si="18"/>
        <v>281600</v>
      </c>
      <c r="D59" s="44">
        <f t="shared" si="18"/>
        <v>0</v>
      </c>
      <c r="E59" s="44">
        <f t="shared" si="18"/>
        <v>281600</v>
      </c>
      <c r="F59" s="44">
        <f t="shared" si="18"/>
        <v>0</v>
      </c>
      <c r="G59" s="44">
        <f t="shared" si="18"/>
        <v>281600</v>
      </c>
      <c r="H59" s="44">
        <f t="shared" si="18"/>
        <v>0</v>
      </c>
      <c r="I59" s="44">
        <f t="shared" si="18"/>
        <v>281600</v>
      </c>
    </row>
    <row r="60" spans="1:9" s="8" customFormat="1" ht="17.25" hidden="1" customHeight="1" x14ac:dyDescent="0.25">
      <c r="A60" s="35" t="s">
        <v>106</v>
      </c>
      <c r="B60" s="48" t="s">
        <v>107</v>
      </c>
      <c r="C60" s="44">
        <v>281600</v>
      </c>
      <c r="D60" s="44"/>
      <c r="E60" s="45">
        <f>C60+D60</f>
        <v>281600</v>
      </c>
      <c r="F60" s="44"/>
      <c r="G60" s="45">
        <f>E60+F60</f>
        <v>281600</v>
      </c>
      <c r="H60" s="44"/>
      <c r="I60" s="45">
        <f>G60+H60</f>
        <v>281600</v>
      </c>
    </row>
    <row r="61" spans="1:9" s="8" customFormat="1" ht="16.5" hidden="1" customHeight="1" x14ac:dyDescent="0.25">
      <c r="A61" s="36" t="s">
        <v>108</v>
      </c>
      <c r="B61" s="37" t="s">
        <v>109</v>
      </c>
      <c r="C61" s="38">
        <f>C62</f>
        <v>100000</v>
      </c>
      <c r="D61" s="38">
        <f t="shared" ref="D61:I63" si="19">D62</f>
        <v>0</v>
      </c>
      <c r="E61" s="38">
        <f t="shared" si="19"/>
        <v>100000</v>
      </c>
      <c r="F61" s="38">
        <f t="shared" si="19"/>
        <v>0</v>
      </c>
      <c r="G61" s="38">
        <f t="shared" si="19"/>
        <v>100000</v>
      </c>
      <c r="H61" s="38">
        <f t="shared" si="19"/>
        <v>0</v>
      </c>
      <c r="I61" s="38">
        <f t="shared" si="19"/>
        <v>100000</v>
      </c>
    </row>
    <row r="62" spans="1:9" s="8" customFormat="1" ht="40.5" hidden="1" customHeight="1" x14ac:dyDescent="0.25">
      <c r="A62" s="35" t="s">
        <v>110</v>
      </c>
      <c r="B62" s="48" t="s">
        <v>111</v>
      </c>
      <c r="C62" s="44">
        <f t="shared" ref="C62:C63" si="20">C63</f>
        <v>100000</v>
      </c>
      <c r="D62" s="44">
        <f t="shared" si="19"/>
        <v>0</v>
      </c>
      <c r="E62" s="44">
        <f t="shared" si="19"/>
        <v>100000</v>
      </c>
      <c r="F62" s="44">
        <f t="shared" si="19"/>
        <v>0</v>
      </c>
      <c r="G62" s="44">
        <f t="shared" si="19"/>
        <v>100000</v>
      </c>
      <c r="H62" s="44">
        <f t="shared" si="19"/>
        <v>0</v>
      </c>
      <c r="I62" s="44">
        <f t="shared" si="19"/>
        <v>100000</v>
      </c>
    </row>
    <row r="63" spans="1:9" s="8" customFormat="1" ht="25.5" hidden="1" customHeight="1" x14ac:dyDescent="0.25">
      <c r="A63" s="42" t="s">
        <v>112</v>
      </c>
      <c r="B63" s="43" t="s">
        <v>113</v>
      </c>
      <c r="C63" s="44">
        <f t="shared" si="20"/>
        <v>100000</v>
      </c>
      <c r="D63" s="45">
        <f t="shared" si="19"/>
        <v>0</v>
      </c>
      <c r="E63" s="45">
        <f t="shared" si="19"/>
        <v>100000</v>
      </c>
      <c r="F63" s="45">
        <f t="shared" si="19"/>
        <v>0</v>
      </c>
      <c r="G63" s="45">
        <f t="shared" si="19"/>
        <v>100000</v>
      </c>
      <c r="H63" s="45">
        <f t="shared" si="19"/>
        <v>0</v>
      </c>
      <c r="I63" s="45">
        <f t="shared" si="19"/>
        <v>100000</v>
      </c>
    </row>
    <row r="64" spans="1:9" s="8" customFormat="1" ht="25.5" hidden="1" customHeight="1" x14ac:dyDescent="0.25">
      <c r="A64" s="35" t="s">
        <v>114</v>
      </c>
      <c r="B64" s="48" t="s">
        <v>115</v>
      </c>
      <c r="C64" s="44">
        <v>100000</v>
      </c>
      <c r="D64" s="45"/>
      <c r="E64" s="45">
        <f>C64+D64</f>
        <v>100000</v>
      </c>
      <c r="F64" s="45"/>
      <c r="G64" s="45">
        <f>E64+F64</f>
        <v>100000</v>
      </c>
      <c r="H64" s="45"/>
      <c r="I64" s="45">
        <f>G64+H64</f>
        <v>100000</v>
      </c>
    </row>
    <row r="65" spans="1:13" s="8" customFormat="1" ht="12.75" hidden="1" x14ac:dyDescent="0.25">
      <c r="A65" s="36" t="s">
        <v>116</v>
      </c>
      <c r="B65" s="37" t="s">
        <v>117</v>
      </c>
      <c r="C65" s="38">
        <f t="shared" ref="C65:I65" si="21">C66+C69+C71+C73+C74</f>
        <v>581000</v>
      </c>
      <c r="D65" s="38">
        <f t="shared" si="21"/>
        <v>0</v>
      </c>
      <c r="E65" s="38">
        <f t="shared" si="21"/>
        <v>581000</v>
      </c>
      <c r="F65" s="38">
        <f t="shared" si="21"/>
        <v>0</v>
      </c>
      <c r="G65" s="38">
        <f t="shared" si="21"/>
        <v>581000</v>
      </c>
      <c r="H65" s="38">
        <f t="shared" si="21"/>
        <v>0</v>
      </c>
      <c r="I65" s="38">
        <f t="shared" si="21"/>
        <v>581000</v>
      </c>
    </row>
    <row r="66" spans="1:13" s="8" customFormat="1" ht="27" hidden="1" customHeight="1" x14ac:dyDescent="0.25">
      <c r="A66" s="35" t="s">
        <v>118</v>
      </c>
      <c r="B66" s="48" t="s">
        <v>119</v>
      </c>
      <c r="C66" s="44">
        <f t="shared" ref="C66:I66" si="22">C67+C68</f>
        <v>11000</v>
      </c>
      <c r="D66" s="44">
        <f t="shared" si="22"/>
        <v>0</v>
      </c>
      <c r="E66" s="44">
        <f t="shared" si="22"/>
        <v>11000</v>
      </c>
      <c r="F66" s="44">
        <f t="shared" si="22"/>
        <v>0</v>
      </c>
      <c r="G66" s="44">
        <f t="shared" si="22"/>
        <v>11000</v>
      </c>
      <c r="H66" s="44">
        <f t="shared" si="22"/>
        <v>0</v>
      </c>
      <c r="I66" s="44">
        <f t="shared" si="22"/>
        <v>11000</v>
      </c>
    </row>
    <row r="67" spans="1:13" s="8" customFormat="1" ht="102" hidden="1" customHeight="1" x14ac:dyDescent="0.25">
      <c r="A67" s="53" t="s">
        <v>120</v>
      </c>
      <c r="B67" s="48" t="s">
        <v>121</v>
      </c>
      <c r="C67" s="44">
        <v>8000</v>
      </c>
      <c r="D67" s="45"/>
      <c r="E67" s="45">
        <f>C67+D67</f>
        <v>8000</v>
      </c>
      <c r="F67" s="45"/>
      <c r="G67" s="45">
        <f>E67+F67</f>
        <v>8000</v>
      </c>
      <c r="H67" s="45"/>
      <c r="I67" s="45">
        <f>G67+H67</f>
        <v>8000</v>
      </c>
    </row>
    <row r="68" spans="1:13" s="8" customFormat="1" ht="42" hidden="1" customHeight="1" x14ac:dyDescent="0.25">
      <c r="A68" s="35" t="s">
        <v>122</v>
      </c>
      <c r="B68" s="48" t="s">
        <v>123</v>
      </c>
      <c r="C68" s="44">
        <v>3000</v>
      </c>
      <c r="D68" s="45"/>
      <c r="E68" s="45">
        <f>C68+D68</f>
        <v>3000</v>
      </c>
      <c r="F68" s="45"/>
      <c r="G68" s="45">
        <f>E68+F68</f>
        <v>3000</v>
      </c>
      <c r="H68" s="45"/>
      <c r="I68" s="45">
        <f>G68+H68</f>
        <v>3000</v>
      </c>
    </row>
    <row r="69" spans="1:13" s="8" customFormat="1" ht="39" hidden="1" customHeight="1" x14ac:dyDescent="0.25">
      <c r="A69" s="35" t="s">
        <v>124</v>
      </c>
      <c r="B69" s="48" t="s">
        <v>125</v>
      </c>
      <c r="C69" s="44">
        <f t="shared" ref="C69:I69" si="23">C70</f>
        <v>20000</v>
      </c>
      <c r="D69" s="44">
        <f t="shared" si="23"/>
        <v>0</v>
      </c>
      <c r="E69" s="44">
        <f t="shared" si="23"/>
        <v>20000</v>
      </c>
      <c r="F69" s="44">
        <f t="shared" si="23"/>
        <v>0</v>
      </c>
      <c r="G69" s="44">
        <f t="shared" si="23"/>
        <v>20000</v>
      </c>
      <c r="H69" s="44">
        <f t="shared" si="23"/>
        <v>0</v>
      </c>
      <c r="I69" s="44">
        <f t="shared" si="23"/>
        <v>20000</v>
      </c>
    </row>
    <row r="70" spans="1:13" s="8" customFormat="1" ht="39.75" hidden="1" customHeight="1" x14ac:dyDescent="0.25">
      <c r="A70" s="35" t="s">
        <v>126</v>
      </c>
      <c r="B70" s="48" t="s">
        <v>125</v>
      </c>
      <c r="C70" s="44">
        <v>20000</v>
      </c>
      <c r="D70" s="44"/>
      <c r="E70" s="45">
        <f>C70+D70</f>
        <v>20000</v>
      </c>
      <c r="F70" s="44"/>
      <c r="G70" s="45">
        <f>E70+F70</f>
        <v>20000</v>
      </c>
      <c r="H70" s="44"/>
      <c r="I70" s="45">
        <f>G70+H70</f>
        <v>20000</v>
      </c>
    </row>
    <row r="71" spans="1:13" s="8" customFormat="1" ht="81.75" hidden="1" customHeight="1" x14ac:dyDescent="0.25">
      <c r="A71" s="35" t="s">
        <v>127</v>
      </c>
      <c r="B71" s="47" t="s">
        <v>128</v>
      </c>
      <c r="C71" s="44">
        <f t="shared" ref="C71:I71" si="24">C72</f>
        <v>15000</v>
      </c>
      <c r="D71" s="44">
        <f t="shared" si="24"/>
        <v>0</v>
      </c>
      <c r="E71" s="44">
        <f t="shared" si="24"/>
        <v>15000</v>
      </c>
      <c r="F71" s="44">
        <f t="shared" si="24"/>
        <v>0</v>
      </c>
      <c r="G71" s="44">
        <f t="shared" si="24"/>
        <v>15000</v>
      </c>
      <c r="H71" s="44">
        <f t="shared" si="24"/>
        <v>0</v>
      </c>
      <c r="I71" s="44">
        <f t="shared" si="24"/>
        <v>15000</v>
      </c>
    </row>
    <row r="72" spans="1:13" s="8" customFormat="1" ht="16.5" hidden="1" customHeight="1" x14ac:dyDescent="0.25">
      <c r="A72" s="35" t="s">
        <v>129</v>
      </c>
      <c r="B72" s="48" t="s">
        <v>130</v>
      </c>
      <c r="C72" s="44">
        <v>15000</v>
      </c>
      <c r="D72" s="45"/>
      <c r="E72" s="45">
        <f>C72+D72</f>
        <v>15000</v>
      </c>
      <c r="F72" s="45"/>
      <c r="G72" s="45">
        <f>E72+F72</f>
        <v>15000</v>
      </c>
      <c r="H72" s="45"/>
      <c r="I72" s="45">
        <f>G72+H72</f>
        <v>15000</v>
      </c>
    </row>
    <row r="73" spans="1:13" s="8" customFormat="1" ht="40.5" hidden="1" customHeight="1" x14ac:dyDescent="0.25">
      <c r="A73" s="35" t="s">
        <v>131</v>
      </c>
      <c r="B73" s="48" t="s">
        <v>132</v>
      </c>
      <c r="C73" s="44">
        <v>100000</v>
      </c>
      <c r="D73" s="44"/>
      <c r="E73" s="45">
        <f>C73+D73</f>
        <v>100000</v>
      </c>
      <c r="F73" s="44"/>
      <c r="G73" s="45">
        <f>E73+F73</f>
        <v>100000</v>
      </c>
      <c r="H73" s="44"/>
      <c r="I73" s="45">
        <f>G73+H73</f>
        <v>100000</v>
      </c>
    </row>
    <row r="74" spans="1:13" s="8" customFormat="1" ht="25.5" hidden="1" x14ac:dyDescent="0.25">
      <c r="A74" s="35" t="s">
        <v>133</v>
      </c>
      <c r="B74" s="48" t="s">
        <v>134</v>
      </c>
      <c r="C74" s="44">
        <f>C75</f>
        <v>435000</v>
      </c>
      <c r="D74" s="44">
        <f t="shared" ref="D74:I74" si="25">D75</f>
        <v>0</v>
      </c>
      <c r="E74" s="44">
        <f t="shared" si="25"/>
        <v>435000</v>
      </c>
      <c r="F74" s="44">
        <f t="shared" si="25"/>
        <v>0</v>
      </c>
      <c r="G74" s="44">
        <f t="shared" si="25"/>
        <v>435000</v>
      </c>
      <c r="H74" s="44">
        <f t="shared" si="25"/>
        <v>0</v>
      </c>
      <c r="I74" s="44">
        <f t="shared" si="25"/>
        <v>435000</v>
      </c>
    </row>
    <row r="75" spans="1:13" s="8" customFormat="1" ht="27.75" hidden="1" customHeight="1" x14ac:dyDescent="0.25">
      <c r="A75" s="35" t="s">
        <v>135</v>
      </c>
      <c r="B75" s="48" t="s">
        <v>136</v>
      </c>
      <c r="C75" s="44">
        <v>435000</v>
      </c>
      <c r="D75" s="44"/>
      <c r="E75" s="45">
        <f>C75+D75</f>
        <v>435000</v>
      </c>
      <c r="F75" s="44"/>
      <c r="G75" s="45">
        <f>E75+F75</f>
        <v>435000</v>
      </c>
      <c r="H75" s="44"/>
      <c r="I75" s="45">
        <f>G75+H75</f>
        <v>435000</v>
      </c>
    </row>
    <row r="76" spans="1:13" s="55" customFormat="1" ht="18" customHeight="1" x14ac:dyDescent="0.25">
      <c r="A76" s="36" t="s">
        <v>137</v>
      </c>
      <c r="B76" s="37" t="s">
        <v>138</v>
      </c>
      <c r="C76" s="38">
        <f>C77</f>
        <v>139753289.22999999</v>
      </c>
      <c r="D76" s="38">
        <f t="shared" ref="D76:I76" si="26">D77</f>
        <v>3881600</v>
      </c>
      <c r="E76" s="38">
        <f t="shared" si="26"/>
        <v>143634889.22999999</v>
      </c>
      <c r="F76" s="38">
        <f t="shared" si="26"/>
        <v>0</v>
      </c>
      <c r="G76" s="38">
        <f t="shared" si="26"/>
        <v>143634889.22999999</v>
      </c>
      <c r="H76" s="38">
        <f t="shared" si="26"/>
        <v>11015827</v>
      </c>
      <c r="I76" s="38">
        <f t="shared" si="26"/>
        <v>154650716.22999999</v>
      </c>
      <c r="J76" s="54"/>
      <c r="K76" s="54"/>
      <c r="L76" s="54"/>
      <c r="M76" s="54"/>
    </row>
    <row r="77" spans="1:13" s="57" customFormat="1" ht="25.5" x14ac:dyDescent="0.25">
      <c r="A77" s="35" t="s">
        <v>139</v>
      </c>
      <c r="B77" s="48" t="s">
        <v>140</v>
      </c>
      <c r="C77" s="44">
        <f>C78+C83+C94+C127</f>
        <v>139753289.22999999</v>
      </c>
      <c r="D77" s="44">
        <f t="shared" ref="D77:I77" si="27">D78+D83+D94+D127</f>
        <v>3881600</v>
      </c>
      <c r="E77" s="44">
        <f t="shared" si="27"/>
        <v>143634889.22999999</v>
      </c>
      <c r="F77" s="44">
        <f t="shared" si="27"/>
        <v>0</v>
      </c>
      <c r="G77" s="44">
        <f t="shared" si="27"/>
        <v>143634889.22999999</v>
      </c>
      <c r="H77" s="44">
        <f t="shared" si="27"/>
        <v>11015827</v>
      </c>
      <c r="I77" s="44">
        <f t="shared" si="27"/>
        <v>154650716.22999999</v>
      </c>
      <c r="J77" s="56"/>
      <c r="K77" s="56"/>
      <c r="L77" s="56"/>
      <c r="M77" s="56"/>
    </row>
    <row r="78" spans="1:13" s="55" customFormat="1" ht="28.5" hidden="1" customHeight="1" x14ac:dyDescent="0.25">
      <c r="A78" s="36" t="s">
        <v>141</v>
      </c>
      <c r="B78" s="37" t="s">
        <v>142</v>
      </c>
      <c r="C78" s="38">
        <f>C79+C81</f>
        <v>29780000</v>
      </c>
      <c r="D78" s="38">
        <f t="shared" ref="D78:I78" si="28">D79+D81</f>
        <v>0</v>
      </c>
      <c r="E78" s="38">
        <f t="shared" si="28"/>
        <v>29780000</v>
      </c>
      <c r="F78" s="38">
        <f t="shared" si="28"/>
        <v>0</v>
      </c>
      <c r="G78" s="38">
        <f t="shared" si="28"/>
        <v>29780000</v>
      </c>
      <c r="H78" s="38">
        <f t="shared" si="28"/>
        <v>0</v>
      </c>
      <c r="I78" s="38">
        <f t="shared" si="28"/>
        <v>29780000</v>
      </c>
      <c r="J78" s="54"/>
      <c r="K78" s="54"/>
      <c r="L78" s="54"/>
      <c r="M78" s="54"/>
    </row>
    <row r="79" spans="1:13" s="57" customFormat="1" ht="15" hidden="1" customHeight="1" x14ac:dyDescent="0.25">
      <c r="A79" s="35" t="s">
        <v>143</v>
      </c>
      <c r="B79" s="48" t="s">
        <v>144</v>
      </c>
      <c r="C79" s="44">
        <f>C80</f>
        <v>18638000</v>
      </c>
      <c r="D79" s="44">
        <f t="shared" ref="D79:I79" si="29">D80</f>
        <v>0</v>
      </c>
      <c r="E79" s="44">
        <f t="shared" si="29"/>
        <v>18638000</v>
      </c>
      <c r="F79" s="44">
        <f t="shared" si="29"/>
        <v>0</v>
      </c>
      <c r="G79" s="44">
        <f t="shared" si="29"/>
        <v>18638000</v>
      </c>
      <c r="H79" s="44">
        <f t="shared" si="29"/>
        <v>0</v>
      </c>
      <c r="I79" s="44">
        <f t="shared" si="29"/>
        <v>18638000</v>
      </c>
      <c r="J79" s="56"/>
      <c r="K79" s="56"/>
      <c r="L79" s="56"/>
      <c r="M79" s="56"/>
    </row>
    <row r="80" spans="1:13" s="57" customFormat="1" ht="27.75" hidden="1" customHeight="1" x14ac:dyDescent="0.25">
      <c r="A80" s="35" t="s">
        <v>145</v>
      </c>
      <c r="B80" s="48" t="s">
        <v>146</v>
      </c>
      <c r="C80" s="44">
        <v>18638000</v>
      </c>
      <c r="D80" s="44"/>
      <c r="E80" s="44">
        <f t="shared" ref="E80" si="30">C80+D80</f>
        <v>18638000</v>
      </c>
      <c r="F80" s="44"/>
      <c r="G80" s="44">
        <f t="shared" ref="G80" si="31">E80+F80</f>
        <v>18638000</v>
      </c>
      <c r="H80" s="44"/>
      <c r="I80" s="44">
        <f t="shared" ref="I80" si="32">G80+H80</f>
        <v>18638000</v>
      </c>
      <c r="J80" s="58"/>
    </row>
    <row r="81" spans="1:23" s="57" customFormat="1" ht="16.5" hidden="1" customHeight="1" x14ac:dyDescent="0.25">
      <c r="A81" s="35" t="s">
        <v>147</v>
      </c>
      <c r="B81" s="48" t="s">
        <v>148</v>
      </c>
      <c r="C81" s="44">
        <f>C82</f>
        <v>11142000</v>
      </c>
      <c r="D81" s="44">
        <f t="shared" ref="D81:I81" si="33">D82</f>
        <v>0</v>
      </c>
      <c r="E81" s="44">
        <f t="shared" si="33"/>
        <v>11142000</v>
      </c>
      <c r="F81" s="44">
        <f t="shared" si="33"/>
        <v>0</v>
      </c>
      <c r="G81" s="44">
        <f t="shared" si="33"/>
        <v>11142000</v>
      </c>
      <c r="H81" s="44">
        <f t="shared" si="33"/>
        <v>0</v>
      </c>
      <c r="I81" s="44">
        <f t="shared" si="33"/>
        <v>11142000</v>
      </c>
      <c r="J81" s="56"/>
      <c r="K81" s="56"/>
      <c r="L81" s="56"/>
    </row>
    <row r="82" spans="1:23" s="57" customFormat="1" ht="27.75" hidden="1" customHeight="1" x14ac:dyDescent="0.25">
      <c r="A82" s="35" t="s">
        <v>149</v>
      </c>
      <c r="B82" s="48" t="s">
        <v>150</v>
      </c>
      <c r="C82" s="44">
        <v>11142000</v>
      </c>
      <c r="D82" s="44"/>
      <c r="E82" s="44">
        <f t="shared" ref="E82:E93" si="34">C82+D82</f>
        <v>11142000</v>
      </c>
      <c r="F82" s="44"/>
      <c r="G82" s="44">
        <f t="shared" ref="G82" si="35">E82+F82</f>
        <v>11142000</v>
      </c>
      <c r="H82" s="44"/>
      <c r="I82" s="44">
        <f t="shared" ref="I82" si="36">G82+H82</f>
        <v>11142000</v>
      </c>
      <c r="J82" s="58"/>
    </row>
    <row r="83" spans="1:23" s="57" customFormat="1" ht="31.5" customHeight="1" x14ac:dyDescent="0.25">
      <c r="A83" s="36" t="s">
        <v>151</v>
      </c>
      <c r="B83" s="37" t="s">
        <v>152</v>
      </c>
      <c r="C83" s="59">
        <f t="shared" ref="C83:I83" si="37">C84+C90</f>
        <v>0</v>
      </c>
      <c r="D83" s="59">
        <f t="shared" si="37"/>
        <v>3881600</v>
      </c>
      <c r="E83" s="59">
        <f t="shared" si="37"/>
        <v>3881600</v>
      </c>
      <c r="F83" s="59">
        <f t="shared" si="37"/>
        <v>0</v>
      </c>
      <c r="G83" s="59">
        <f t="shared" si="37"/>
        <v>3881600</v>
      </c>
      <c r="H83" s="59">
        <f t="shared" si="37"/>
        <v>11012900</v>
      </c>
      <c r="I83" s="59">
        <f t="shared" si="37"/>
        <v>14894500</v>
      </c>
      <c r="J83" s="60"/>
      <c r="K83" s="60"/>
      <c r="L83" s="60"/>
      <c r="M83" s="60"/>
      <c r="N83" s="60"/>
      <c r="O83" s="60"/>
      <c r="P83" s="60"/>
      <c r="Q83" s="60"/>
      <c r="R83" s="60"/>
      <c r="S83" s="60"/>
      <c r="U83" s="60"/>
      <c r="V83" s="60"/>
      <c r="W83" s="61"/>
    </row>
    <row r="84" spans="1:23" s="57" customFormat="1" ht="41.25" customHeight="1" x14ac:dyDescent="0.25">
      <c r="A84" s="35" t="s">
        <v>153</v>
      </c>
      <c r="B84" s="48" t="s">
        <v>154</v>
      </c>
      <c r="C84" s="62">
        <f>C85</f>
        <v>0</v>
      </c>
      <c r="D84" s="62">
        <f t="shared" ref="D84:I84" si="38">D85</f>
        <v>3320000</v>
      </c>
      <c r="E84" s="62">
        <f t="shared" si="38"/>
        <v>3320000</v>
      </c>
      <c r="F84" s="62">
        <f t="shared" si="38"/>
        <v>0</v>
      </c>
      <c r="G84" s="62">
        <f t="shared" si="38"/>
        <v>3320000</v>
      </c>
      <c r="H84" s="62">
        <f t="shared" si="38"/>
        <v>10000000</v>
      </c>
      <c r="I84" s="62">
        <f t="shared" si="38"/>
        <v>13320000</v>
      </c>
      <c r="J84" s="63"/>
      <c r="K84" s="63"/>
      <c r="L84" s="63"/>
      <c r="M84" s="63"/>
      <c r="N84" s="63"/>
      <c r="O84" s="63"/>
      <c r="P84" s="63"/>
      <c r="Q84" s="63"/>
      <c r="R84" s="63"/>
      <c r="S84" s="63"/>
      <c r="U84" s="60"/>
      <c r="V84" s="60"/>
      <c r="W84" s="61"/>
    </row>
    <row r="85" spans="1:23" s="57" customFormat="1" ht="43.5" customHeight="1" x14ac:dyDescent="0.25">
      <c r="A85" s="35" t="s">
        <v>155</v>
      </c>
      <c r="B85" s="48" t="s">
        <v>156</v>
      </c>
      <c r="C85" s="62"/>
      <c r="D85" s="62">
        <f t="shared" ref="D85:I85" si="39">SUM(D86:D89)</f>
        <v>3320000</v>
      </c>
      <c r="E85" s="62">
        <f t="shared" si="39"/>
        <v>3320000</v>
      </c>
      <c r="F85" s="62">
        <f t="shared" si="39"/>
        <v>0</v>
      </c>
      <c r="G85" s="62">
        <f t="shared" si="39"/>
        <v>3320000</v>
      </c>
      <c r="H85" s="62">
        <f t="shared" si="39"/>
        <v>10000000</v>
      </c>
      <c r="I85" s="62">
        <f t="shared" si="39"/>
        <v>13320000</v>
      </c>
      <c r="J85" s="63"/>
      <c r="K85" s="63"/>
      <c r="L85" s="63"/>
      <c r="M85" s="63"/>
      <c r="N85" s="63"/>
      <c r="O85" s="63"/>
      <c r="P85" s="63"/>
      <c r="Q85" s="63"/>
      <c r="R85" s="63"/>
      <c r="S85" s="63"/>
      <c r="U85" s="60"/>
      <c r="V85" s="60"/>
      <c r="W85" s="61"/>
    </row>
    <row r="86" spans="1:23" s="57" customFormat="1" ht="17.25" hidden="1" customHeight="1" x14ac:dyDescent="0.25">
      <c r="A86" s="36"/>
      <c r="B86" s="48" t="s">
        <v>157</v>
      </c>
      <c r="C86" s="62"/>
      <c r="D86" s="62">
        <v>120000</v>
      </c>
      <c r="E86" s="44">
        <f>C86+D86</f>
        <v>120000</v>
      </c>
      <c r="F86" s="62"/>
      <c r="G86" s="44">
        <f>E86+F86</f>
        <v>120000</v>
      </c>
      <c r="H86" s="62"/>
      <c r="I86" s="44">
        <f>G86+H86</f>
        <v>120000</v>
      </c>
      <c r="J86" s="60"/>
      <c r="K86" s="60"/>
      <c r="L86" s="60"/>
      <c r="M86" s="60"/>
      <c r="N86" s="60"/>
      <c r="O86" s="60"/>
      <c r="P86" s="60"/>
      <c r="Q86" s="60"/>
      <c r="R86" s="60"/>
      <c r="S86" s="60"/>
      <c r="U86" s="60"/>
      <c r="V86" s="60"/>
      <c r="W86" s="61"/>
    </row>
    <row r="87" spans="1:23" s="57" customFormat="1" ht="66" hidden="1" customHeight="1" x14ac:dyDescent="0.25">
      <c r="A87" s="36"/>
      <c r="B87" s="48" t="s">
        <v>158</v>
      </c>
      <c r="C87" s="62"/>
      <c r="D87" s="62">
        <v>200000</v>
      </c>
      <c r="E87" s="44">
        <f>C87+D87</f>
        <v>200000</v>
      </c>
      <c r="F87" s="62"/>
      <c r="G87" s="44">
        <f>E87+F87</f>
        <v>200000</v>
      </c>
      <c r="H87" s="62"/>
      <c r="I87" s="44">
        <f>G87+H87</f>
        <v>200000</v>
      </c>
      <c r="J87" s="60"/>
      <c r="K87" s="60"/>
      <c r="L87" s="60"/>
      <c r="M87" s="60"/>
      <c r="N87" s="60"/>
      <c r="O87" s="60"/>
      <c r="P87" s="60"/>
      <c r="Q87" s="60"/>
      <c r="R87" s="60"/>
      <c r="S87" s="60"/>
      <c r="U87" s="60"/>
      <c r="V87" s="60"/>
      <c r="W87" s="61"/>
    </row>
    <row r="88" spans="1:23" s="57" customFormat="1" ht="32.25" hidden="1" customHeight="1" x14ac:dyDescent="0.25">
      <c r="A88" s="36"/>
      <c r="B88" s="48" t="s">
        <v>159</v>
      </c>
      <c r="C88" s="62"/>
      <c r="D88" s="62">
        <v>2000000</v>
      </c>
      <c r="E88" s="44">
        <f>C88+D88</f>
        <v>2000000</v>
      </c>
      <c r="F88" s="62"/>
      <c r="G88" s="44">
        <f>E88+F88</f>
        <v>2000000</v>
      </c>
      <c r="H88" s="62"/>
      <c r="I88" s="44">
        <f>G88+H88</f>
        <v>2000000</v>
      </c>
      <c r="J88" s="60"/>
      <c r="K88" s="60"/>
      <c r="L88" s="60"/>
      <c r="M88" s="60"/>
      <c r="N88" s="60"/>
      <c r="O88" s="60"/>
      <c r="P88" s="60"/>
      <c r="Q88" s="60"/>
      <c r="R88" s="60"/>
      <c r="S88" s="60"/>
      <c r="U88" s="60"/>
      <c r="V88" s="60"/>
      <c r="W88" s="61"/>
    </row>
    <row r="89" spans="1:23" s="57" customFormat="1" ht="28.5" customHeight="1" x14ac:dyDescent="0.25">
      <c r="A89" s="35"/>
      <c r="B89" s="48" t="s">
        <v>160</v>
      </c>
      <c r="C89" s="62"/>
      <c r="D89" s="62">
        <v>1000000</v>
      </c>
      <c r="E89" s="44">
        <f>C89+D89</f>
        <v>1000000</v>
      </c>
      <c r="F89" s="62"/>
      <c r="G89" s="44">
        <f>E89+F89</f>
        <v>1000000</v>
      </c>
      <c r="H89" s="62">
        <v>10000000</v>
      </c>
      <c r="I89" s="44">
        <f>G89+H89</f>
        <v>11000000</v>
      </c>
      <c r="J89" s="63"/>
      <c r="K89" s="63"/>
      <c r="L89" s="63"/>
      <c r="M89" s="63"/>
      <c r="N89" s="63"/>
      <c r="O89" s="63"/>
      <c r="P89" s="63"/>
      <c r="Q89" s="63"/>
      <c r="R89" s="63"/>
      <c r="S89" s="63"/>
      <c r="U89" s="63"/>
      <c r="V89" s="63"/>
      <c r="W89" s="61"/>
    </row>
    <row r="90" spans="1:23" s="57" customFormat="1" ht="19.5" customHeight="1" x14ac:dyDescent="0.25">
      <c r="A90" s="35" t="s">
        <v>161</v>
      </c>
      <c r="B90" s="48" t="s">
        <v>162</v>
      </c>
      <c r="C90" s="44">
        <f>C91</f>
        <v>0</v>
      </c>
      <c r="D90" s="44">
        <f t="shared" ref="D90:I90" si="40">D91</f>
        <v>561600</v>
      </c>
      <c r="E90" s="44">
        <f t="shared" si="40"/>
        <v>561600</v>
      </c>
      <c r="F90" s="44">
        <f t="shared" si="40"/>
        <v>0</v>
      </c>
      <c r="G90" s="44">
        <f t="shared" si="40"/>
        <v>561600</v>
      </c>
      <c r="H90" s="44">
        <f t="shared" si="40"/>
        <v>1012900</v>
      </c>
      <c r="I90" s="44">
        <f t="shared" si="40"/>
        <v>1574500</v>
      </c>
      <c r="J90" s="58"/>
    </row>
    <row r="91" spans="1:23" s="57" customFormat="1" ht="19.5" customHeight="1" x14ac:dyDescent="0.25">
      <c r="A91" s="35" t="s">
        <v>163</v>
      </c>
      <c r="B91" s="48" t="s">
        <v>164</v>
      </c>
      <c r="C91" s="44">
        <f>C93</f>
        <v>0</v>
      </c>
      <c r="D91" s="44">
        <f>D93</f>
        <v>561600</v>
      </c>
      <c r="E91" s="44">
        <f>E93</f>
        <v>561600</v>
      </c>
      <c r="F91" s="44">
        <f>F93</f>
        <v>0</v>
      </c>
      <c r="G91" s="44">
        <f>SUM(G92:G93)</f>
        <v>561600</v>
      </c>
      <c r="H91" s="44">
        <f t="shared" ref="H91:I91" si="41">SUM(H92:H93)</f>
        <v>1012900</v>
      </c>
      <c r="I91" s="44">
        <f t="shared" si="41"/>
        <v>1574500</v>
      </c>
      <c r="J91" s="58"/>
    </row>
    <row r="92" spans="1:23" s="57" customFormat="1" ht="28.5" customHeight="1" x14ac:dyDescent="0.25">
      <c r="A92" s="35"/>
      <c r="B92" s="48" t="s">
        <v>165</v>
      </c>
      <c r="C92" s="44"/>
      <c r="D92" s="44"/>
      <c r="E92" s="44"/>
      <c r="F92" s="44"/>
      <c r="G92" s="44"/>
      <c r="H92" s="44">
        <v>1012900</v>
      </c>
      <c r="I92" s="44">
        <f t="shared" ref="I92:I93" si="42">G92+H92</f>
        <v>1012900</v>
      </c>
      <c r="J92" s="58"/>
    </row>
    <row r="93" spans="1:23" s="57" customFormat="1" ht="15" hidden="1" customHeight="1" x14ac:dyDescent="0.25">
      <c r="A93" s="35"/>
      <c r="B93" s="48" t="s">
        <v>166</v>
      </c>
      <c r="C93" s="44"/>
      <c r="D93" s="44">
        <v>561600</v>
      </c>
      <c r="E93" s="44">
        <f t="shared" si="34"/>
        <v>561600</v>
      </c>
      <c r="F93" s="44"/>
      <c r="G93" s="44">
        <f t="shared" ref="G93" si="43">E93+F93</f>
        <v>561600</v>
      </c>
      <c r="H93" s="44"/>
      <c r="I93" s="44">
        <f t="shared" si="42"/>
        <v>561600</v>
      </c>
      <c r="J93" s="58"/>
    </row>
    <row r="94" spans="1:23" s="55" customFormat="1" ht="27.75" customHeight="1" x14ac:dyDescent="0.25">
      <c r="A94" s="36" t="s">
        <v>167</v>
      </c>
      <c r="B94" s="37" t="s">
        <v>168</v>
      </c>
      <c r="C94" s="38">
        <f>C95+C97+C99+C101+C116+C118+C120+C122+C124</f>
        <v>105723989.22999999</v>
      </c>
      <c r="D94" s="38">
        <f t="shared" ref="D94:I94" si="44">D95+D97+D99+D101+D116+D118+D120+D122+D124</f>
        <v>0</v>
      </c>
      <c r="E94" s="38">
        <f t="shared" si="44"/>
        <v>105723989.22999999</v>
      </c>
      <c r="F94" s="38">
        <f t="shared" si="44"/>
        <v>0</v>
      </c>
      <c r="G94" s="38">
        <f t="shared" si="44"/>
        <v>105723989.22999999</v>
      </c>
      <c r="H94" s="38">
        <f t="shared" si="44"/>
        <v>2927</v>
      </c>
      <c r="I94" s="38">
        <f t="shared" si="44"/>
        <v>105726916.22999999</v>
      </c>
      <c r="J94" s="54"/>
      <c r="K94" s="54"/>
    </row>
    <row r="95" spans="1:23" s="57" customFormat="1" ht="27" customHeight="1" x14ac:dyDescent="0.25">
      <c r="A95" s="35" t="s">
        <v>169</v>
      </c>
      <c r="B95" s="48" t="s">
        <v>170</v>
      </c>
      <c r="C95" s="44">
        <f>C96</f>
        <v>708500</v>
      </c>
      <c r="D95" s="44">
        <f t="shared" ref="D95:I95" si="45">D96</f>
        <v>0</v>
      </c>
      <c r="E95" s="44">
        <f t="shared" si="45"/>
        <v>708500</v>
      </c>
      <c r="F95" s="44">
        <f t="shared" si="45"/>
        <v>0</v>
      </c>
      <c r="G95" s="44">
        <f t="shared" si="45"/>
        <v>708500</v>
      </c>
      <c r="H95" s="44">
        <f t="shared" si="45"/>
        <v>2927</v>
      </c>
      <c r="I95" s="44">
        <f t="shared" si="45"/>
        <v>711427</v>
      </c>
      <c r="J95" s="56"/>
      <c r="K95" s="56"/>
      <c r="L95" s="56"/>
    </row>
    <row r="96" spans="1:23" s="57" customFormat="1" ht="45" customHeight="1" x14ac:dyDescent="0.25">
      <c r="A96" s="35" t="s">
        <v>171</v>
      </c>
      <c r="B96" s="48" t="s">
        <v>172</v>
      </c>
      <c r="C96" s="44">
        <v>708500</v>
      </c>
      <c r="D96" s="44"/>
      <c r="E96" s="44">
        <f t="shared" ref="E96" si="46">C96+D96</f>
        <v>708500</v>
      </c>
      <c r="F96" s="44"/>
      <c r="G96" s="44">
        <f t="shared" ref="G96" si="47">E96+F96</f>
        <v>708500</v>
      </c>
      <c r="H96" s="44">
        <v>2927</v>
      </c>
      <c r="I96" s="44">
        <f t="shared" ref="I96" si="48">G96+H96</f>
        <v>711427</v>
      </c>
      <c r="J96" s="58"/>
    </row>
    <row r="97" spans="1:12" s="57" customFormat="1" ht="27.75" hidden="1" customHeight="1" x14ac:dyDescent="0.25">
      <c r="A97" s="35" t="s">
        <v>173</v>
      </c>
      <c r="B97" s="48" t="s">
        <v>174</v>
      </c>
      <c r="C97" s="44">
        <f>C98</f>
        <v>132400</v>
      </c>
      <c r="D97" s="44">
        <f t="shared" ref="D97:I97" si="49">D98</f>
        <v>0</v>
      </c>
      <c r="E97" s="44">
        <f t="shared" si="49"/>
        <v>132400</v>
      </c>
      <c r="F97" s="44">
        <f t="shared" si="49"/>
        <v>0</v>
      </c>
      <c r="G97" s="44">
        <f t="shared" si="49"/>
        <v>132400</v>
      </c>
      <c r="H97" s="44">
        <f t="shared" si="49"/>
        <v>0</v>
      </c>
      <c r="I97" s="44">
        <f t="shared" si="49"/>
        <v>132400</v>
      </c>
      <c r="J97" s="56"/>
      <c r="K97" s="56"/>
      <c r="L97" s="56"/>
    </row>
    <row r="98" spans="1:12" s="64" customFormat="1" ht="28.5" hidden="1" customHeight="1" x14ac:dyDescent="0.25">
      <c r="A98" s="35" t="s">
        <v>175</v>
      </c>
      <c r="B98" s="48" t="s">
        <v>176</v>
      </c>
      <c r="C98" s="44">
        <v>132400</v>
      </c>
      <c r="D98" s="44"/>
      <c r="E98" s="44">
        <f t="shared" ref="E98" si="50">C98+D98</f>
        <v>132400</v>
      </c>
      <c r="F98" s="44"/>
      <c r="G98" s="44">
        <f t="shared" ref="G98" si="51">E98+F98</f>
        <v>132400</v>
      </c>
      <c r="H98" s="44"/>
      <c r="I98" s="44">
        <f t="shared" ref="I98" si="52">G98+H98</f>
        <v>132400</v>
      </c>
      <c r="J98" s="58"/>
    </row>
    <row r="99" spans="1:12" s="57" customFormat="1" ht="27" hidden="1" customHeight="1" x14ac:dyDescent="0.25">
      <c r="A99" s="35" t="s">
        <v>177</v>
      </c>
      <c r="B99" s="48" t="s">
        <v>178</v>
      </c>
      <c r="C99" s="44">
        <f>C100</f>
        <v>1172900</v>
      </c>
      <c r="D99" s="44">
        <f t="shared" ref="D99:I99" si="53">D100</f>
        <v>0</v>
      </c>
      <c r="E99" s="44">
        <f t="shared" si="53"/>
        <v>1172900</v>
      </c>
      <c r="F99" s="44">
        <f t="shared" si="53"/>
        <v>0</v>
      </c>
      <c r="G99" s="44">
        <f t="shared" si="53"/>
        <v>1172900</v>
      </c>
      <c r="H99" s="44">
        <f t="shared" si="53"/>
        <v>0</v>
      </c>
      <c r="I99" s="44">
        <f t="shared" si="53"/>
        <v>1172900</v>
      </c>
      <c r="J99" s="58"/>
      <c r="K99" s="58"/>
      <c r="L99" s="58"/>
    </row>
    <row r="100" spans="1:12" s="57" customFormat="1" ht="27" hidden="1" customHeight="1" x14ac:dyDescent="0.25">
      <c r="A100" s="35" t="s">
        <v>179</v>
      </c>
      <c r="B100" s="48" t="s">
        <v>180</v>
      </c>
      <c r="C100" s="44">
        <v>1172900</v>
      </c>
      <c r="D100" s="44"/>
      <c r="E100" s="44">
        <f t="shared" ref="E100" si="54">C100+D100</f>
        <v>1172900</v>
      </c>
      <c r="F100" s="44"/>
      <c r="G100" s="44">
        <f t="shared" ref="G100" si="55">E100+F100</f>
        <v>1172900</v>
      </c>
      <c r="H100" s="44"/>
      <c r="I100" s="44">
        <f t="shared" ref="I100" si="56">G100+H100</f>
        <v>1172900</v>
      </c>
      <c r="J100" s="58"/>
    </row>
    <row r="101" spans="1:12" s="57" customFormat="1" ht="27" hidden="1" customHeight="1" x14ac:dyDescent="0.25">
      <c r="A101" s="36" t="s">
        <v>181</v>
      </c>
      <c r="B101" s="37" t="s">
        <v>182</v>
      </c>
      <c r="C101" s="38">
        <f>C102</f>
        <v>33720740</v>
      </c>
      <c r="D101" s="38">
        <f t="shared" ref="D101:I101" si="57">D102</f>
        <v>0</v>
      </c>
      <c r="E101" s="38">
        <f t="shared" si="57"/>
        <v>33720740</v>
      </c>
      <c r="F101" s="38">
        <f t="shared" si="57"/>
        <v>0</v>
      </c>
      <c r="G101" s="38">
        <f t="shared" si="57"/>
        <v>33720740</v>
      </c>
      <c r="H101" s="38">
        <f t="shared" si="57"/>
        <v>0</v>
      </c>
      <c r="I101" s="38">
        <f t="shared" si="57"/>
        <v>33720740</v>
      </c>
      <c r="J101" s="56"/>
      <c r="K101" s="56"/>
      <c r="L101" s="56"/>
    </row>
    <row r="102" spans="1:12" s="57" customFormat="1" ht="27" hidden="1" customHeight="1" x14ac:dyDescent="0.25">
      <c r="A102" s="35" t="s">
        <v>183</v>
      </c>
      <c r="B102" s="48" t="s">
        <v>184</v>
      </c>
      <c r="C102" s="44">
        <f>SUM(C103:C115)</f>
        <v>33720740</v>
      </c>
      <c r="D102" s="44">
        <f t="shared" ref="D102:I102" si="58">SUM(D103:D115)</f>
        <v>0</v>
      </c>
      <c r="E102" s="44">
        <f t="shared" si="58"/>
        <v>33720740</v>
      </c>
      <c r="F102" s="44">
        <f t="shared" si="58"/>
        <v>0</v>
      </c>
      <c r="G102" s="44">
        <f t="shared" si="58"/>
        <v>33720740</v>
      </c>
      <c r="H102" s="44">
        <f t="shared" si="58"/>
        <v>0</v>
      </c>
      <c r="I102" s="44">
        <f t="shared" si="58"/>
        <v>33720740</v>
      </c>
      <c r="J102" s="56"/>
      <c r="K102" s="56"/>
      <c r="L102" s="56"/>
    </row>
    <row r="103" spans="1:12" s="57" customFormat="1" ht="52.5" hidden="1" customHeight="1" x14ac:dyDescent="0.25">
      <c r="A103" s="35"/>
      <c r="B103" s="48" t="s">
        <v>185</v>
      </c>
      <c r="C103" s="44">
        <v>8781000</v>
      </c>
      <c r="D103" s="44"/>
      <c r="E103" s="44">
        <f t="shared" ref="E103:E114" si="59">C103+D103</f>
        <v>8781000</v>
      </c>
      <c r="F103" s="44"/>
      <c r="G103" s="44">
        <f t="shared" ref="G103:G114" si="60">E103+F103</f>
        <v>8781000</v>
      </c>
      <c r="H103" s="44"/>
      <c r="I103" s="44">
        <f t="shared" ref="I103:I114" si="61">G103+H103</f>
        <v>8781000</v>
      </c>
      <c r="J103" s="58"/>
    </row>
    <row r="104" spans="1:12" s="57" customFormat="1" ht="51.75" hidden="1" customHeight="1" x14ac:dyDescent="0.25">
      <c r="A104" s="35"/>
      <c r="B104" s="48" t="s">
        <v>186</v>
      </c>
      <c r="C104" s="44">
        <v>124020</v>
      </c>
      <c r="D104" s="44"/>
      <c r="E104" s="44">
        <f t="shared" si="59"/>
        <v>124020</v>
      </c>
      <c r="F104" s="44"/>
      <c r="G104" s="44">
        <f t="shared" si="60"/>
        <v>124020</v>
      </c>
      <c r="H104" s="44"/>
      <c r="I104" s="44">
        <f t="shared" si="61"/>
        <v>124020</v>
      </c>
      <c r="J104" s="58"/>
    </row>
    <row r="105" spans="1:12" s="57" customFormat="1" ht="27.75" hidden="1" customHeight="1" x14ac:dyDescent="0.25">
      <c r="A105" s="35"/>
      <c r="B105" s="48" t="s">
        <v>187</v>
      </c>
      <c r="C105" s="44">
        <v>13690000</v>
      </c>
      <c r="D105" s="44"/>
      <c r="E105" s="44">
        <f t="shared" si="59"/>
        <v>13690000</v>
      </c>
      <c r="F105" s="44"/>
      <c r="G105" s="44">
        <f t="shared" si="60"/>
        <v>13690000</v>
      </c>
      <c r="H105" s="44"/>
      <c r="I105" s="44">
        <f t="shared" si="61"/>
        <v>13690000</v>
      </c>
      <c r="J105" s="58"/>
    </row>
    <row r="106" spans="1:12" s="57" customFormat="1" ht="41.25" hidden="1" customHeight="1" x14ac:dyDescent="0.25">
      <c r="A106" s="35"/>
      <c r="B106" s="48" t="s">
        <v>188</v>
      </c>
      <c r="C106" s="44">
        <v>4433800</v>
      </c>
      <c r="D106" s="44"/>
      <c r="E106" s="44">
        <f t="shared" si="59"/>
        <v>4433800</v>
      </c>
      <c r="F106" s="44"/>
      <c r="G106" s="44">
        <f t="shared" si="60"/>
        <v>4433800</v>
      </c>
      <c r="H106" s="44"/>
      <c r="I106" s="44">
        <f t="shared" si="61"/>
        <v>4433800</v>
      </c>
      <c r="J106" s="58"/>
    </row>
    <row r="107" spans="1:12" s="57" customFormat="1" ht="66" hidden="1" customHeight="1" x14ac:dyDescent="0.25">
      <c r="A107" s="35"/>
      <c r="B107" s="48" t="s">
        <v>189</v>
      </c>
      <c r="C107" s="44">
        <v>200</v>
      </c>
      <c r="D107" s="44"/>
      <c r="E107" s="44">
        <f t="shared" si="59"/>
        <v>200</v>
      </c>
      <c r="F107" s="44"/>
      <c r="G107" s="44">
        <f t="shared" si="60"/>
        <v>200</v>
      </c>
      <c r="H107" s="44"/>
      <c r="I107" s="44">
        <f t="shared" si="61"/>
        <v>200</v>
      </c>
      <c r="J107" s="58"/>
    </row>
    <row r="108" spans="1:12" s="57" customFormat="1" ht="55.5" hidden="1" customHeight="1" x14ac:dyDescent="0.25">
      <c r="A108" s="35"/>
      <c r="B108" s="48" t="s">
        <v>190</v>
      </c>
      <c r="C108" s="44">
        <v>35000</v>
      </c>
      <c r="D108" s="44"/>
      <c r="E108" s="44">
        <f t="shared" si="59"/>
        <v>35000</v>
      </c>
      <c r="F108" s="44"/>
      <c r="G108" s="44">
        <f t="shared" si="60"/>
        <v>35000</v>
      </c>
      <c r="H108" s="44"/>
      <c r="I108" s="44">
        <f t="shared" si="61"/>
        <v>35000</v>
      </c>
      <c r="J108" s="58"/>
    </row>
    <row r="109" spans="1:12" s="57" customFormat="1" ht="55.5" hidden="1" customHeight="1" x14ac:dyDescent="0.25">
      <c r="A109" s="35"/>
      <c r="B109" s="48" t="s">
        <v>191</v>
      </c>
      <c r="C109" s="44">
        <v>12720</v>
      </c>
      <c r="D109" s="44"/>
      <c r="E109" s="44">
        <f t="shared" si="59"/>
        <v>12720</v>
      </c>
      <c r="F109" s="44"/>
      <c r="G109" s="44">
        <f t="shared" si="60"/>
        <v>12720</v>
      </c>
      <c r="H109" s="44"/>
      <c r="I109" s="44">
        <f t="shared" si="61"/>
        <v>12720</v>
      </c>
      <c r="J109" s="58"/>
    </row>
    <row r="110" spans="1:12" s="57" customFormat="1" ht="77.25" hidden="1" customHeight="1" x14ac:dyDescent="0.25">
      <c r="A110" s="35"/>
      <c r="B110" s="48" t="s">
        <v>192</v>
      </c>
      <c r="C110" s="44">
        <v>5076800</v>
      </c>
      <c r="D110" s="44"/>
      <c r="E110" s="44">
        <f t="shared" si="59"/>
        <v>5076800</v>
      </c>
      <c r="F110" s="44"/>
      <c r="G110" s="44">
        <f t="shared" si="60"/>
        <v>5076800</v>
      </c>
      <c r="H110" s="44"/>
      <c r="I110" s="44">
        <f t="shared" si="61"/>
        <v>5076800</v>
      </c>
      <c r="J110" s="58"/>
    </row>
    <row r="111" spans="1:12" s="57" customFormat="1" ht="37.5" hidden="1" customHeight="1" x14ac:dyDescent="0.25">
      <c r="A111" s="35"/>
      <c r="B111" s="48" t="s">
        <v>193</v>
      </c>
      <c r="C111" s="44">
        <v>430500</v>
      </c>
      <c r="D111" s="44"/>
      <c r="E111" s="44">
        <f t="shared" si="59"/>
        <v>430500</v>
      </c>
      <c r="F111" s="44"/>
      <c r="G111" s="44">
        <f t="shared" si="60"/>
        <v>430500</v>
      </c>
      <c r="H111" s="44"/>
      <c r="I111" s="44">
        <f t="shared" si="61"/>
        <v>430500</v>
      </c>
      <c r="J111" s="58"/>
    </row>
    <row r="112" spans="1:12" s="57" customFormat="1" ht="65.25" hidden="1" customHeight="1" x14ac:dyDescent="0.25">
      <c r="A112" s="35"/>
      <c r="B112" s="48" t="s">
        <v>194</v>
      </c>
      <c r="C112" s="44">
        <v>287200</v>
      </c>
      <c r="D112" s="44"/>
      <c r="E112" s="44">
        <f t="shared" si="59"/>
        <v>287200</v>
      </c>
      <c r="F112" s="44"/>
      <c r="G112" s="44">
        <f t="shared" si="60"/>
        <v>287200</v>
      </c>
      <c r="H112" s="44"/>
      <c r="I112" s="44">
        <f t="shared" si="61"/>
        <v>287200</v>
      </c>
      <c r="J112" s="58"/>
    </row>
    <row r="113" spans="1:13" s="57" customFormat="1" ht="40.5" hidden="1" customHeight="1" x14ac:dyDescent="0.25">
      <c r="A113" s="35"/>
      <c r="B113" s="48" t="s">
        <v>195</v>
      </c>
      <c r="C113" s="44">
        <v>574000</v>
      </c>
      <c r="D113" s="44"/>
      <c r="E113" s="44">
        <f t="shared" si="59"/>
        <v>574000</v>
      </c>
      <c r="F113" s="44"/>
      <c r="G113" s="44">
        <f t="shared" si="60"/>
        <v>574000</v>
      </c>
      <c r="H113" s="44"/>
      <c r="I113" s="44">
        <f t="shared" si="61"/>
        <v>574000</v>
      </c>
      <c r="J113" s="58"/>
    </row>
    <row r="114" spans="1:13" s="57" customFormat="1" ht="25.5" hidden="1" customHeight="1" x14ac:dyDescent="0.25">
      <c r="A114" s="35"/>
      <c r="B114" s="48" t="s">
        <v>196</v>
      </c>
      <c r="C114" s="44">
        <v>143500</v>
      </c>
      <c r="D114" s="44"/>
      <c r="E114" s="44">
        <f t="shared" si="59"/>
        <v>143500</v>
      </c>
      <c r="F114" s="44"/>
      <c r="G114" s="44">
        <f t="shared" si="60"/>
        <v>143500</v>
      </c>
      <c r="H114" s="44"/>
      <c r="I114" s="44">
        <f t="shared" si="61"/>
        <v>143500</v>
      </c>
      <c r="J114" s="58"/>
    </row>
    <row r="115" spans="1:13" s="57" customFormat="1" ht="41.25" hidden="1" customHeight="1" x14ac:dyDescent="0.25">
      <c r="A115" s="35"/>
      <c r="B115" s="48" t="s">
        <v>197</v>
      </c>
      <c r="C115" s="44">
        <v>132000</v>
      </c>
      <c r="D115" s="44"/>
      <c r="E115" s="44">
        <f>C115+D115</f>
        <v>132000</v>
      </c>
      <c r="F115" s="44"/>
      <c r="G115" s="44">
        <f>E115+F115</f>
        <v>132000</v>
      </c>
      <c r="H115" s="44"/>
      <c r="I115" s="44">
        <f>G115+H115</f>
        <v>132000</v>
      </c>
      <c r="J115" s="58"/>
    </row>
    <row r="116" spans="1:13" s="55" customFormat="1" ht="66" hidden="1" customHeight="1" x14ac:dyDescent="0.25">
      <c r="A116" s="36" t="s">
        <v>198</v>
      </c>
      <c r="B116" s="37" t="s">
        <v>199</v>
      </c>
      <c r="C116" s="38">
        <f>C117</f>
        <v>3544200</v>
      </c>
      <c r="D116" s="38">
        <f t="shared" ref="D116:I116" si="62">D117</f>
        <v>0</v>
      </c>
      <c r="E116" s="38">
        <f t="shared" si="62"/>
        <v>3544200</v>
      </c>
      <c r="F116" s="59">
        <f t="shared" si="62"/>
        <v>-3544.2</v>
      </c>
      <c r="G116" s="38">
        <f t="shared" si="62"/>
        <v>3540655.8</v>
      </c>
      <c r="H116" s="59">
        <f t="shared" si="62"/>
        <v>0</v>
      </c>
      <c r="I116" s="38">
        <f t="shared" si="62"/>
        <v>3540655.8</v>
      </c>
      <c r="J116" s="65"/>
    </row>
    <row r="117" spans="1:13" s="57" customFormat="1" ht="66" hidden="1" customHeight="1" x14ac:dyDescent="0.25">
      <c r="A117" s="35" t="s">
        <v>200</v>
      </c>
      <c r="B117" s="48" t="s">
        <v>201</v>
      </c>
      <c r="C117" s="44">
        <v>3544200</v>
      </c>
      <c r="D117" s="44"/>
      <c r="E117" s="44">
        <f>C117+D117</f>
        <v>3544200</v>
      </c>
      <c r="F117" s="62">
        <v>-3544.2</v>
      </c>
      <c r="G117" s="44">
        <f>E117+F117</f>
        <v>3540655.8</v>
      </c>
      <c r="H117" s="62"/>
      <c r="I117" s="44">
        <f>G117+H117</f>
        <v>3540655.8</v>
      </c>
      <c r="J117" s="58"/>
    </row>
    <row r="118" spans="1:13" s="55" customFormat="1" ht="39.75" hidden="1" customHeight="1" x14ac:dyDescent="0.25">
      <c r="A118" s="36" t="s">
        <v>202</v>
      </c>
      <c r="B118" s="37" t="s">
        <v>203</v>
      </c>
      <c r="C118" s="38">
        <f>C119</f>
        <v>6529500</v>
      </c>
      <c r="D118" s="38">
        <f t="shared" ref="D118:I118" si="63">D119</f>
        <v>0</v>
      </c>
      <c r="E118" s="38">
        <f t="shared" si="63"/>
        <v>6529500</v>
      </c>
      <c r="F118" s="38">
        <f t="shared" si="63"/>
        <v>0</v>
      </c>
      <c r="G118" s="38">
        <f t="shared" si="63"/>
        <v>6529500</v>
      </c>
      <c r="H118" s="38">
        <f t="shared" si="63"/>
        <v>0</v>
      </c>
      <c r="I118" s="38">
        <f t="shared" si="63"/>
        <v>6529500</v>
      </c>
      <c r="J118" s="54"/>
      <c r="K118" s="54"/>
    </row>
    <row r="119" spans="1:13" s="57" customFormat="1" ht="27.75" hidden="1" customHeight="1" x14ac:dyDescent="0.25">
      <c r="A119" s="35" t="s">
        <v>204</v>
      </c>
      <c r="B119" s="48" t="s">
        <v>205</v>
      </c>
      <c r="C119" s="44">
        <v>6529500</v>
      </c>
      <c r="D119" s="44"/>
      <c r="E119" s="44">
        <f>C119+D119</f>
        <v>6529500</v>
      </c>
      <c r="F119" s="44"/>
      <c r="G119" s="44">
        <f>E119+F119</f>
        <v>6529500</v>
      </c>
      <c r="H119" s="44"/>
      <c r="I119" s="44">
        <f>G119+H119</f>
        <v>6529500</v>
      </c>
      <c r="J119" s="56"/>
      <c r="K119" s="56"/>
    </row>
    <row r="120" spans="1:13" s="55" customFormat="1" ht="63.75" hidden="1" customHeight="1" x14ac:dyDescent="0.25">
      <c r="A120" s="36" t="s">
        <v>206</v>
      </c>
      <c r="B120" s="37" t="s">
        <v>207</v>
      </c>
      <c r="C120" s="38">
        <f>C121</f>
        <v>652000</v>
      </c>
      <c r="D120" s="38">
        <f t="shared" ref="D120:I120" si="64">D121</f>
        <v>0</v>
      </c>
      <c r="E120" s="38">
        <f t="shared" si="64"/>
        <v>652000</v>
      </c>
      <c r="F120" s="38">
        <f t="shared" si="64"/>
        <v>0</v>
      </c>
      <c r="G120" s="38">
        <f t="shared" si="64"/>
        <v>652000</v>
      </c>
      <c r="H120" s="38">
        <f t="shared" si="64"/>
        <v>0</v>
      </c>
      <c r="I120" s="38">
        <f t="shared" si="64"/>
        <v>652000</v>
      </c>
      <c r="J120" s="54"/>
      <c r="K120" s="54"/>
      <c r="L120" s="54"/>
    </row>
    <row r="121" spans="1:13" s="57" customFormat="1" ht="53.25" hidden="1" customHeight="1" x14ac:dyDescent="0.25">
      <c r="A121" s="35" t="s">
        <v>208</v>
      </c>
      <c r="B121" s="48" t="s">
        <v>209</v>
      </c>
      <c r="C121" s="44">
        <v>652000</v>
      </c>
      <c r="D121" s="44"/>
      <c r="E121" s="44">
        <f>C121+D121</f>
        <v>652000</v>
      </c>
      <c r="F121" s="44"/>
      <c r="G121" s="44">
        <f>E121+F121</f>
        <v>652000</v>
      </c>
      <c r="H121" s="44"/>
      <c r="I121" s="44">
        <f>G121+H121</f>
        <v>652000</v>
      </c>
      <c r="J121" s="58"/>
    </row>
    <row r="122" spans="1:13" s="55" customFormat="1" ht="53.25" hidden="1" customHeight="1" x14ac:dyDescent="0.25">
      <c r="A122" s="36" t="s">
        <v>210</v>
      </c>
      <c r="B122" s="66" t="s">
        <v>211</v>
      </c>
      <c r="C122" s="38">
        <f>C123</f>
        <v>0</v>
      </c>
      <c r="D122" s="38">
        <f t="shared" ref="D122:I122" si="65">D123</f>
        <v>0</v>
      </c>
      <c r="E122" s="38">
        <f t="shared" si="65"/>
        <v>0</v>
      </c>
      <c r="F122" s="38">
        <f t="shared" si="65"/>
        <v>3544.2</v>
      </c>
      <c r="G122" s="38">
        <f t="shared" si="65"/>
        <v>3544.2</v>
      </c>
      <c r="H122" s="38">
        <f t="shared" si="65"/>
        <v>0</v>
      </c>
      <c r="I122" s="38">
        <f t="shared" si="65"/>
        <v>3544.2</v>
      </c>
      <c r="J122" s="65"/>
    </row>
    <row r="123" spans="1:13" s="57" customFormat="1" ht="53.25" hidden="1" customHeight="1" x14ac:dyDescent="0.25">
      <c r="A123" s="35" t="s">
        <v>212</v>
      </c>
      <c r="B123" s="67" t="s">
        <v>213</v>
      </c>
      <c r="C123" s="44"/>
      <c r="D123" s="44"/>
      <c r="E123" s="44"/>
      <c r="F123" s="44">
        <v>3544.2</v>
      </c>
      <c r="G123" s="44">
        <f t="shared" ref="G123" si="66">E123+F123</f>
        <v>3544.2</v>
      </c>
      <c r="H123" s="44"/>
      <c r="I123" s="44">
        <f t="shared" ref="I123" si="67">G123+H123</f>
        <v>3544.2</v>
      </c>
      <c r="J123" s="58"/>
    </row>
    <row r="124" spans="1:13" s="55" customFormat="1" ht="15" hidden="1" customHeight="1" x14ac:dyDescent="0.25">
      <c r="A124" s="36" t="s">
        <v>214</v>
      </c>
      <c r="B124" s="37" t="s">
        <v>215</v>
      </c>
      <c r="C124" s="38">
        <f>C125</f>
        <v>59263749.229999997</v>
      </c>
      <c r="D124" s="38">
        <f t="shared" ref="D124:I125" si="68">D125</f>
        <v>0</v>
      </c>
      <c r="E124" s="38">
        <f t="shared" si="68"/>
        <v>59263749.229999997</v>
      </c>
      <c r="F124" s="38">
        <f t="shared" si="68"/>
        <v>0</v>
      </c>
      <c r="G124" s="38">
        <f t="shared" si="68"/>
        <v>59263749.229999997</v>
      </c>
      <c r="H124" s="38">
        <f t="shared" si="68"/>
        <v>0</v>
      </c>
      <c r="I124" s="38">
        <f t="shared" si="68"/>
        <v>59263749.229999997</v>
      </c>
      <c r="J124" s="54"/>
      <c r="K124" s="54"/>
      <c r="L124" s="54"/>
      <c r="M124" s="54"/>
    </row>
    <row r="125" spans="1:13" s="57" customFormat="1" ht="15" hidden="1" customHeight="1" x14ac:dyDescent="0.25">
      <c r="A125" s="35" t="s">
        <v>216</v>
      </c>
      <c r="B125" s="48" t="s">
        <v>217</v>
      </c>
      <c r="C125" s="44">
        <f>C126</f>
        <v>59263749.229999997</v>
      </c>
      <c r="D125" s="44">
        <f t="shared" si="68"/>
        <v>0</v>
      </c>
      <c r="E125" s="44">
        <f t="shared" si="68"/>
        <v>59263749.229999997</v>
      </c>
      <c r="F125" s="44">
        <f t="shared" si="68"/>
        <v>0</v>
      </c>
      <c r="G125" s="44">
        <f t="shared" si="68"/>
        <v>59263749.229999997</v>
      </c>
      <c r="H125" s="44">
        <f t="shared" si="68"/>
        <v>0</v>
      </c>
      <c r="I125" s="44">
        <f t="shared" si="68"/>
        <v>59263749.229999997</v>
      </c>
      <c r="J125" s="56"/>
      <c r="K125" s="56"/>
      <c r="L125" s="56"/>
      <c r="M125" s="56"/>
    </row>
    <row r="126" spans="1:13" s="57" customFormat="1" ht="40.5" hidden="1" customHeight="1" x14ac:dyDescent="0.25">
      <c r="A126" s="35"/>
      <c r="B126" s="48" t="s">
        <v>218</v>
      </c>
      <c r="C126" s="44">
        <v>59263749.229999997</v>
      </c>
      <c r="D126" s="44"/>
      <c r="E126" s="44">
        <f>C126+D126</f>
        <v>59263749.229999997</v>
      </c>
      <c r="F126" s="44"/>
      <c r="G126" s="44">
        <f>E126+F126</f>
        <v>59263749.229999997</v>
      </c>
      <c r="H126" s="44"/>
      <c r="I126" s="44">
        <f>G126+H126</f>
        <v>59263749.229999997</v>
      </c>
      <c r="J126" s="58"/>
    </row>
    <row r="127" spans="1:13" s="57" customFormat="1" ht="15.75" hidden="1" customHeight="1" x14ac:dyDescent="0.25">
      <c r="A127" s="37" t="s">
        <v>219</v>
      </c>
      <c r="B127" s="37" t="s">
        <v>220</v>
      </c>
      <c r="C127" s="38">
        <f>C128</f>
        <v>4249300</v>
      </c>
      <c r="D127" s="38">
        <f t="shared" ref="D127:I128" si="69">D128</f>
        <v>0</v>
      </c>
      <c r="E127" s="38">
        <f t="shared" si="69"/>
        <v>4249300</v>
      </c>
      <c r="F127" s="38">
        <f t="shared" si="69"/>
        <v>0</v>
      </c>
      <c r="G127" s="38">
        <f t="shared" si="69"/>
        <v>4249300</v>
      </c>
      <c r="H127" s="38">
        <f t="shared" si="69"/>
        <v>0</v>
      </c>
      <c r="I127" s="38">
        <f t="shared" si="69"/>
        <v>4249300</v>
      </c>
      <c r="J127" s="58"/>
    </row>
    <row r="128" spans="1:13" s="57" customFormat="1" ht="41.25" hidden="1" customHeight="1" x14ac:dyDescent="0.25">
      <c r="A128" s="48" t="s">
        <v>221</v>
      </c>
      <c r="B128" s="48" t="s">
        <v>222</v>
      </c>
      <c r="C128" s="44">
        <f>C129</f>
        <v>4249300</v>
      </c>
      <c r="D128" s="44">
        <f t="shared" si="69"/>
        <v>0</v>
      </c>
      <c r="E128" s="44">
        <f t="shared" si="69"/>
        <v>4249300</v>
      </c>
      <c r="F128" s="44">
        <f t="shared" si="69"/>
        <v>0</v>
      </c>
      <c r="G128" s="44">
        <f t="shared" si="69"/>
        <v>4249300</v>
      </c>
      <c r="H128" s="44">
        <f t="shared" si="69"/>
        <v>0</v>
      </c>
      <c r="I128" s="44">
        <f t="shared" si="69"/>
        <v>4249300</v>
      </c>
      <c r="J128" s="58"/>
    </row>
    <row r="129" spans="1:11" s="57" customFormat="1" ht="42.75" hidden="1" customHeight="1" x14ac:dyDescent="0.25">
      <c r="A129" s="48" t="s">
        <v>223</v>
      </c>
      <c r="B129" s="48" t="s">
        <v>224</v>
      </c>
      <c r="C129" s="44">
        <v>4249300</v>
      </c>
      <c r="D129" s="38"/>
      <c r="E129" s="44">
        <f>C129+D129</f>
        <v>4249300</v>
      </c>
      <c r="F129" s="38"/>
      <c r="G129" s="44">
        <f>E129+F129</f>
        <v>4249300</v>
      </c>
      <c r="H129" s="38"/>
      <c r="I129" s="44">
        <f>G129+H129</f>
        <v>4249300</v>
      </c>
      <c r="J129" s="58"/>
    </row>
    <row r="130" spans="1:11" s="55" customFormat="1" ht="18" customHeight="1" x14ac:dyDescent="0.25">
      <c r="A130" s="36"/>
      <c r="B130" s="37" t="s">
        <v>225</v>
      </c>
      <c r="C130" s="38">
        <f t="shared" ref="C130:I130" si="70">C14+C76</f>
        <v>188253289.22999999</v>
      </c>
      <c r="D130" s="38">
        <f t="shared" si="70"/>
        <v>3881600</v>
      </c>
      <c r="E130" s="38">
        <f t="shared" si="70"/>
        <v>192134889.22999999</v>
      </c>
      <c r="F130" s="38">
        <f t="shared" si="70"/>
        <v>0</v>
      </c>
      <c r="G130" s="38">
        <f t="shared" si="70"/>
        <v>192134889.22999999</v>
      </c>
      <c r="H130" s="38">
        <f t="shared" si="70"/>
        <v>11015827</v>
      </c>
      <c r="I130" s="38">
        <f t="shared" si="70"/>
        <v>203150716.22999999</v>
      </c>
      <c r="J130" s="54"/>
      <c r="K130" s="54"/>
    </row>
  </sheetData>
  <mergeCells count="5">
    <mergeCell ref="B1:I1"/>
    <mergeCell ref="B3:I3"/>
    <mergeCell ref="A5:I5"/>
    <mergeCell ref="B2:I2"/>
    <mergeCell ref="B4:I4"/>
  </mergeCells>
  <pageMargins left="0.70866141732283472" right="0.51181102362204722" top="0.15748031496062992" bottom="0.15748031496062992"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8"/>
  <sheetViews>
    <sheetView workbookViewId="0">
      <selection activeCell="Y89" sqref="Y89"/>
    </sheetView>
  </sheetViews>
  <sheetFormatPr defaultRowHeight="15" x14ac:dyDescent="0.25"/>
  <cols>
    <col min="1" max="1" width="1.42578125" customWidth="1"/>
    <col min="2" max="2" width="70.42578125" customWidth="1"/>
    <col min="3" max="4" width="3.28515625" hidden="1" customWidth="1"/>
    <col min="5" max="5" width="4.140625" hidden="1" customWidth="1"/>
    <col min="6" max="7" width="4.140625" style="7" customWidth="1"/>
    <col min="8" max="8" width="11.5703125" customWidth="1"/>
    <col min="9" max="9" width="4.28515625" customWidth="1"/>
    <col min="10" max="10" width="14.140625" hidden="1" customWidth="1"/>
    <col min="11" max="11" width="13.28515625" hidden="1" customWidth="1"/>
    <col min="12" max="12" width="13.7109375" hidden="1" customWidth="1"/>
    <col min="13" max="13" width="9.140625" hidden="1" customWidth="1"/>
    <col min="14" max="14" width="14" hidden="1" customWidth="1"/>
    <col min="15" max="15" width="13.7109375" hidden="1" customWidth="1"/>
    <col min="16" max="16" width="14.28515625" hidden="1" customWidth="1"/>
    <col min="17" max="17" width="0" hidden="1" customWidth="1"/>
    <col min="18" max="18" width="13.7109375" hidden="1" customWidth="1"/>
    <col min="19" max="19" width="16.140625" customWidth="1"/>
    <col min="20" max="20" width="14.28515625" hidden="1" customWidth="1"/>
    <col min="247" max="247" width="1.42578125" customWidth="1"/>
    <col min="248" max="248" width="59.5703125" customWidth="1"/>
    <col min="249" max="249" width="0" hidden="1" customWidth="1"/>
    <col min="250" max="251" width="3.85546875" customWidth="1"/>
    <col min="252" max="252" width="10.5703125" customWidth="1"/>
    <col min="253" max="253" width="3.85546875" customWidth="1"/>
    <col min="254" max="256" width="14.42578125" customWidth="1"/>
    <col min="257" max="257" width="4.140625" customWidth="1"/>
    <col min="258" max="258" width="15" customWidth="1"/>
    <col min="259" max="260" width="0" hidden="1" customWidth="1"/>
    <col min="261" max="261" width="11.5703125" customWidth="1"/>
    <col min="262" max="262" width="18.140625" customWidth="1"/>
    <col min="263" max="263" width="13.140625" customWidth="1"/>
    <col min="264" max="264" width="12.28515625" customWidth="1"/>
    <col min="503" max="503" width="1.42578125" customWidth="1"/>
    <col min="504" max="504" width="59.5703125" customWidth="1"/>
    <col min="505" max="505" width="0" hidden="1" customWidth="1"/>
    <col min="506" max="507" width="3.85546875" customWidth="1"/>
    <col min="508" max="508" width="10.5703125" customWidth="1"/>
    <col min="509" max="509" width="3.85546875" customWidth="1"/>
    <col min="510" max="512" width="14.42578125" customWidth="1"/>
    <col min="513" max="513" width="4.140625" customWidth="1"/>
    <col min="514" max="514" width="15" customWidth="1"/>
    <col min="515" max="516" width="0" hidden="1" customWidth="1"/>
    <col min="517" max="517" width="11.5703125" customWidth="1"/>
    <col min="518" max="518" width="18.140625" customWidth="1"/>
    <col min="519" max="519" width="13.140625" customWidth="1"/>
    <col min="520" max="520" width="12.28515625" customWidth="1"/>
    <col min="759" max="759" width="1.42578125" customWidth="1"/>
    <col min="760" max="760" width="59.5703125" customWidth="1"/>
    <col min="761" max="761" width="0" hidden="1" customWidth="1"/>
    <col min="762" max="763" width="3.85546875" customWidth="1"/>
    <col min="764" max="764" width="10.5703125" customWidth="1"/>
    <col min="765" max="765" width="3.85546875" customWidth="1"/>
    <col min="766" max="768" width="14.42578125" customWidth="1"/>
    <col min="769" max="769" width="4.140625" customWidth="1"/>
    <col min="770" max="770" width="15" customWidth="1"/>
    <col min="771" max="772" width="0" hidden="1" customWidth="1"/>
    <col min="773" max="773" width="11.5703125" customWidth="1"/>
    <col min="774" max="774" width="18.140625" customWidth="1"/>
    <col min="775" max="775" width="13.140625" customWidth="1"/>
    <col min="776" max="776" width="12.28515625" customWidth="1"/>
    <col min="1015" max="1015" width="1.42578125" customWidth="1"/>
    <col min="1016" max="1016" width="59.5703125" customWidth="1"/>
    <col min="1017" max="1017" width="0" hidden="1" customWidth="1"/>
    <col min="1018" max="1019" width="3.85546875" customWidth="1"/>
    <col min="1020" max="1020" width="10.5703125" customWidth="1"/>
    <col min="1021" max="1021" width="3.85546875" customWidth="1"/>
    <col min="1022" max="1024" width="14.42578125" customWidth="1"/>
    <col min="1025" max="1025" width="4.140625" customWidth="1"/>
    <col min="1026" max="1026" width="15" customWidth="1"/>
    <col min="1027" max="1028" width="0" hidden="1" customWidth="1"/>
    <col min="1029" max="1029" width="11.5703125" customWidth="1"/>
    <col min="1030" max="1030" width="18.140625" customWidth="1"/>
    <col min="1031" max="1031" width="13.140625" customWidth="1"/>
    <col min="1032" max="1032" width="12.28515625" customWidth="1"/>
    <col min="1271" max="1271" width="1.42578125" customWidth="1"/>
    <col min="1272" max="1272" width="59.5703125" customWidth="1"/>
    <col min="1273" max="1273" width="0" hidden="1" customWidth="1"/>
    <col min="1274" max="1275" width="3.85546875" customWidth="1"/>
    <col min="1276" max="1276" width="10.5703125" customWidth="1"/>
    <col min="1277" max="1277" width="3.85546875" customWidth="1"/>
    <col min="1278" max="1280" width="14.42578125" customWidth="1"/>
    <col min="1281" max="1281" width="4.140625" customWidth="1"/>
    <col min="1282" max="1282" width="15" customWidth="1"/>
    <col min="1283" max="1284" width="0" hidden="1" customWidth="1"/>
    <col min="1285" max="1285" width="11.5703125" customWidth="1"/>
    <col min="1286" max="1286" width="18.140625" customWidth="1"/>
    <col min="1287" max="1287" width="13.140625" customWidth="1"/>
    <col min="1288" max="1288" width="12.28515625" customWidth="1"/>
    <col min="1527" max="1527" width="1.42578125" customWidth="1"/>
    <col min="1528" max="1528" width="59.5703125" customWidth="1"/>
    <col min="1529" max="1529" width="0" hidden="1" customWidth="1"/>
    <col min="1530" max="1531" width="3.85546875" customWidth="1"/>
    <col min="1532" max="1532" width="10.5703125" customWidth="1"/>
    <col min="1533" max="1533" width="3.85546875" customWidth="1"/>
    <col min="1534" max="1536" width="14.42578125" customWidth="1"/>
    <col min="1537" max="1537" width="4.140625" customWidth="1"/>
    <col min="1538" max="1538" width="15" customWidth="1"/>
    <col min="1539" max="1540" width="0" hidden="1" customWidth="1"/>
    <col min="1541" max="1541" width="11.5703125" customWidth="1"/>
    <col min="1542" max="1542" width="18.140625" customWidth="1"/>
    <col min="1543" max="1543" width="13.140625" customWidth="1"/>
    <col min="1544" max="1544" width="12.28515625" customWidth="1"/>
    <col min="1783" max="1783" width="1.42578125" customWidth="1"/>
    <col min="1784" max="1784" width="59.5703125" customWidth="1"/>
    <col min="1785" max="1785" width="0" hidden="1" customWidth="1"/>
    <col min="1786" max="1787" width="3.85546875" customWidth="1"/>
    <col min="1788" max="1788" width="10.5703125" customWidth="1"/>
    <col min="1789" max="1789" width="3.85546875" customWidth="1"/>
    <col min="1790" max="1792" width="14.42578125" customWidth="1"/>
    <col min="1793" max="1793" width="4.140625" customWidth="1"/>
    <col min="1794" max="1794" width="15" customWidth="1"/>
    <col min="1795" max="1796" width="0" hidden="1" customWidth="1"/>
    <col min="1797" max="1797" width="11.5703125" customWidth="1"/>
    <col min="1798" max="1798" width="18.140625" customWidth="1"/>
    <col min="1799" max="1799" width="13.140625" customWidth="1"/>
    <col min="1800" max="1800" width="12.28515625" customWidth="1"/>
    <col min="2039" max="2039" width="1.42578125" customWidth="1"/>
    <col min="2040" max="2040" width="59.5703125" customWidth="1"/>
    <col min="2041" max="2041" width="0" hidden="1" customWidth="1"/>
    <col min="2042" max="2043" width="3.85546875" customWidth="1"/>
    <col min="2044" max="2044" width="10.5703125" customWidth="1"/>
    <col min="2045" max="2045" width="3.85546875" customWidth="1"/>
    <col min="2046" max="2048" width="14.42578125" customWidth="1"/>
    <col min="2049" max="2049" width="4.140625" customWidth="1"/>
    <col min="2050" max="2050" width="15" customWidth="1"/>
    <col min="2051" max="2052" width="0" hidden="1" customWidth="1"/>
    <col min="2053" max="2053" width="11.5703125" customWidth="1"/>
    <col min="2054" max="2054" width="18.140625" customWidth="1"/>
    <col min="2055" max="2055" width="13.140625" customWidth="1"/>
    <col min="2056" max="2056" width="12.28515625" customWidth="1"/>
    <col min="2295" max="2295" width="1.42578125" customWidth="1"/>
    <col min="2296" max="2296" width="59.5703125" customWidth="1"/>
    <col min="2297" max="2297" width="0" hidden="1" customWidth="1"/>
    <col min="2298" max="2299" width="3.85546875" customWidth="1"/>
    <col min="2300" max="2300" width="10.5703125" customWidth="1"/>
    <col min="2301" max="2301" width="3.85546875" customWidth="1"/>
    <col min="2302" max="2304" width="14.42578125" customWidth="1"/>
    <col min="2305" max="2305" width="4.140625" customWidth="1"/>
    <col min="2306" max="2306" width="15" customWidth="1"/>
    <col min="2307" max="2308" width="0" hidden="1" customWidth="1"/>
    <col min="2309" max="2309" width="11.5703125" customWidth="1"/>
    <col min="2310" max="2310" width="18.140625" customWidth="1"/>
    <col min="2311" max="2311" width="13.140625" customWidth="1"/>
    <col min="2312" max="2312" width="12.28515625" customWidth="1"/>
    <col min="2551" max="2551" width="1.42578125" customWidth="1"/>
    <col min="2552" max="2552" width="59.5703125" customWidth="1"/>
    <col min="2553" max="2553" width="0" hidden="1" customWidth="1"/>
    <col min="2554" max="2555" width="3.85546875" customWidth="1"/>
    <col min="2556" max="2556" width="10.5703125" customWidth="1"/>
    <col min="2557" max="2557" width="3.85546875" customWidth="1"/>
    <col min="2558" max="2560" width="14.42578125" customWidth="1"/>
    <col min="2561" max="2561" width="4.140625" customWidth="1"/>
    <col min="2562" max="2562" width="15" customWidth="1"/>
    <col min="2563" max="2564" width="0" hidden="1" customWidth="1"/>
    <col min="2565" max="2565" width="11.5703125" customWidth="1"/>
    <col min="2566" max="2566" width="18.140625" customWidth="1"/>
    <col min="2567" max="2567" width="13.140625" customWidth="1"/>
    <col min="2568" max="2568" width="12.28515625" customWidth="1"/>
    <col min="2807" max="2807" width="1.42578125" customWidth="1"/>
    <col min="2808" max="2808" width="59.5703125" customWidth="1"/>
    <col min="2809" max="2809" width="0" hidden="1" customWidth="1"/>
    <col min="2810" max="2811" width="3.85546875" customWidth="1"/>
    <col min="2812" max="2812" width="10.5703125" customWidth="1"/>
    <col min="2813" max="2813" width="3.85546875" customWidth="1"/>
    <col min="2814" max="2816" width="14.42578125" customWidth="1"/>
    <col min="2817" max="2817" width="4.140625" customWidth="1"/>
    <col min="2818" max="2818" width="15" customWidth="1"/>
    <col min="2819" max="2820" width="0" hidden="1" customWidth="1"/>
    <col min="2821" max="2821" width="11.5703125" customWidth="1"/>
    <col min="2822" max="2822" width="18.140625" customWidth="1"/>
    <col min="2823" max="2823" width="13.140625" customWidth="1"/>
    <col min="2824" max="2824" width="12.28515625" customWidth="1"/>
    <col min="3063" max="3063" width="1.42578125" customWidth="1"/>
    <col min="3064" max="3064" width="59.5703125" customWidth="1"/>
    <col min="3065" max="3065" width="0" hidden="1" customWidth="1"/>
    <col min="3066" max="3067" width="3.85546875" customWidth="1"/>
    <col min="3068" max="3068" width="10.5703125" customWidth="1"/>
    <col min="3069" max="3069" width="3.85546875" customWidth="1"/>
    <col min="3070" max="3072" width="14.42578125" customWidth="1"/>
    <col min="3073" max="3073" width="4.140625" customWidth="1"/>
    <col min="3074" max="3074" width="15" customWidth="1"/>
    <col min="3075" max="3076" width="0" hidden="1" customWidth="1"/>
    <col min="3077" max="3077" width="11.5703125" customWidth="1"/>
    <col min="3078" max="3078" width="18.140625" customWidth="1"/>
    <col min="3079" max="3079" width="13.140625" customWidth="1"/>
    <col min="3080" max="3080" width="12.28515625" customWidth="1"/>
    <col min="3319" max="3319" width="1.42578125" customWidth="1"/>
    <col min="3320" max="3320" width="59.5703125" customWidth="1"/>
    <col min="3321" max="3321" width="0" hidden="1" customWidth="1"/>
    <col min="3322" max="3323" width="3.85546875" customWidth="1"/>
    <col min="3324" max="3324" width="10.5703125" customWidth="1"/>
    <col min="3325" max="3325" width="3.85546875" customWidth="1"/>
    <col min="3326" max="3328" width="14.42578125" customWidth="1"/>
    <col min="3329" max="3329" width="4.140625" customWidth="1"/>
    <col min="3330" max="3330" width="15" customWidth="1"/>
    <col min="3331" max="3332" width="0" hidden="1" customWidth="1"/>
    <col min="3333" max="3333" width="11.5703125" customWidth="1"/>
    <col min="3334" max="3334" width="18.140625" customWidth="1"/>
    <col min="3335" max="3335" width="13.140625" customWidth="1"/>
    <col min="3336" max="3336" width="12.28515625" customWidth="1"/>
    <col min="3575" max="3575" width="1.42578125" customWidth="1"/>
    <col min="3576" max="3576" width="59.5703125" customWidth="1"/>
    <col min="3577" max="3577" width="0" hidden="1" customWidth="1"/>
    <col min="3578" max="3579" width="3.85546875" customWidth="1"/>
    <col min="3580" max="3580" width="10.5703125" customWidth="1"/>
    <col min="3581" max="3581" width="3.85546875" customWidth="1"/>
    <col min="3582" max="3584" width="14.42578125" customWidth="1"/>
    <col min="3585" max="3585" width="4.140625" customWidth="1"/>
    <col min="3586" max="3586" width="15" customWidth="1"/>
    <col min="3587" max="3588" width="0" hidden="1" customWidth="1"/>
    <col min="3589" max="3589" width="11.5703125" customWidth="1"/>
    <col min="3590" max="3590" width="18.140625" customWidth="1"/>
    <col min="3591" max="3591" width="13.140625" customWidth="1"/>
    <col min="3592" max="3592" width="12.28515625" customWidth="1"/>
    <col min="3831" max="3831" width="1.42578125" customWidth="1"/>
    <col min="3832" max="3832" width="59.5703125" customWidth="1"/>
    <col min="3833" max="3833" width="0" hidden="1" customWidth="1"/>
    <col min="3834" max="3835" width="3.85546875" customWidth="1"/>
    <col min="3836" max="3836" width="10.5703125" customWidth="1"/>
    <col min="3837" max="3837" width="3.85546875" customWidth="1"/>
    <col min="3838" max="3840" width="14.42578125" customWidth="1"/>
    <col min="3841" max="3841" width="4.140625" customWidth="1"/>
    <col min="3842" max="3842" width="15" customWidth="1"/>
    <col min="3843" max="3844" width="0" hidden="1" customWidth="1"/>
    <col min="3845" max="3845" width="11.5703125" customWidth="1"/>
    <col min="3846" max="3846" width="18.140625" customWidth="1"/>
    <col min="3847" max="3847" width="13.140625" customWidth="1"/>
    <col min="3848" max="3848" width="12.28515625" customWidth="1"/>
    <col min="4087" max="4087" width="1.42578125" customWidth="1"/>
    <col min="4088" max="4088" width="59.5703125" customWidth="1"/>
    <col min="4089" max="4089" width="0" hidden="1" customWidth="1"/>
    <col min="4090" max="4091" width="3.85546875" customWidth="1"/>
    <col min="4092" max="4092" width="10.5703125" customWidth="1"/>
    <col min="4093" max="4093" width="3.85546875" customWidth="1"/>
    <col min="4094" max="4096" width="14.42578125" customWidth="1"/>
    <col min="4097" max="4097" width="4.140625" customWidth="1"/>
    <col min="4098" max="4098" width="15" customWidth="1"/>
    <col min="4099" max="4100" width="0" hidden="1" customWidth="1"/>
    <col min="4101" max="4101" width="11.5703125" customWidth="1"/>
    <col min="4102" max="4102" width="18.140625" customWidth="1"/>
    <col min="4103" max="4103" width="13.140625" customWidth="1"/>
    <col min="4104" max="4104" width="12.28515625" customWidth="1"/>
    <col min="4343" max="4343" width="1.42578125" customWidth="1"/>
    <col min="4344" max="4344" width="59.5703125" customWidth="1"/>
    <col min="4345" max="4345" width="0" hidden="1" customWidth="1"/>
    <col min="4346" max="4347" width="3.85546875" customWidth="1"/>
    <col min="4348" max="4348" width="10.5703125" customWidth="1"/>
    <col min="4349" max="4349" width="3.85546875" customWidth="1"/>
    <col min="4350" max="4352" width="14.42578125" customWidth="1"/>
    <col min="4353" max="4353" width="4.140625" customWidth="1"/>
    <col min="4354" max="4354" width="15" customWidth="1"/>
    <col min="4355" max="4356" width="0" hidden="1" customWidth="1"/>
    <col min="4357" max="4357" width="11.5703125" customWidth="1"/>
    <col min="4358" max="4358" width="18.140625" customWidth="1"/>
    <col min="4359" max="4359" width="13.140625" customWidth="1"/>
    <col min="4360" max="4360" width="12.28515625" customWidth="1"/>
    <col min="4599" max="4599" width="1.42578125" customWidth="1"/>
    <col min="4600" max="4600" width="59.5703125" customWidth="1"/>
    <col min="4601" max="4601" width="0" hidden="1" customWidth="1"/>
    <col min="4602" max="4603" width="3.85546875" customWidth="1"/>
    <col min="4604" max="4604" width="10.5703125" customWidth="1"/>
    <col min="4605" max="4605" width="3.85546875" customWidth="1"/>
    <col min="4606" max="4608" width="14.42578125" customWidth="1"/>
    <col min="4609" max="4609" width="4.140625" customWidth="1"/>
    <col min="4610" max="4610" width="15" customWidth="1"/>
    <col min="4611" max="4612" width="0" hidden="1" customWidth="1"/>
    <col min="4613" max="4613" width="11.5703125" customWidth="1"/>
    <col min="4614" max="4614" width="18.140625" customWidth="1"/>
    <col min="4615" max="4615" width="13.140625" customWidth="1"/>
    <col min="4616" max="4616" width="12.28515625" customWidth="1"/>
    <col min="4855" max="4855" width="1.42578125" customWidth="1"/>
    <col min="4856" max="4856" width="59.5703125" customWidth="1"/>
    <col min="4857" max="4857" width="0" hidden="1" customWidth="1"/>
    <col min="4858" max="4859" width="3.85546875" customWidth="1"/>
    <col min="4860" max="4860" width="10.5703125" customWidth="1"/>
    <col min="4861" max="4861" width="3.85546875" customWidth="1"/>
    <col min="4862" max="4864" width="14.42578125" customWidth="1"/>
    <col min="4865" max="4865" width="4.140625" customWidth="1"/>
    <col min="4866" max="4866" width="15" customWidth="1"/>
    <col min="4867" max="4868" width="0" hidden="1" customWidth="1"/>
    <col min="4869" max="4869" width="11.5703125" customWidth="1"/>
    <col min="4870" max="4870" width="18.140625" customWidth="1"/>
    <col min="4871" max="4871" width="13.140625" customWidth="1"/>
    <col min="4872" max="4872" width="12.28515625" customWidth="1"/>
    <col min="5111" max="5111" width="1.42578125" customWidth="1"/>
    <col min="5112" max="5112" width="59.5703125" customWidth="1"/>
    <col min="5113" max="5113" width="0" hidden="1" customWidth="1"/>
    <col min="5114" max="5115" width="3.85546875" customWidth="1"/>
    <col min="5116" max="5116" width="10.5703125" customWidth="1"/>
    <col min="5117" max="5117" width="3.85546875" customWidth="1"/>
    <col min="5118" max="5120" width="14.42578125" customWidth="1"/>
    <col min="5121" max="5121" width="4.140625" customWidth="1"/>
    <col min="5122" max="5122" width="15" customWidth="1"/>
    <col min="5123" max="5124" width="0" hidden="1" customWidth="1"/>
    <col min="5125" max="5125" width="11.5703125" customWidth="1"/>
    <col min="5126" max="5126" width="18.140625" customWidth="1"/>
    <col min="5127" max="5127" width="13.140625" customWidth="1"/>
    <col min="5128" max="5128" width="12.28515625" customWidth="1"/>
    <col min="5367" max="5367" width="1.42578125" customWidth="1"/>
    <col min="5368" max="5368" width="59.5703125" customWidth="1"/>
    <col min="5369" max="5369" width="0" hidden="1" customWidth="1"/>
    <col min="5370" max="5371" width="3.85546875" customWidth="1"/>
    <col min="5372" max="5372" width="10.5703125" customWidth="1"/>
    <col min="5373" max="5373" width="3.85546875" customWidth="1"/>
    <col min="5374" max="5376" width="14.42578125" customWidth="1"/>
    <col min="5377" max="5377" width="4.140625" customWidth="1"/>
    <col min="5378" max="5378" width="15" customWidth="1"/>
    <col min="5379" max="5380" width="0" hidden="1" customWidth="1"/>
    <col min="5381" max="5381" width="11.5703125" customWidth="1"/>
    <col min="5382" max="5382" width="18.140625" customWidth="1"/>
    <col min="5383" max="5383" width="13.140625" customWidth="1"/>
    <col min="5384" max="5384" width="12.28515625" customWidth="1"/>
    <col min="5623" max="5623" width="1.42578125" customWidth="1"/>
    <col min="5624" max="5624" width="59.5703125" customWidth="1"/>
    <col min="5625" max="5625" width="0" hidden="1" customWidth="1"/>
    <col min="5626" max="5627" width="3.85546875" customWidth="1"/>
    <col min="5628" max="5628" width="10.5703125" customWidth="1"/>
    <col min="5629" max="5629" width="3.85546875" customWidth="1"/>
    <col min="5630" max="5632" width="14.42578125" customWidth="1"/>
    <col min="5633" max="5633" width="4.140625" customWidth="1"/>
    <col min="5634" max="5634" width="15" customWidth="1"/>
    <col min="5635" max="5636" width="0" hidden="1" customWidth="1"/>
    <col min="5637" max="5637" width="11.5703125" customWidth="1"/>
    <col min="5638" max="5638" width="18.140625" customWidth="1"/>
    <col min="5639" max="5639" width="13.140625" customWidth="1"/>
    <col min="5640" max="5640" width="12.28515625" customWidth="1"/>
    <col min="5879" max="5879" width="1.42578125" customWidth="1"/>
    <col min="5880" max="5880" width="59.5703125" customWidth="1"/>
    <col min="5881" max="5881" width="0" hidden="1" customWidth="1"/>
    <col min="5882" max="5883" width="3.85546875" customWidth="1"/>
    <col min="5884" max="5884" width="10.5703125" customWidth="1"/>
    <col min="5885" max="5885" width="3.85546875" customWidth="1"/>
    <col min="5886" max="5888" width="14.42578125" customWidth="1"/>
    <col min="5889" max="5889" width="4.140625" customWidth="1"/>
    <col min="5890" max="5890" width="15" customWidth="1"/>
    <col min="5891" max="5892" width="0" hidden="1" customWidth="1"/>
    <col min="5893" max="5893" width="11.5703125" customWidth="1"/>
    <col min="5894" max="5894" width="18.140625" customWidth="1"/>
    <col min="5895" max="5895" width="13.140625" customWidth="1"/>
    <col min="5896" max="5896" width="12.28515625" customWidth="1"/>
    <col min="6135" max="6135" width="1.42578125" customWidth="1"/>
    <col min="6136" max="6136" width="59.5703125" customWidth="1"/>
    <col min="6137" max="6137" width="0" hidden="1" customWidth="1"/>
    <col min="6138" max="6139" width="3.85546875" customWidth="1"/>
    <col min="6140" max="6140" width="10.5703125" customWidth="1"/>
    <col min="6141" max="6141" width="3.85546875" customWidth="1"/>
    <col min="6142" max="6144" width="14.42578125" customWidth="1"/>
    <col min="6145" max="6145" width="4.140625" customWidth="1"/>
    <col min="6146" max="6146" width="15" customWidth="1"/>
    <col min="6147" max="6148" width="0" hidden="1" customWidth="1"/>
    <col min="6149" max="6149" width="11.5703125" customWidth="1"/>
    <col min="6150" max="6150" width="18.140625" customWidth="1"/>
    <col min="6151" max="6151" width="13.140625" customWidth="1"/>
    <col min="6152" max="6152" width="12.28515625" customWidth="1"/>
    <col min="6391" max="6391" width="1.42578125" customWidth="1"/>
    <col min="6392" max="6392" width="59.5703125" customWidth="1"/>
    <col min="6393" max="6393" width="0" hidden="1" customWidth="1"/>
    <col min="6394" max="6395" width="3.85546875" customWidth="1"/>
    <col min="6396" max="6396" width="10.5703125" customWidth="1"/>
    <col min="6397" max="6397" width="3.85546875" customWidth="1"/>
    <col min="6398" max="6400" width="14.42578125" customWidth="1"/>
    <col min="6401" max="6401" width="4.140625" customWidth="1"/>
    <col min="6402" max="6402" width="15" customWidth="1"/>
    <col min="6403" max="6404" width="0" hidden="1" customWidth="1"/>
    <col min="6405" max="6405" width="11.5703125" customWidth="1"/>
    <col min="6406" max="6406" width="18.140625" customWidth="1"/>
    <col min="6407" max="6407" width="13.140625" customWidth="1"/>
    <col min="6408" max="6408" width="12.28515625" customWidth="1"/>
    <col min="6647" max="6647" width="1.42578125" customWidth="1"/>
    <col min="6648" max="6648" width="59.5703125" customWidth="1"/>
    <col min="6649" max="6649" width="0" hidden="1" customWidth="1"/>
    <col min="6650" max="6651" width="3.85546875" customWidth="1"/>
    <col min="6652" max="6652" width="10.5703125" customWidth="1"/>
    <col min="6653" max="6653" width="3.85546875" customWidth="1"/>
    <col min="6654" max="6656" width="14.42578125" customWidth="1"/>
    <col min="6657" max="6657" width="4.140625" customWidth="1"/>
    <col min="6658" max="6658" width="15" customWidth="1"/>
    <col min="6659" max="6660" width="0" hidden="1" customWidth="1"/>
    <col min="6661" max="6661" width="11.5703125" customWidth="1"/>
    <col min="6662" max="6662" width="18.140625" customWidth="1"/>
    <col min="6663" max="6663" width="13.140625" customWidth="1"/>
    <col min="6664" max="6664" width="12.28515625" customWidth="1"/>
    <col min="6903" max="6903" width="1.42578125" customWidth="1"/>
    <col min="6904" max="6904" width="59.5703125" customWidth="1"/>
    <col min="6905" max="6905" width="0" hidden="1" customWidth="1"/>
    <col min="6906" max="6907" width="3.85546875" customWidth="1"/>
    <col min="6908" max="6908" width="10.5703125" customWidth="1"/>
    <col min="6909" max="6909" width="3.85546875" customWidth="1"/>
    <col min="6910" max="6912" width="14.42578125" customWidth="1"/>
    <col min="6913" max="6913" width="4.140625" customWidth="1"/>
    <col min="6914" max="6914" width="15" customWidth="1"/>
    <col min="6915" max="6916" width="0" hidden="1" customWidth="1"/>
    <col min="6917" max="6917" width="11.5703125" customWidth="1"/>
    <col min="6918" max="6918" width="18.140625" customWidth="1"/>
    <col min="6919" max="6919" width="13.140625" customWidth="1"/>
    <col min="6920" max="6920" width="12.28515625" customWidth="1"/>
    <col min="7159" max="7159" width="1.42578125" customWidth="1"/>
    <col min="7160" max="7160" width="59.5703125" customWidth="1"/>
    <col min="7161" max="7161" width="0" hidden="1" customWidth="1"/>
    <col min="7162" max="7163" width="3.85546875" customWidth="1"/>
    <col min="7164" max="7164" width="10.5703125" customWidth="1"/>
    <col min="7165" max="7165" width="3.85546875" customWidth="1"/>
    <col min="7166" max="7168" width="14.42578125" customWidth="1"/>
    <col min="7169" max="7169" width="4.140625" customWidth="1"/>
    <col min="7170" max="7170" width="15" customWidth="1"/>
    <col min="7171" max="7172" width="0" hidden="1" customWidth="1"/>
    <col min="7173" max="7173" width="11.5703125" customWidth="1"/>
    <col min="7174" max="7174" width="18.140625" customWidth="1"/>
    <col min="7175" max="7175" width="13.140625" customWidth="1"/>
    <col min="7176" max="7176" width="12.28515625" customWidth="1"/>
    <col min="7415" max="7415" width="1.42578125" customWidth="1"/>
    <col min="7416" max="7416" width="59.5703125" customWidth="1"/>
    <col min="7417" max="7417" width="0" hidden="1" customWidth="1"/>
    <col min="7418" max="7419" width="3.85546875" customWidth="1"/>
    <col min="7420" max="7420" width="10.5703125" customWidth="1"/>
    <col min="7421" max="7421" width="3.85546875" customWidth="1"/>
    <col min="7422" max="7424" width="14.42578125" customWidth="1"/>
    <col min="7425" max="7425" width="4.140625" customWidth="1"/>
    <col min="7426" max="7426" width="15" customWidth="1"/>
    <col min="7427" max="7428" width="0" hidden="1" customWidth="1"/>
    <col min="7429" max="7429" width="11.5703125" customWidth="1"/>
    <col min="7430" max="7430" width="18.140625" customWidth="1"/>
    <col min="7431" max="7431" width="13.140625" customWidth="1"/>
    <col min="7432" max="7432" width="12.28515625" customWidth="1"/>
    <col min="7671" max="7671" width="1.42578125" customWidth="1"/>
    <col min="7672" max="7672" width="59.5703125" customWidth="1"/>
    <col min="7673" max="7673" width="0" hidden="1" customWidth="1"/>
    <col min="7674" max="7675" width="3.85546875" customWidth="1"/>
    <col min="7676" max="7676" width="10.5703125" customWidth="1"/>
    <col min="7677" max="7677" width="3.85546875" customWidth="1"/>
    <col min="7678" max="7680" width="14.42578125" customWidth="1"/>
    <col min="7681" max="7681" width="4.140625" customWidth="1"/>
    <col min="7682" max="7682" width="15" customWidth="1"/>
    <col min="7683" max="7684" width="0" hidden="1" customWidth="1"/>
    <col min="7685" max="7685" width="11.5703125" customWidth="1"/>
    <col min="7686" max="7686" width="18.140625" customWidth="1"/>
    <col min="7687" max="7687" width="13.140625" customWidth="1"/>
    <col min="7688" max="7688" width="12.28515625" customWidth="1"/>
    <col min="7927" max="7927" width="1.42578125" customWidth="1"/>
    <col min="7928" max="7928" width="59.5703125" customWidth="1"/>
    <col min="7929" max="7929" width="0" hidden="1" customWidth="1"/>
    <col min="7930" max="7931" width="3.85546875" customWidth="1"/>
    <col min="7932" max="7932" width="10.5703125" customWidth="1"/>
    <col min="7933" max="7933" width="3.85546875" customWidth="1"/>
    <col min="7934" max="7936" width="14.42578125" customWidth="1"/>
    <col min="7937" max="7937" width="4.140625" customWidth="1"/>
    <col min="7938" max="7938" width="15" customWidth="1"/>
    <col min="7939" max="7940" width="0" hidden="1" customWidth="1"/>
    <col min="7941" max="7941" width="11.5703125" customWidth="1"/>
    <col min="7942" max="7942" width="18.140625" customWidth="1"/>
    <col min="7943" max="7943" width="13.140625" customWidth="1"/>
    <col min="7944" max="7944" width="12.28515625" customWidth="1"/>
    <col min="8183" max="8183" width="1.42578125" customWidth="1"/>
    <col min="8184" max="8184" width="59.5703125" customWidth="1"/>
    <col min="8185" max="8185" width="0" hidden="1" customWidth="1"/>
    <col min="8186" max="8187" width="3.85546875" customWidth="1"/>
    <col min="8188" max="8188" width="10.5703125" customWidth="1"/>
    <col min="8189" max="8189" width="3.85546875" customWidth="1"/>
    <col min="8190" max="8192" width="14.42578125" customWidth="1"/>
    <col min="8193" max="8193" width="4.140625" customWidth="1"/>
    <col min="8194" max="8194" width="15" customWidth="1"/>
    <col min="8195" max="8196" width="0" hidden="1" customWidth="1"/>
    <col min="8197" max="8197" width="11.5703125" customWidth="1"/>
    <col min="8198" max="8198" width="18.140625" customWidth="1"/>
    <col min="8199" max="8199" width="13.140625" customWidth="1"/>
    <col min="8200" max="8200" width="12.28515625" customWidth="1"/>
    <col min="8439" max="8439" width="1.42578125" customWidth="1"/>
    <col min="8440" max="8440" width="59.5703125" customWidth="1"/>
    <col min="8441" max="8441" width="0" hidden="1" customWidth="1"/>
    <col min="8442" max="8443" width="3.85546875" customWidth="1"/>
    <col min="8444" max="8444" width="10.5703125" customWidth="1"/>
    <col min="8445" max="8445" width="3.85546875" customWidth="1"/>
    <col min="8446" max="8448" width="14.42578125" customWidth="1"/>
    <col min="8449" max="8449" width="4.140625" customWidth="1"/>
    <col min="8450" max="8450" width="15" customWidth="1"/>
    <col min="8451" max="8452" width="0" hidden="1" customWidth="1"/>
    <col min="8453" max="8453" width="11.5703125" customWidth="1"/>
    <col min="8454" max="8454" width="18.140625" customWidth="1"/>
    <col min="8455" max="8455" width="13.140625" customWidth="1"/>
    <col min="8456" max="8456" width="12.28515625" customWidth="1"/>
    <col min="8695" max="8695" width="1.42578125" customWidth="1"/>
    <col min="8696" max="8696" width="59.5703125" customWidth="1"/>
    <col min="8697" max="8697" width="0" hidden="1" customWidth="1"/>
    <col min="8698" max="8699" width="3.85546875" customWidth="1"/>
    <col min="8700" max="8700" width="10.5703125" customWidth="1"/>
    <col min="8701" max="8701" width="3.85546875" customWidth="1"/>
    <col min="8702" max="8704" width="14.42578125" customWidth="1"/>
    <col min="8705" max="8705" width="4.140625" customWidth="1"/>
    <col min="8706" max="8706" width="15" customWidth="1"/>
    <col min="8707" max="8708" width="0" hidden="1" customWidth="1"/>
    <col min="8709" max="8709" width="11.5703125" customWidth="1"/>
    <col min="8710" max="8710" width="18.140625" customWidth="1"/>
    <col min="8711" max="8711" width="13.140625" customWidth="1"/>
    <col min="8712" max="8712" width="12.28515625" customWidth="1"/>
    <col min="8951" max="8951" width="1.42578125" customWidth="1"/>
    <col min="8952" max="8952" width="59.5703125" customWidth="1"/>
    <col min="8953" max="8953" width="0" hidden="1" customWidth="1"/>
    <col min="8954" max="8955" width="3.85546875" customWidth="1"/>
    <col min="8956" max="8956" width="10.5703125" customWidth="1"/>
    <col min="8957" max="8957" width="3.85546875" customWidth="1"/>
    <col min="8958" max="8960" width="14.42578125" customWidth="1"/>
    <col min="8961" max="8961" width="4.140625" customWidth="1"/>
    <col min="8962" max="8962" width="15" customWidth="1"/>
    <col min="8963" max="8964" width="0" hidden="1" customWidth="1"/>
    <col min="8965" max="8965" width="11.5703125" customWidth="1"/>
    <col min="8966" max="8966" width="18.140625" customWidth="1"/>
    <col min="8967" max="8967" width="13.140625" customWidth="1"/>
    <col min="8968" max="8968" width="12.28515625" customWidth="1"/>
    <col min="9207" max="9207" width="1.42578125" customWidth="1"/>
    <col min="9208" max="9208" width="59.5703125" customWidth="1"/>
    <col min="9209" max="9209" width="0" hidden="1" customWidth="1"/>
    <col min="9210" max="9211" width="3.85546875" customWidth="1"/>
    <col min="9212" max="9212" width="10.5703125" customWidth="1"/>
    <col min="9213" max="9213" width="3.85546875" customWidth="1"/>
    <col min="9214" max="9216" width="14.42578125" customWidth="1"/>
    <col min="9217" max="9217" width="4.140625" customWidth="1"/>
    <col min="9218" max="9218" width="15" customWidth="1"/>
    <col min="9219" max="9220" width="0" hidden="1" customWidth="1"/>
    <col min="9221" max="9221" width="11.5703125" customWidth="1"/>
    <col min="9222" max="9222" width="18.140625" customWidth="1"/>
    <col min="9223" max="9223" width="13.140625" customWidth="1"/>
    <col min="9224" max="9224" width="12.28515625" customWidth="1"/>
    <col min="9463" max="9463" width="1.42578125" customWidth="1"/>
    <col min="9464" max="9464" width="59.5703125" customWidth="1"/>
    <col min="9465" max="9465" width="0" hidden="1" customWidth="1"/>
    <col min="9466" max="9467" width="3.85546875" customWidth="1"/>
    <col min="9468" max="9468" width="10.5703125" customWidth="1"/>
    <col min="9469" max="9469" width="3.85546875" customWidth="1"/>
    <col min="9470" max="9472" width="14.42578125" customWidth="1"/>
    <col min="9473" max="9473" width="4.140625" customWidth="1"/>
    <col min="9474" max="9474" width="15" customWidth="1"/>
    <col min="9475" max="9476" width="0" hidden="1" customWidth="1"/>
    <col min="9477" max="9477" width="11.5703125" customWidth="1"/>
    <col min="9478" max="9478" width="18.140625" customWidth="1"/>
    <col min="9479" max="9479" width="13.140625" customWidth="1"/>
    <col min="9480" max="9480" width="12.28515625" customWidth="1"/>
    <col min="9719" max="9719" width="1.42578125" customWidth="1"/>
    <col min="9720" max="9720" width="59.5703125" customWidth="1"/>
    <col min="9721" max="9721" width="0" hidden="1" customWidth="1"/>
    <col min="9722" max="9723" width="3.85546875" customWidth="1"/>
    <col min="9724" max="9724" width="10.5703125" customWidth="1"/>
    <col min="9725" max="9725" width="3.85546875" customWidth="1"/>
    <col min="9726" max="9728" width="14.42578125" customWidth="1"/>
    <col min="9729" max="9729" width="4.140625" customWidth="1"/>
    <col min="9730" max="9730" width="15" customWidth="1"/>
    <col min="9731" max="9732" width="0" hidden="1" customWidth="1"/>
    <col min="9733" max="9733" width="11.5703125" customWidth="1"/>
    <col min="9734" max="9734" width="18.140625" customWidth="1"/>
    <col min="9735" max="9735" width="13.140625" customWidth="1"/>
    <col min="9736" max="9736" width="12.28515625" customWidth="1"/>
    <col min="9975" max="9975" width="1.42578125" customWidth="1"/>
    <col min="9976" max="9976" width="59.5703125" customWidth="1"/>
    <col min="9977" max="9977" width="0" hidden="1" customWidth="1"/>
    <col min="9978" max="9979" width="3.85546875" customWidth="1"/>
    <col min="9980" max="9980" width="10.5703125" customWidth="1"/>
    <col min="9981" max="9981" width="3.85546875" customWidth="1"/>
    <col min="9982" max="9984" width="14.42578125" customWidth="1"/>
    <col min="9985" max="9985" width="4.140625" customWidth="1"/>
    <col min="9986" max="9986" width="15" customWidth="1"/>
    <col min="9987" max="9988" width="0" hidden="1" customWidth="1"/>
    <col min="9989" max="9989" width="11.5703125" customWidth="1"/>
    <col min="9990" max="9990" width="18.140625" customWidth="1"/>
    <col min="9991" max="9991" width="13.140625" customWidth="1"/>
    <col min="9992" max="9992" width="12.28515625" customWidth="1"/>
    <col min="10231" max="10231" width="1.42578125" customWidth="1"/>
    <col min="10232" max="10232" width="59.5703125" customWidth="1"/>
    <col min="10233" max="10233" width="0" hidden="1" customWidth="1"/>
    <col min="10234" max="10235" width="3.85546875" customWidth="1"/>
    <col min="10236" max="10236" width="10.5703125" customWidth="1"/>
    <col min="10237" max="10237" width="3.85546875" customWidth="1"/>
    <col min="10238" max="10240" width="14.42578125" customWidth="1"/>
    <col min="10241" max="10241" width="4.140625" customWidth="1"/>
    <col min="10242" max="10242" width="15" customWidth="1"/>
    <col min="10243" max="10244" width="0" hidden="1" customWidth="1"/>
    <col min="10245" max="10245" width="11.5703125" customWidth="1"/>
    <col min="10246" max="10246" width="18.140625" customWidth="1"/>
    <col min="10247" max="10247" width="13.140625" customWidth="1"/>
    <col min="10248" max="10248" width="12.28515625" customWidth="1"/>
    <col min="10487" max="10487" width="1.42578125" customWidth="1"/>
    <col min="10488" max="10488" width="59.5703125" customWidth="1"/>
    <col min="10489" max="10489" width="0" hidden="1" customWidth="1"/>
    <col min="10490" max="10491" width="3.85546875" customWidth="1"/>
    <col min="10492" max="10492" width="10.5703125" customWidth="1"/>
    <col min="10493" max="10493" width="3.85546875" customWidth="1"/>
    <col min="10494" max="10496" width="14.42578125" customWidth="1"/>
    <col min="10497" max="10497" width="4.140625" customWidth="1"/>
    <col min="10498" max="10498" width="15" customWidth="1"/>
    <col min="10499" max="10500" width="0" hidden="1" customWidth="1"/>
    <col min="10501" max="10501" width="11.5703125" customWidth="1"/>
    <col min="10502" max="10502" width="18.140625" customWidth="1"/>
    <col min="10503" max="10503" width="13.140625" customWidth="1"/>
    <col min="10504" max="10504" width="12.28515625" customWidth="1"/>
    <col min="10743" max="10743" width="1.42578125" customWidth="1"/>
    <col min="10744" max="10744" width="59.5703125" customWidth="1"/>
    <col min="10745" max="10745" width="0" hidden="1" customWidth="1"/>
    <col min="10746" max="10747" width="3.85546875" customWidth="1"/>
    <col min="10748" max="10748" width="10.5703125" customWidth="1"/>
    <col min="10749" max="10749" width="3.85546875" customWidth="1"/>
    <col min="10750" max="10752" width="14.42578125" customWidth="1"/>
    <col min="10753" max="10753" width="4.140625" customWidth="1"/>
    <col min="10754" max="10754" width="15" customWidth="1"/>
    <col min="10755" max="10756" width="0" hidden="1" customWidth="1"/>
    <col min="10757" max="10757" width="11.5703125" customWidth="1"/>
    <col min="10758" max="10758" width="18.140625" customWidth="1"/>
    <col min="10759" max="10759" width="13.140625" customWidth="1"/>
    <col min="10760" max="10760" width="12.28515625" customWidth="1"/>
    <col min="10999" max="10999" width="1.42578125" customWidth="1"/>
    <col min="11000" max="11000" width="59.5703125" customWidth="1"/>
    <col min="11001" max="11001" width="0" hidden="1" customWidth="1"/>
    <col min="11002" max="11003" width="3.85546875" customWidth="1"/>
    <col min="11004" max="11004" width="10.5703125" customWidth="1"/>
    <col min="11005" max="11005" width="3.85546875" customWidth="1"/>
    <col min="11006" max="11008" width="14.42578125" customWidth="1"/>
    <col min="11009" max="11009" width="4.140625" customWidth="1"/>
    <col min="11010" max="11010" width="15" customWidth="1"/>
    <col min="11011" max="11012" width="0" hidden="1" customWidth="1"/>
    <col min="11013" max="11013" width="11.5703125" customWidth="1"/>
    <col min="11014" max="11014" width="18.140625" customWidth="1"/>
    <col min="11015" max="11015" width="13.140625" customWidth="1"/>
    <col min="11016" max="11016" width="12.28515625" customWidth="1"/>
    <col min="11255" max="11255" width="1.42578125" customWidth="1"/>
    <col min="11256" max="11256" width="59.5703125" customWidth="1"/>
    <col min="11257" max="11257" width="0" hidden="1" customWidth="1"/>
    <col min="11258" max="11259" width="3.85546875" customWidth="1"/>
    <col min="11260" max="11260" width="10.5703125" customWidth="1"/>
    <col min="11261" max="11261" width="3.85546875" customWidth="1"/>
    <col min="11262" max="11264" width="14.42578125" customWidth="1"/>
    <col min="11265" max="11265" width="4.140625" customWidth="1"/>
    <col min="11266" max="11266" width="15" customWidth="1"/>
    <col min="11267" max="11268" width="0" hidden="1" customWidth="1"/>
    <col min="11269" max="11269" width="11.5703125" customWidth="1"/>
    <col min="11270" max="11270" width="18.140625" customWidth="1"/>
    <col min="11271" max="11271" width="13.140625" customWidth="1"/>
    <col min="11272" max="11272" width="12.28515625" customWidth="1"/>
    <col min="11511" max="11511" width="1.42578125" customWidth="1"/>
    <col min="11512" max="11512" width="59.5703125" customWidth="1"/>
    <col min="11513" max="11513" width="0" hidden="1" customWidth="1"/>
    <col min="11514" max="11515" width="3.85546875" customWidth="1"/>
    <col min="11516" max="11516" width="10.5703125" customWidth="1"/>
    <col min="11517" max="11517" width="3.85546875" customWidth="1"/>
    <col min="11518" max="11520" width="14.42578125" customWidth="1"/>
    <col min="11521" max="11521" width="4.140625" customWidth="1"/>
    <col min="11522" max="11522" width="15" customWidth="1"/>
    <col min="11523" max="11524" width="0" hidden="1" customWidth="1"/>
    <col min="11525" max="11525" width="11.5703125" customWidth="1"/>
    <col min="11526" max="11526" width="18.140625" customWidth="1"/>
    <col min="11527" max="11527" width="13.140625" customWidth="1"/>
    <col min="11528" max="11528" width="12.28515625" customWidth="1"/>
    <col min="11767" max="11767" width="1.42578125" customWidth="1"/>
    <col min="11768" max="11768" width="59.5703125" customWidth="1"/>
    <col min="11769" max="11769" width="0" hidden="1" customWidth="1"/>
    <col min="11770" max="11771" width="3.85546875" customWidth="1"/>
    <col min="11772" max="11772" width="10.5703125" customWidth="1"/>
    <col min="11773" max="11773" width="3.85546875" customWidth="1"/>
    <col min="11774" max="11776" width="14.42578125" customWidth="1"/>
    <col min="11777" max="11777" width="4.140625" customWidth="1"/>
    <col min="11778" max="11778" width="15" customWidth="1"/>
    <col min="11779" max="11780" width="0" hidden="1" customWidth="1"/>
    <col min="11781" max="11781" width="11.5703125" customWidth="1"/>
    <col min="11782" max="11782" width="18.140625" customWidth="1"/>
    <col min="11783" max="11783" width="13.140625" customWidth="1"/>
    <col min="11784" max="11784" width="12.28515625" customWidth="1"/>
    <col min="12023" max="12023" width="1.42578125" customWidth="1"/>
    <col min="12024" max="12024" width="59.5703125" customWidth="1"/>
    <col min="12025" max="12025" width="0" hidden="1" customWidth="1"/>
    <col min="12026" max="12027" width="3.85546875" customWidth="1"/>
    <col min="12028" max="12028" width="10.5703125" customWidth="1"/>
    <col min="12029" max="12029" width="3.85546875" customWidth="1"/>
    <col min="12030" max="12032" width="14.42578125" customWidth="1"/>
    <col min="12033" max="12033" width="4.140625" customWidth="1"/>
    <col min="12034" max="12034" width="15" customWidth="1"/>
    <col min="12035" max="12036" width="0" hidden="1" customWidth="1"/>
    <col min="12037" max="12037" width="11.5703125" customWidth="1"/>
    <col min="12038" max="12038" width="18.140625" customWidth="1"/>
    <col min="12039" max="12039" width="13.140625" customWidth="1"/>
    <col min="12040" max="12040" width="12.28515625" customWidth="1"/>
    <col min="12279" max="12279" width="1.42578125" customWidth="1"/>
    <col min="12280" max="12280" width="59.5703125" customWidth="1"/>
    <col min="12281" max="12281" width="0" hidden="1" customWidth="1"/>
    <col min="12282" max="12283" width="3.85546875" customWidth="1"/>
    <col min="12284" max="12284" width="10.5703125" customWidth="1"/>
    <col min="12285" max="12285" width="3.85546875" customWidth="1"/>
    <col min="12286" max="12288" width="14.42578125" customWidth="1"/>
    <col min="12289" max="12289" width="4.140625" customWidth="1"/>
    <col min="12290" max="12290" width="15" customWidth="1"/>
    <col min="12291" max="12292" width="0" hidden="1" customWidth="1"/>
    <col min="12293" max="12293" width="11.5703125" customWidth="1"/>
    <col min="12294" max="12294" width="18.140625" customWidth="1"/>
    <col min="12295" max="12295" width="13.140625" customWidth="1"/>
    <col min="12296" max="12296" width="12.28515625" customWidth="1"/>
    <col min="12535" max="12535" width="1.42578125" customWidth="1"/>
    <col min="12536" max="12536" width="59.5703125" customWidth="1"/>
    <col min="12537" max="12537" width="0" hidden="1" customWidth="1"/>
    <col min="12538" max="12539" width="3.85546875" customWidth="1"/>
    <col min="12540" max="12540" width="10.5703125" customWidth="1"/>
    <col min="12541" max="12541" width="3.85546875" customWidth="1"/>
    <col min="12542" max="12544" width="14.42578125" customWidth="1"/>
    <col min="12545" max="12545" width="4.140625" customWidth="1"/>
    <col min="12546" max="12546" width="15" customWidth="1"/>
    <col min="12547" max="12548" width="0" hidden="1" customWidth="1"/>
    <col min="12549" max="12549" width="11.5703125" customWidth="1"/>
    <col min="12550" max="12550" width="18.140625" customWidth="1"/>
    <col min="12551" max="12551" width="13.140625" customWidth="1"/>
    <col min="12552" max="12552" width="12.28515625" customWidth="1"/>
    <col min="12791" max="12791" width="1.42578125" customWidth="1"/>
    <col min="12792" max="12792" width="59.5703125" customWidth="1"/>
    <col min="12793" max="12793" width="0" hidden="1" customWidth="1"/>
    <col min="12794" max="12795" width="3.85546875" customWidth="1"/>
    <col min="12796" max="12796" width="10.5703125" customWidth="1"/>
    <col min="12797" max="12797" width="3.85546875" customWidth="1"/>
    <col min="12798" max="12800" width="14.42578125" customWidth="1"/>
    <col min="12801" max="12801" width="4.140625" customWidth="1"/>
    <col min="12802" max="12802" width="15" customWidth="1"/>
    <col min="12803" max="12804" width="0" hidden="1" customWidth="1"/>
    <col min="12805" max="12805" width="11.5703125" customWidth="1"/>
    <col min="12806" max="12806" width="18.140625" customWidth="1"/>
    <col min="12807" max="12807" width="13.140625" customWidth="1"/>
    <col min="12808" max="12808" width="12.28515625" customWidth="1"/>
    <col min="13047" max="13047" width="1.42578125" customWidth="1"/>
    <col min="13048" max="13048" width="59.5703125" customWidth="1"/>
    <col min="13049" max="13049" width="0" hidden="1" customWidth="1"/>
    <col min="13050" max="13051" width="3.85546875" customWidth="1"/>
    <col min="13052" max="13052" width="10.5703125" customWidth="1"/>
    <col min="13053" max="13053" width="3.85546875" customWidth="1"/>
    <col min="13054" max="13056" width="14.42578125" customWidth="1"/>
    <col min="13057" max="13057" width="4.140625" customWidth="1"/>
    <col min="13058" max="13058" width="15" customWidth="1"/>
    <col min="13059" max="13060" width="0" hidden="1" customWidth="1"/>
    <col min="13061" max="13061" width="11.5703125" customWidth="1"/>
    <col min="13062" max="13062" width="18.140625" customWidth="1"/>
    <col min="13063" max="13063" width="13.140625" customWidth="1"/>
    <col min="13064" max="13064" width="12.28515625" customWidth="1"/>
    <col min="13303" max="13303" width="1.42578125" customWidth="1"/>
    <col min="13304" max="13304" width="59.5703125" customWidth="1"/>
    <col min="13305" max="13305" width="0" hidden="1" customWidth="1"/>
    <col min="13306" max="13307" width="3.85546875" customWidth="1"/>
    <col min="13308" max="13308" width="10.5703125" customWidth="1"/>
    <col min="13309" max="13309" width="3.85546875" customWidth="1"/>
    <col min="13310" max="13312" width="14.42578125" customWidth="1"/>
    <col min="13313" max="13313" width="4.140625" customWidth="1"/>
    <col min="13314" max="13314" width="15" customWidth="1"/>
    <col min="13315" max="13316" width="0" hidden="1" customWidth="1"/>
    <col min="13317" max="13317" width="11.5703125" customWidth="1"/>
    <col min="13318" max="13318" width="18.140625" customWidth="1"/>
    <col min="13319" max="13319" width="13.140625" customWidth="1"/>
    <col min="13320" max="13320" width="12.28515625" customWidth="1"/>
    <col min="13559" max="13559" width="1.42578125" customWidth="1"/>
    <col min="13560" max="13560" width="59.5703125" customWidth="1"/>
    <col min="13561" max="13561" width="0" hidden="1" customWidth="1"/>
    <col min="13562" max="13563" width="3.85546875" customWidth="1"/>
    <col min="13564" max="13564" width="10.5703125" customWidth="1"/>
    <col min="13565" max="13565" width="3.85546875" customWidth="1"/>
    <col min="13566" max="13568" width="14.42578125" customWidth="1"/>
    <col min="13569" max="13569" width="4.140625" customWidth="1"/>
    <col min="13570" max="13570" width="15" customWidth="1"/>
    <col min="13571" max="13572" width="0" hidden="1" customWidth="1"/>
    <col min="13573" max="13573" width="11.5703125" customWidth="1"/>
    <col min="13574" max="13574" width="18.140625" customWidth="1"/>
    <col min="13575" max="13575" width="13.140625" customWidth="1"/>
    <col min="13576" max="13576" width="12.28515625" customWidth="1"/>
    <col min="13815" max="13815" width="1.42578125" customWidth="1"/>
    <col min="13816" max="13816" width="59.5703125" customWidth="1"/>
    <col min="13817" max="13817" width="0" hidden="1" customWidth="1"/>
    <col min="13818" max="13819" width="3.85546875" customWidth="1"/>
    <col min="13820" max="13820" width="10.5703125" customWidth="1"/>
    <col min="13821" max="13821" width="3.85546875" customWidth="1"/>
    <col min="13822" max="13824" width="14.42578125" customWidth="1"/>
    <col min="13825" max="13825" width="4.140625" customWidth="1"/>
    <col min="13826" max="13826" width="15" customWidth="1"/>
    <col min="13827" max="13828" width="0" hidden="1" customWidth="1"/>
    <col min="13829" max="13829" width="11.5703125" customWidth="1"/>
    <col min="13830" max="13830" width="18.140625" customWidth="1"/>
    <col min="13831" max="13831" width="13.140625" customWidth="1"/>
    <col min="13832" max="13832" width="12.28515625" customWidth="1"/>
    <col min="14071" max="14071" width="1.42578125" customWidth="1"/>
    <col min="14072" max="14072" width="59.5703125" customWidth="1"/>
    <col min="14073" max="14073" width="0" hidden="1" customWidth="1"/>
    <col min="14074" max="14075" width="3.85546875" customWidth="1"/>
    <col min="14076" max="14076" width="10.5703125" customWidth="1"/>
    <col min="14077" max="14077" width="3.85546875" customWidth="1"/>
    <col min="14078" max="14080" width="14.42578125" customWidth="1"/>
    <col min="14081" max="14081" width="4.140625" customWidth="1"/>
    <col min="14082" max="14082" width="15" customWidth="1"/>
    <col min="14083" max="14084" width="0" hidden="1" customWidth="1"/>
    <col min="14085" max="14085" width="11.5703125" customWidth="1"/>
    <col min="14086" max="14086" width="18.140625" customWidth="1"/>
    <col min="14087" max="14087" width="13.140625" customWidth="1"/>
    <col min="14088" max="14088" width="12.28515625" customWidth="1"/>
    <col min="14327" max="14327" width="1.42578125" customWidth="1"/>
    <col min="14328" max="14328" width="59.5703125" customWidth="1"/>
    <col min="14329" max="14329" width="0" hidden="1" customWidth="1"/>
    <col min="14330" max="14331" width="3.85546875" customWidth="1"/>
    <col min="14332" max="14332" width="10.5703125" customWidth="1"/>
    <col min="14333" max="14333" width="3.85546875" customWidth="1"/>
    <col min="14334" max="14336" width="14.42578125" customWidth="1"/>
    <col min="14337" max="14337" width="4.140625" customWidth="1"/>
    <col min="14338" max="14338" width="15" customWidth="1"/>
    <col min="14339" max="14340" width="0" hidden="1" customWidth="1"/>
    <col min="14341" max="14341" width="11.5703125" customWidth="1"/>
    <col min="14342" max="14342" width="18.140625" customWidth="1"/>
    <col min="14343" max="14343" width="13.140625" customWidth="1"/>
    <col min="14344" max="14344" width="12.28515625" customWidth="1"/>
    <col min="14583" max="14583" width="1.42578125" customWidth="1"/>
    <col min="14584" max="14584" width="59.5703125" customWidth="1"/>
    <col min="14585" max="14585" width="0" hidden="1" customWidth="1"/>
    <col min="14586" max="14587" width="3.85546875" customWidth="1"/>
    <col min="14588" max="14588" width="10.5703125" customWidth="1"/>
    <col min="14589" max="14589" width="3.85546875" customWidth="1"/>
    <col min="14590" max="14592" width="14.42578125" customWidth="1"/>
    <col min="14593" max="14593" width="4.140625" customWidth="1"/>
    <col min="14594" max="14594" width="15" customWidth="1"/>
    <col min="14595" max="14596" width="0" hidden="1" customWidth="1"/>
    <col min="14597" max="14597" width="11.5703125" customWidth="1"/>
    <col min="14598" max="14598" width="18.140625" customWidth="1"/>
    <col min="14599" max="14599" width="13.140625" customWidth="1"/>
    <col min="14600" max="14600" width="12.28515625" customWidth="1"/>
    <col min="14839" max="14839" width="1.42578125" customWidth="1"/>
    <col min="14840" max="14840" width="59.5703125" customWidth="1"/>
    <col min="14841" max="14841" width="0" hidden="1" customWidth="1"/>
    <col min="14842" max="14843" width="3.85546875" customWidth="1"/>
    <col min="14844" max="14844" width="10.5703125" customWidth="1"/>
    <col min="14845" max="14845" width="3.85546875" customWidth="1"/>
    <col min="14846" max="14848" width="14.42578125" customWidth="1"/>
    <col min="14849" max="14849" width="4.140625" customWidth="1"/>
    <col min="14850" max="14850" width="15" customWidth="1"/>
    <col min="14851" max="14852" width="0" hidden="1" customWidth="1"/>
    <col min="14853" max="14853" width="11.5703125" customWidth="1"/>
    <col min="14854" max="14854" width="18.140625" customWidth="1"/>
    <col min="14855" max="14855" width="13.140625" customWidth="1"/>
    <col min="14856" max="14856" width="12.28515625" customWidth="1"/>
    <col min="15095" max="15095" width="1.42578125" customWidth="1"/>
    <col min="15096" max="15096" width="59.5703125" customWidth="1"/>
    <col min="15097" max="15097" width="0" hidden="1" customWidth="1"/>
    <col min="15098" max="15099" width="3.85546875" customWidth="1"/>
    <col min="15100" max="15100" width="10.5703125" customWidth="1"/>
    <col min="15101" max="15101" width="3.85546875" customWidth="1"/>
    <col min="15102" max="15104" width="14.42578125" customWidth="1"/>
    <col min="15105" max="15105" width="4.140625" customWidth="1"/>
    <col min="15106" max="15106" width="15" customWidth="1"/>
    <col min="15107" max="15108" width="0" hidden="1" customWidth="1"/>
    <col min="15109" max="15109" width="11.5703125" customWidth="1"/>
    <col min="15110" max="15110" width="18.140625" customWidth="1"/>
    <col min="15111" max="15111" width="13.140625" customWidth="1"/>
    <col min="15112" max="15112" width="12.28515625" customWidth="1"/>
    <col min="15351" max="15351" width="1.42578125" customWidth="1"/>
    <col min="15352" max="15352" width="59.5703125" customWidth="1"/>
    <col min="15353" max="15353" width="0" hidden="1" customWidth="1"/>
    <col min="15354" max="15355" width="3.85546875" customWidth="1"/>
    <col min="15356" max="15356" width="10.5703125" customWidth="1"/>
    <col min="15357" max="15357" width="3.85546875" customWidth="1"/>
    <col min="15358" max="15360" width="14.42578125" customWidth="1"/>
    <col min="15361" max="15361" width="4.140625" customWidth="1"/>
    <col min="15362" max="15362" width="15" customWidth="1"/>
    <col min="15363" max="15364" width="0" hidden="1" customWidth="1"/>
    <col min="15365" max="15365" width="11.5703125" customWidth="1"/>
    <col min="15366" max="15366" width="18.140625" customWidth="1"/>
    <col min="15367" max="15367" width="13.140625" customWidth="1"/>
    <col min="15368" max="15368" width="12.28515625" customWidth="1"/>
    <col min="15607" max="15607" width="1.42578125" customWidth="1"/>
    <col min="15608" max="15608" width="59.5703125" customWidth="1"/>
    <col min="15609" max="15609" width="0" hidden="1" customWidth="1"/>
    <col min="15610" max="15611" width="3.85546875" customWidth="1"/>
    <col min="15612" max="15612" width="10.5703125" customWidth="1"/>
    <col min="15613" max="15613" width="3.85546875" customWidth="1"/>
    <col min="15614" max="15616" width="14.42578125" customWidth="1"/>
    <col min="15617" max="15617" width="4.140625" customWidth="1"/>
    <col min="15618" max="15618" width="15" customWidth="1"/>
    <col min="15619" max="15620" width="0" hidden="1" customWidth="1"/>
    <col min="15621" max="15621" width="11.5703125" customWidth="1"/>
    <col min="15622" max="15622" width="18.140625" customWidth="1"/>
    <col min="15623" max="15623" width="13.140625" customWidth="1"/>
    <col min="15624" max="15624" width="12.28515625" customWidth="1"/>
    <col min="15863" max="15863" width="1.42578125" customWidth="1"/>
    <col min="15864" max="15864" width="59.5703125" customWidth="1"/>
    <col min="15865" max="15865" width="0" hidden="1" customWidth="1"/>
    <col min="15866" max="15867" width="3.85546875" customWidth="1"/>
    <col min="15868" max="15868" width="10.5703125" customWidth="1"/>
    <col min="15869" max="15869" width="3.85546875" customWidth="1"/>
    <col min="15870" max="15872" width="14.42578125" customWidth="1"/>
    <col min="15873" max="15873" width="4.140625" customWidth="1"/>
    <col min="15874" max="15874" width="15" customWidth="1"/>
    <col min="15875" max="15876" width="0" hidden="1" customWidth="1"/>
    <col min="15877" max="15877" width="11.5703125" customWidth="1"/>
    <col min="15878" max="15878" width="18.140625" customWidth="1"/>
    <col min="15879" max="15879" width="13.140625" customWidth="1"/>
    <col min="15880" max="15880" width="12.28515625" customWidth="1"/>
    <col min="16119" max="16119" width="1.42578125" customWidth="1"/>
    <col min="16120" max="16120" width="59.5703125" customWidth="1"/>
    <col min="16121" max="16121" width="0" hidden="1" customWidth="1"/>
    <col min="16122" max="16123" width="3.85546875" customWidth="1"/>
    <col min="16124" max="16124" width="10.5703125" customWidth="1"/>
    <col min="16125" max="16125" width="3.85546875" customWidth="1"/>
    <col min="16126" max="16128" width="14.42578125" customWidth="1"/>
    <col min="16129" max="16129" width="4.140625" customWidth="1"/>
    <col min="16130" max="16130" width="15" customWidth="1"/>
    <col min="16131" max="16132" width="0" hidden="1" customWidth="1"/>
    <col min="16133" max="16133" width="11.5703125" customWidth="1"/>
    <col min="16134" max="16134" width="18.140625" customWidth="1"/>
    <col min="16135" max="16135" width="13.140625" customWidth="1"/>
    <col min="16136" max="16136" width="12.28515625" customWidth="1"/>
  </cols>
  <sheetData>
    <row r="1" spans="1:20" ht="15" customHeight="1" x14ac:dyDescent="0.25">
      <c r="F1" s="277" t="s">
        <v>0</v>
      </c>
      <c r="G1" s="277"/>
      <c r="H1" s="277"/>
      <c r="I1" s="277"/>
      <c r="J1" s="277"/>
      <c r="K1" s="277"/>
      <c r="L1" s="277"/>
      <c r="M1" s="277"/>
      <c r="N1" s="277"/>
      <c r="O1" s="277"/>
      <c r="P1" s="277"/>
      <c r="Q1" s="277"/>
      <c r="R1" s="277"/>
      <c r="S1" s="277"/>
    </row>
    <row r="2" spans="1:20" ht="57.75" customHeight="1" x14ac:dyDescent="0.25">
      <c r="F2" s="235" t="s">
        <v>1</v>
      </c>
      <c r="G2" s="235"/>
      <c r="H2" s="235"/>
      <c r="I2" s="235"/>
      <c r="J2" s="235"/>
      <c r="K2" s="235"/>
      <c r="L2" s="235"/>
      <c r="M2" s="235"/>
      <c r="N2" s="235"/>
      <c r="O2" s="235"/>
      <c r="P2" s="235"/>
      <c r="Q2" s="235"/>
      <c r="R2" s="235"/>
      <c r="S2" s="235"/>
      <c r="T2" s="145"/>
    </row>
    <row r="3" spans="1:20" s="1" customFormat="1" ht="12.75" customHeight="1" x14ac:dyDescent="0.25">
      <c r="B3" s="2"/>
      <c r="C3" s="2"/>
      <c r="D3" s="2"/>
      <c r="E3" s="2"/>
      <c r="F3" s="277" t="s">
        <v>628</v>
      </c>
      <c r="G3" s="277"/>
      <c r="H3" s="277"/>
      <c r="I3" s="277"/>
      <c r="J3" s="277"/>
      <c r="K3" s="277"/>
      <c r="L3" s="277"/>
      <c r="M3" s="277"/>
      <c r="N3" s="277"/>
      <c r="O3" s="277"/>
      <c r="P3" s="277"/>
      <c r="Q3" s="277"/>
      <c r="R3" s="277"/>
      <c r="S3" s="277"/>
    </row>
    <row r="4" spans="1:20" s="1" customFormat="1" ht="47.25" customHeight="1" x14ac:dyDescent="0.25">
      <c r="B4" s="2"/>
      <c r="C4" s="2"/>
      <c r="D4" s="2"/>
      <c r="E4" s="2"/>
      <c r="F4" s="235" t="s">
        <v>2</v>
      </c>
      <c r="G4" s="235"/>
      <c r="H4" s="235"/>
      <c r="I4" s="235"/>
      <c r="J4" s="235"/>
      <c r="K4" s="235"/>
      <c r="L4" s="235"/>
      <c r="M4" s="235"/>
      <c r="N4" s="235"/>
      <c r="O4" s="235"/>
      <c r="P4" s="235"/>
      <c r="Q4" s="235"/>
      <c r="R4" s="235"/>
      <c r="S4" s="235"/>
      <c r="T4" s="145"/>
    </row>
    <row r="5" spans="1:20" s="1" customFormat="1" ht="54" customHeight="1" x14ac:dyDescent="0.25">
      <c r="A5" s="236" t="s">
        <v>3</v>
      </c>
      <c r="B5" s="236"/>
      <c r="C5" s="236"/>
      <c r="D5" s="236"/>
      <c r="E5" s="236"/>
      <c r="F5" s="236"/>
      <c r="G5" s="236"/>
      <c r="H5" s="236"/>
      <c r="I5" s="236"/>
      <c r="J5" s="236"/>
      <c r="K5" s="236"/>
      <c r="L5" s="236"/>
      <c r="M5" s="236"/>
      <c r="N5" s="236"/>
      <c r="O5" s="236"/>
      <c r="P5" s="236"/>
      <c r="Q5" s="236"/>
      <c r="R5" s="236"/>
      <c r="S5" s="236"/>
      <c r="T5" s="236"/>
    </row>
    <row r="6" spans="1:20" s="1" customFormat="1" ht="13.5" customHeight="1" x14ac:dyDescent="0.25">
      <c r="A6" s="31"/>
      <c r="B6" s="31"/>
      <c r="C6" s="31"/>
      <c r="D6" s="31"/>
      <c r="E6" s="31"/>
      <c r="F6" s="31"/>
      <c r="G6" s="31"/>
      <c r="H6" s="31"/>
      <c r="I6" s="31"/>
      <c r="J6" s="31"/>
      <c r="K6" s="31"/>
      <c r="L6" s="31"/>
      <c r="M6" s="31"/>
      <c r="N6" s="31"/>
      <c r="O6" s="31"/>
      <c r="P6" s="31"/>
      <c r="Q6" s="31"/>
      <c r="R6" s="31"/>
      <c r="S6" s="278" t="s">
        <v>641</v>
      </c>
      <c r="T6" s="31"/>
    </row>
    <row r="7" spans="1:20" s="115" customFormat="1" ht="22.5" x14ac:dyDescent="0.25">
      <c r="A7" s="234" t="s">
        <v>13</v>
      </c>
      <c r="B7" s="234"/>
      <c r="C7" s="33"/>
      <c r="D7" s="33"/>
      <c r="E7" s="33"/>
      <c r="F7" s="82" t="s">
        <v>577</v>
      </c>
      <c r="G7" s="82" t="s">
        <v>578</v>
      </c>
      <c r="H7" s="82" t="s">
        <v>579</v>
      </c>
      <c r="I7" s="82" t="s">
        <v>580</v>
      </c>
      <c r="R7" s="33" t="s">
        <v>581</v>
      </c>
      <c r="S7" s="33" t="s">
        <v>229</v>
      </c>
      <c r="T7" s="33" t="s">
        <v>582</v>
      </c>
    </row>
    <row r="8" spans="1:20" s="74" customFormat="1" ht="12.75" hidden="1" customHeight="1" x14ac:dyDescent="0.25">
      <c r="A8" s="218" t="s">
        <v>233</v>
      </c>
      <c r="B8" s="219"/>
      <c r="C8" s="71"/>
      <c r="D8" s="71"/>
      <c r="E8" s="71"/>
      <c r="F8" s="72" t="s">
        <v>234</v>
      </c>
      <c r="G8" s="72"/>
      <c r="H8" s="72"/>
      <c r="I8" s="72"/>
      <c r="J8" s="73">
        <f>J9+J19+J40+J58+J63</f>
        <v>16972200</v>
      </c>
      <c r="K8" s="73">
        <f t="shared" ref="K8:T8" si="0">K9+K19+K40+K58+K63</f>
        <v>2836100</v>
      </c>
      <c r="L8" s="73">
        <f t="shared" si="0"/>
        <v>19808300</v>
      </c>
      <c r="M8" s="73">
        <f t="shared" si="0"/>
        <v>0</v>
      </c>
      <c r="N8" s="73">
        <f t="shared" si="0"/>
        <v>19808300</v>
      </c>
      <c r="O8" s="73">
        <f t="shared" si="0"/>
        <v>-4000</v>
      </c>
      <c r="P8" s="73">
        <f t="shared" si="0"/>
        <v>19804300</v>
      </c>
      <c r="Q8" s="73">
        <f t="shared" si="0"/>
        <v>0</v>
      </c>
      <c r="R8" s="73">
        <f t="shared" si="0"/>
        <v>19804300</v>
      </c>
      <c r="S8" s="73">
        <f t="shared" si="0"/>
        <v>0</v>
      </c>
      <c r="T8" s="73">
        <f t="shared" si="0"/>
        <v>19804300</v>
      </c>
    </row>
    <row r="9" spans="1:20" s="77" customFormat="1" ht="12.75" hidden="1" customHeight="1" x14ac:dyDescent="0.25">
      <c r="A9" s="220" t="s">
        <v>235</v>
      </c>
      <c r="B9" s="221"/>
      <c r="C9" s="52"/>
      <c r="D9" s="52"/>
      <c r="E9" s="52"/>
      <c r="F9" s="75" t="s">
        <v>234</v>
      </c>
      <c r="G9" s="75" t="s">
        <v>236</v>
      </c>
      <c r="H9" s="75"/>
      <c r="I9" s="75"/>
      <c r="J9" s="76">
        <f t="shared" ref="J9:T10" si="1">J10</f>
        <v>604700</v>
      </c>
      <c r="K9" s="76">
        <f t="shared" si="1"/>
        <v>0</v>
      </c>
      <c r="L9" s="76">
        <f t="shared" si="1"/>
        <v>604700</v>
      </c>
      <c r="M9" s="76">
        <f t="shared" si="1"/>
        <v>0</v>
      </c>
      <c r="N9" s="76">
        <f t="shared" si="1"/>
        <v>604700</v>
      </c>
      <c r="O9" s="76">
        <f t="shared" si="1"/>
        <v>0</v>
      </c>
      <c r="P9" s="76">
        <f t="shared" si="1"/>
        <v>604700</v>
      </c>
      <c r="Q9" s="76">
        <f t="shared" si="1"/>
        <v>0</v>
      </c>
      <c r="R9" s="76">
        <f t="shared" si="1"/>
        <v>604700</v>
      </c>
      <c r="S9" s="76">
        <f t="shared" si="1"/>
        <v>0</v>
      </c>
      <c r="T9" s="76">
        <f t="shared" si="1"/>
        <v>604700</v>
      </c>
    </row>
    <row r="10" spans="1:20" s="1" customFormat="1" ht="12.75" hidden="1" customHeight="1" x14ac:dyDescent="0.25">
      <c r="A10" s="222" t="s">
        <v>237</v>
      </c>
      <c r="B10" s="223"/>
      <c r="C10" s="51"/>
      <c r="D10" s="51"/>
      <c r="E10" s="51"/>
      <c r="F10" s="78" t="s">
        <v>234</v>
      </c>
      <c r="G10" s="78" t="s">
        <v>236</v>
      </c>
      <c r="H10" s="78" t="s">
        <v>238</v>
      </c>
      <c r="I10" s="78"/>
      <c r="J10" s="79">
        <f t="shared" si="1"/>
        <v>604700</v>
      </c>
      <c r="K10" s="79">
        <f t="shared" si="1"/>
        <v>0</v>
      </c>
      <c r="L10" s="79">
        <f t="shared" si="1"/>
        <v>604700</v>
      </c>
      <c r="M10" s="79">
        <f t="shared" si="1"/>
        <v>0</v>
      </c>
      <c r="N10" s="79">
        <f t="shared" si="1"/>
        <v>604700</v>
      </c>
      <c r="O10" s="79">
        <f t="shared" si="1"/>
        <v>0</v>
      </c>
      <c r="P10" s="79">
        <f t="shared" si="1"/>
        <v>604700</v>
      </c>
      <c r="Q10" s="79">
        <f t="shared" si="1"/>
        <v>0</v>
      </c>
      <c r="R10" s="79">
        <f t="shared" si="1"/>
        <v>604700</v>
      </c>
      <c r="S10" s="79">
        <f t="shared" si="1"/>
        <v>0</v>
      </c>
      <c r="T10" s="79">
        <f t="shared" si="1"/>
        <v>604700</v>
      </c>
    </row>
    <row r="11" spans="1:20" s="1" customFormat="1" ht="12.75" hidden="1" customHeight="1" x14ac:dyDescent="0.25">
      <c r="A11" s="222" t="s">
        <v>239</v>
      </c>
      <c r="B11" s="223"/>
      <c r="C11" s="51"/>
      <c r="D11" s="51"/>
      <c r="E11" s="51"/>
      <c r="F11" s="78" t="s">
        <v>234</v>
      </c>
      <c r="G11" s="78" t="s">
        <v>236</v>
      </c>
      <c r="H11" s="78" t="s">
        <v>240</v>
      </c>
      <c r="I11" s="78"/>
      <c r="J11" s="79">
        <f>J12+J14+J16</f>
        <v>604700</v>
      </c>
      <c r="K11" s="79">
        <f t="shared" ref="K11:T11" si="2">K12+K14+K16</f>
        <v>0</v>
      </c>
      <c r="L11" s="79">
        <f t="shared" si="2"/>
        <v>604700</v>
      </c>
      <c r="M11" s="79">
        <f t="shared" si="2"/>
        <v>0</v>
      </c>
      <c r="N11" s="79">
        <f t="shared" si="2"/>
        <v>604700</v>
      </c>
      <c r="O11" s="79">
        <f t="shared" si="2"/>
        <v>0</v>
      </c>
      <c r="P11" s="79">
        <f t="shared" si="2"/>
        <v>604700</v>
      </c>
      <c r="Q11" s="79">
        <f t="shared" si="2"/>
        <v>0</v>
      </c>
      <c r="R11" s="79">
        <f t="shared" si="2"/>
        <v>604700</v>
      </c>
      <c r="S11" s="79">
        <f t="shared" si="2"/>
        <v>0</v>
      </c>
      <c r="T11" s="79">
        <f t="shared" si="2"/>
        <v>604700</v>
      </c>
    </row>
    <row r="12" spans="1:20" s="1" customFormat="1" ht="25.5" hidden="1" x14ac:dyDescent="0.25">
      <c r="A12" s="51"/>
      <c r="B12" s="51" t="s">
        <v>241</v>
      </c>
      <c r="C12" s="51"/>
      <c r="D12" s="51"/>
      <c r="E12" s="51"/>
      <c r="F12" s="78" t="s">
        <v>242</v>
      </c>
      <c r="G12" s="78" t="s">
        <v>236</v>
      </c>
      <c r="H12" s="78" t="s">
        <v>240</v>
      </c>
      <c r="I12" s="78" t="s">
        <v>243</v>
      </c>
      <c r="J12" s="79">
        <f>J13</f>
        <v>432300</v>
      </c>
      <c r="K12" s="79">
        <f t="shared" ref="K12:T12" si="3">K13</f>
        <v>0</v>
      </c>
      <c r="L12" s="79">
        <f t="shared" si="3"/>
        <v>432300</v>
      </c>
      <c r="M12" s="79">
        <f t="shared" si="3"/>
        <v>0</v>
      </c>
      <c r="N12" s="79">
        <f t="shared" si="3"/>
        <v>432300</v>
      </c>
      <c r="O12" s="79">
        <f t="shared" si="3"/>
        <v>0</v>
      </c>
      <c r="P12" s="79">
        <f t="shared" si="3"/>
        <v>432300</v>
      </c>
      <c r="Q12" s="79">
        <f t="shared" si="3"/>
        <v>0</v>
      </c>
      <c r="R12" s="79">
        <f t="shared" si="3"/>
        <v>432300</v>
      </c>
      <c r="S12" s="79">
        <f t="shared" si="3"/>
        <v>0</v>
      </c>
      <c r="T12" s="79">
        <f t="shared" si="3"/>
        <v>432300</v>
      </c>
    </row>
    <row r="13" spans="1:20" s="1" customFormat="1" ht="12.75" hidden="1" x14ac:dyDescent="0.25">
      <c r="A13" s="80"/>
      <c r="B13" s="48" t="s">
        <v>244</v>
      </c>
      <c r="C13" s="48"/>
      <c r="D13" s="48"/>
      <c r="E13" s="48"/>
      <c r="F13" s="78" t="s">
        <v>234</v>
      </c>
      <c r="G13" s="78" t="s">
        <v>236</v>
      </c>
      <c r="H13" s="78" t="s">
        <v>240</v>
      </c>
      <c r="I13" s="78" t="s">
        <v>245</v>
      </c>
      <c r="J13" s="79">
        <f>432329-29</f>
        <v>432300</v>
      </c>
      <c r="K13" s="79"/>
      <c r="L13" s="79">
        <f>J13+K13</f>
        <v>432300</v>
      </c>
      <c r="M13" s="79"/>
      <c r="N13" s="79">
        <f>L13+M13</f>
        <v>432300</v>
      </c>
      <c r="O13" s="79"/>
      <c r="P13" s="79">
        <f>N13+O13</f>
        <v>432300</v>
      </c>
      <c r="Q13" s="79"/>
      <c r="R13" s="79">
        <f>P13+Q13</f>
        <v>432300</v>
      </c>
      <c r="S13" s="79"/>
      <c r="T13" s="79">
        <f>R13+S13</f>
        <v>432300</v>
      </c>
    </row>
    <row r="14" spans="1:20" s="1" customFormat="1" ht="12.75" hidden="1" x14ac:dyDescent="0.25">
      <c r="A14" s="80"/>
      <c r="B14" s="48" t="s">
        <v>246</v>
      </c>
      <c r="C14" s="48"/>
      <c r="D14" s="48"/>
      <c r="E14" s="48"/>
      <c r="F14" s="78" t="s">
        <v>234</v>
      </c>
      <c r="G14" s="78" t="s">
        <v>236</v>
      </c>
      <c r="H14" s="78" t="s">
        <v>240</v>
      </c>
      <c r="I14" s="78" t="s">
        <v>247</v>
      </c>
      <c r="J14" s="79">
        <f>J15</f>
        <v>171700</v>
      </c>
      <c r="K14" s="79">
        <f t="shared" ref="K14:T14" si="4">K15</f>
        <v>0</v>
      </c>
      <c r="L14" s="79">
        <f t="shared" si="4"/>
        <v>171700</v>
      </c>
      <c r="M14" s="79">
        <f t="shared" si="4"/>
        <v>0</v>
      </c>
      <c r="N14" s="79">
        <f t="shared" si="4"/>
        <v>171700</v>
      </c>
      <c r="O14" s="79">
        <f t="shared" si="4"/>
        <v>0</v>
      </c>
      <c r="P14" s="79">
        <f t="shared" si="4"/>
        <v>171700</v>
      </c>
      <c r="Q14" s="79">
        <f t="shared" si="4"/>
        <v>0</v>
      </c>
      <c r="R14" s="79">
        <f t="shared" si="4"/>
        <v>171700</v>
      </c>
      <c r="S14" s="79">
        <f t="shared" si="4"/>
        <v>0</v>
      </c>
      <c r="T14" s="79">
        <f t="shared" si="4"/>
        <v>171700</v>
      </c>
    </row>
    <row r="15" spans="1:20" s="1" customFormat="1" ht="12.75" hidden="1" x14ac:dyDescent="0.25">
      <c r="A15" s="80"/>
      <c r="B15" s="51" t="s">
        <v>248</v>
      </c>
      <c r="C15" s="51"/>
      <c r="D15" s="51"/>
      <c r="E15" s="51"/>
      <c r="F15" s="78" t="s">
        <v>234</v>
      </c>
      <c r="G15" s="78" t="s">
        <v>236</v>
      </c>
      <c r="H15" s="78" t="s">
        <v>240</v>
      </c>
      <c r="I15" s="78" t="s">
        <v>249</v>
      </c>
      <c r="J15" s="79">
        <f>171670+30</f>
        <v>171700</v>
      </c>
      <c r="K15" s="79"/>
      <c r="L15" s="79">
        <f t="shared" ref="L15:L77" si="5">J15+K15</f>
        <v>171700</v>
      </c>
      <c r="M15" s="79"/>
      <c r="N15" s="79">
        <f t="shared" ref="N15" si="6">L15+M15</f>
        <v>171700</v>
      </c>
      <c r="O15" s="79"/>
      <c r="P15" s="79">
        <f t="shared" ref="P15" si="7">N15+O15</f>
        <v>171700</v>
      </c>
      <c r="Q15" s="79"/>
      <c r="R15" s="79">
        <f t="shared" ref="R15" si="8">P15+Q15</f>
        <v>171700</v>
      </c>
      <c r="S15" s="79"/>
      <c r="T15" s="79">
        <f t="shared" ref="T15" si="9">R15+S15</f>
        <v>171700</v>
      </c>
    </row>
    <row r="16" spans="1:20" s="1" customFormat="1" ht="12.75" hidden="1" x14ac:dyDescent="0.25">
      <c r="A16" s="80"/>
      <c r="B16" s="51" t="s">
        <v>250</v>
      </c>
      <c r="C16" s="51"/>
      <c r="D16" s="51"/>
      <c r="E16" s="51"/>
      <c r="F16" s="78" t="s">
        <v>234</v>
      </c>
      <c r="G16" s="78" t="s">
        <v>236</v>
      </c>
      <c r="H16" s="78" t="s">
        <v>240</v>
      </c>
      <c r="I16" s="78" t="s">
        <v>251</v>
      </c>
      <c r="J16" s="79">
        <f>J17+J18</f>
        <v>700</v>
      </c>
      <c r="K16" s="79">
        <f t="shared" ref="K16:T16" si="10">K17+K18</f>
        <v>0</v>
      </c>
      <c r="L16" s="79">
        <f t="shared" si="10"/>
        <v>700</v>
      </c>
      <c r="M16" s="79">
        <f t="shared" si="10"/>
        <v>0</v>
      </c>
      <c r="N16" s="79">
        <f t="shared" si="10"/>
        <v>700</v>
      </c>
      <c r="O16" s="79">
        <f t="shared" si="10"/>
        <v>0</v>
      </c>
      <c r="P16" s="79">
        <f t="shared" si="10"/>
        <v>700</v>
      </c>
      <c r="Q16" s="79">
        <f t="shared" si="10"/>
        <v>0</v>
      </c>
      <c r="R16" s="79">
        <f t="shared" si="10"/>
        <v>700</v>
      </c>
      <c r="S16" s="79">
        <f t="shared" si="10"/>
        <v>0</v>
      </c>
      <c r="T16" s="79">
        <f t="shared" si="10"/>
        <v>700</v>
      </c>
    </row>
    <row r="17" spans="1:20" s="1" customFormat="1" ht="12.75" hidden="1" x14ac:dyDescent="0.25">
      <c r="A17" s="80"/>
      <c r="B17" s="51" t="s">
        <v>252</v>
      </c>
      <c r="C17" s="51"/>
      <c r="D17" s="51"/>
      <c r="E17" s="51"/>
      <c r="F17" s="78" t="s">
        <v>234</v>
      </c>
      <c r="G17" s="78" t="s">
        <v>236</v>
      </c>
      <c r="H17" s="78" t="s">
        <v>240</v>
      </c>
      <c r="I17" s="78" t="s">
        <v>253</v>
      </c>
      <c r="J17" s="79"/>
      <c r="K17" s="79"/>
      <c r="L17" s="79">
        <f t="shared" si="5"/>
        <v>0</v>
      </c>
      <c r="M17" s="79"/>
      <c r="N17" s="79">
        <f t="shared" ref="N17:N18" si="11">L17+M17</f>
        <v>0</v>
      </c>
      <c r="O17" s="79"/>
      <c r="P17" s="79">
        <f t="shared" ref="P17:P18" si="12">N17+O17</f>
        <v>0</v>
      </c>
      <c r="Q17" s="79"/>
      <c r="R17" s="79">
        <f t="shared" ref="R17:R18" si="13">P17+Q17</f>
        <v>0</v>
      </c>
      <c r="S17" s="79"/>
      <c r="T17" s="79">
        <f t="shared" ref="T17:T18" si="14">R17+S17</f>
        <v>0</v>
      </c>
    </row>
    <row r="18" spans="1:20" s="1" customFormat="1" ht="12.75" hidden="1" x14ac:dyDescent="0.25">
      <c r="A18" s="80"/>
      <c r="B18" s="51" t="s">
        <v>254</v>
      </c>
      <c r="C18" s="51"/>
      <c r="D18" s="51"/>
      <c r="E18" s="51"/>
      <c r="F18" s="78" t="s">
        <v>234</v>
      </c>
      <c r="G18" s="78" t="s">
        <v>236</v>
      </c>
      <c r="H18" s="78" t="s">
        <v>240</v>
      </c>
      <c r="I18" s="78" t="s">
        <v>255</v>
      </c>
      <c r="J18" s="79">
        <v>700</v>
      </c>
      <c r="K18" s="79"/>
      <c r="L18" s="79">
        <f t="shared" si="5"/>
        <v>700</v>
      </c>
      <c r="M18" s="79"/>
      <c r="N18" s="79">
        <f t="shared" si="11"/>
        <v>700</v>
      </c>
      <c r="O18" s="79"/>
      <c r="P18" s="79">
        <f t="shared" si="12"/>
        <v>700</v>
      </c>
      <c r="Q18" s="79"/>
      <c r="R18" s="79">
        <f t="shared" si="13"/>
        <v>700</v>
      </c>
      <c r="S18" s="79"/>
      <c r="T18" s="79">
        <f t="shared" si="14"/>
        <v>700</v>
      </c>
    </row>
    <row r="19" spans="1:20" s="77" customFormat="1" ht="12.75" hidden="1" customHeight="1" x14ac:dyDescent="0.25">
      <c r="A19" s="220" t="s">
        <v>256</v>
      </c>
      <c r="B19" s="221"/>
      <c r="C19" s="52"/>
      <c r="D19" s="52"/>
      <c r="E19" s="52"/>
      <c r="F19" s="75" t="s">
        <v>234</v>
      </c>
      <c r="G19" s="75" t="s">
        <v>257</v>
      </c>
      <c r="H19" s="75"/>
      <c r="I19" s="75"/>
      <c r="J19" s="76">
        <f>J20+J32</f>
        <v>10257700</v>
      </c>
      <c r="K19" s="76">
        <f t="shared" ref="K19:T19" si="15">K20+K32</f>
        <v>1494100</v>
      </c>
      <c r="L19" s="76">
        <f t="shared" si="15"/>
        <v>11751800</v>
      </c>
      <c r="M19" s="76">
        <f t="shared" si="15"/>
        <v>0</v>
      </c>
      <c r="N19" s="76">
        <f t="shared" si="15"/>
        <v>11751800</v>
      </c>
      <c r="O19" s="76">
        <f t="shared" si="15"/>
        <v>0</v>
      </c>
      <c r="P19" s="76">
        <f t="shared" si="15"/>
        <v>11751800</v>
      </c>
      <c r="Q19" s="76">
        <f t="shared" si="15"/>
        <v>0</v>
      </c>
      <c r="R19" s="76">
        <f t="shared" si="15"/>
        <v>11751800</v>
      </c>
      <c r="S19" s="76">
        <f t="shared" si="15"/>
        <v>0</v>
      </c>
      <c r="T19" s="76">
        <f t="shared" si="15"/>
        <v>11751800</v>
      </c>
    </row>
    <row r="20" spans="1:20" s="1" customFormat="1" ht="12.75" hidden="1" customHeight="1" x14ac:dyDescent="0.25">
      <c r="A20" s="222" t="s">
        <v>237</v>
      </c>
      <c r="B20" s="223"/>
      <c r="C20" s="51"/>
      <c r="D20" s="51"/>
      <c r="E20" s="51"/>
      <c r="F20" s="78" t="s">
        <v>234</v>
      </c>
      <c r="G20" s="78" t="s">
        <v>257</v>
      </c>
      <c r="H20" s="78" t="s">
        <v>258</v>
      </c>
      <c r="I20" s="78"/>
      <c r="J20" s="79">
        <f>J21+J29</f>
        <v>10238700</v>
      </c>
      <c r="K20" s="79">
        <f t="shared" ref="K20:T20" si="16">K21+K29</f>
        <v>1494100</v>
      </c>
      <c r="L20" s="79">
        <f t="shared" si="16"/>
        <v>11732800</v>
      </c>
      <c r="M20" s="79">
        <f t="shared" si="16"/>
        <v>0</v>
      </c>
      <c r="N20" s="79">
        <f t="shared" si="16"/>
        <v>11732800</v>
      </c>
      <c r="O20" s="79">
        <f t="shared" si="16"/>
        <v>0</v>
      </c>
      <c r="P20" s="79">
        <f t="shared" si="16"/>
        <v>11732800</v>
      </c>
      <c r="Q20" s="79">
        <f t="shared" si="16"/>
        <v>0</v>
      </c>
      <c r="R20" s="79">
        <f t="shared" si="16"/>
        <v>11732800</v>
      </c>
      <c r="S20" s="79">
        <f t="shared" si="16"/>
        <v>0</v>
      </c>
      <c r="T20" s="79">
        <f t="shared" si="16"/>
        <v>11732800</v>
      </c>
    </row>
    <row r="21" spans="1:20" s="1" customFormat="1" ht="12.75" hidden="1" customHeight="1" x14ac:dyDescent="0.25">
      <c r="A21" s="222" t="s">
        <v>239</v>
      </c>
      <c r="B21" s="223"/>
      <c r="C21" s="51"/>
      <c r="D21" s="51"/>
      <c r="E21" s="51"/>
      <c r="F21" s="78" t="s">
        <v>234</v>
      </c>
      <c r="G21" s="78" t="s">
        <v>257</v>
      </c>
      <c r="H21" s="78" t="s">
        <v>240</v>
      </c>
      <c r="I21" s="78"/>
      <c r="J21" s="79">
        <f>J22+J24+J26</f>
        <v>9520900</v>
      </c>
      <c r="K21" s="79">
        <f t="shared" ref="K21:T21" si="17">K22+K24+K26</f>
        <v>1266000</v>
      </c>
      <c r="L21" s="79">
        <f t="shared" si="17"/>
        <v>10786900</v>
      </c>
      <c r="M21" s="79">
        <f t="shared" si="17"/>
        <v>0</v>
      </c>
      <c r="N21" s="79">
        <f t="shared" si="17"/>
        <v>10786900</v>
      </c>
      <c r="O21" s="79">
        <f t="shared" si="17"/>
        <v>0</v>
      </c>
      <c r="P21" s="79">
        <f t="shared" si="17"/>
        <v>10786900</v>
      </c>
      <c r="Q21" s="79">
        <f t="shared" si="17"/>
        <v>0</v>
      </c>
      <c r="R21" s="79">
        <f t="shared" si="17"/>
        <v>10786900</v>
      </c>
      <c r="S21" s="79">
        <f t="shared" si="17"/>
        <v>0</v>
      </c>
      <c r="T21" s="79">
        <f t="shared" si="17"/>
        <v>10786900</v>
      </c>
    </row>
    <row r="22" spans="1:20" s="1" customFormat="1" ht="25.5" hidden="1" x14ac:dyDescent="0.25">
      <c r="A22" s="51"/>
      <c r="B22" s="51" t="s">
        <v>241</v>
      </c>
      <c r="C22" s="51"/>
      <c r="D22" s="51"/>
      <c r="E22" s="51"/>
      <c r="F22" s="78" t="s">
        <v>242</v>
      </c>
      <c r="G22" s="78" t="s">
        <v>257</v>
      </c>
      <c r="H22" s="78" t="s">
        <v>240</v>
      </c>
      <c r="I22" s="78" t="s">
        <v>243</v>
      </c>
      <c r="J22" s="79">
        <f>J23</f>
        <v>6346500</v>
      </c>
      <c r="K22" s="79">
        <f t="shared" ref="K22:T22" si="18">K23</f>
        <v>924000</v>
      </c>
      <c r="L22" s="79">
        <f t="shared" si="18"/>
        <v>7270500</v>
      </c>
      <c r="M22" s="79">
        <f t="shared" si="18"/>
        <v>0</v>
      </c>
      <c r="N22" s="79">
        <f t="shared" si="18"/>
        <v>7270500</v>
      </c>
      <c r="O22" s="79">
        <f t="shared" si="18"/>
        <v>0</v>
      </c>
      <c r="P22" s="79">
        <f t="shared" si="18"/>
        <v>7270500</v>
      </c>
      <c r="Q22" s="79">
        <f t="shared" si="18"/>
        <v>0</v>
      </c>
      <c r="R22" s="79">
        <f t="shared" si="18"/>
        <v>7270500</v>
      </c>
      <c r="S22" s="79">
        <f t="shared" si="18"/>
        <v>0</v>
      </c>
      <c r="T22" s="79">
        <f t="shared" si="18"/>
        <v>7270500</v>
      </c>
    </row>
    <row r="23" spans="1:20" s="1" customFormat="1" ht="12.75" hidden="1" x14ac:dyDescent="0.25">
      <c r="A23" s="80"/>
      <c r="B23" s="48" t="s">
        <v>244</v>
      </c>
      <c r="C23" s="48"/>
      <c r="D23" s="48"/>
      <c r="E23" s="48"/>
      <c r="F23" s="78" t="s">
        <v>234</v>
      </c>
      <c r="G23" s="78" t="s">
        <v>257</v>
      </c>
      <c r="H23" s="78" t="s">
        <v>240</v>
      </c>
      <c r="I23" s="78" t="s">
        <v>245</v>
      </c>
      <c r="J23" s="79">
        <f>6346456+44</f>
        <v>6346500</v>
      </c>
      <c r="K23" s="79">
        <f>1024000-100000</f>
        <v>924000</v>
      </c>
      <c r="L23" s="79">
        <f t="shared" si="5"/>
        <v>7270500</v>
      </c>
      <c r="M23" s="79"/>
      <c r="N23" s="79">
        <f t="shared" ref="N23" si="19">L23+M23</f>
        <v>7270500</v>
      </c>
      <c r="O23" s="79"/>
      <c r="P23" s="79">
        <f t="shared" ref="P23" si="20">N23+O23</f>
        <v>7270500</v>
      </c>
      <c r="Q23" s="79"/>
      <c r="R23" s="79">
        <f t="shared" ref="R23" si="21">P23+Q23</f>
        <v>7270500</v>
      </c>
      <c r="S23" s="79"/>
      <c r="T23" s="79">
        <f t="shared" ref="T23" si="22">R23+S23</f>
        <v>7270500</v>
      </c>
    </row>
    <row r="24" spans="1:20" s="1" customFormat="1" ht="12.75" hidden="1" x14ac:dyDescent="0.25">
      <c r="A24" s="80"/>
      <c r="B24" s="48" t="s">
        <v>246</v>
      </c>
      <c r="C24" s="48"/>
      <c r="D24" s="48"/>
      <c r="E24" s="48"/>
      <c r="F24" s="78" t="s">
        <v>234</v>
      </c>
      <c r="G24" s="78" t="s">
        <v>257</v>
      </c>
      <c r="H24" s="78" t="s">
        <v>240</v>
      </c>
      <c r="I24" s="78" t="s">
        <v>247</v>
      </c>
      <c r="J24" s="79">
        <f>J25</f>
        <v>2929800</v>
      </c>
      <c r="K24" s="79">
        <f t="shared" ref="K24:T24" si="23">K25</f>
        <v>342000</v>
      </c>
      <c r="L24" s="79">
        <f t="shared" si="23"/>
        <v>3271800</v>
      </c>
      <c r="M24" s="79">
        <f t="shared" si="23"/>
        <v>0</v>
      </c>
      <c r="N24" s="79">
        <f t="shared" si="23"/>
        <v>3271800</v>
      </c>
      <c r="O24" s="79">
        <f t="shared" si="23"/>
        <v>0</v>
      </c>
      <c r="P24" s="79">
        <f t="shared" si="23"/>
        <v>3271800</v>
      </c>
      <c r="Q24" s="79">
        <f t="shared" si="23"/>
        <v>0</v>
      </c>
      <c r="R24" s="79">
        <f t="shared" si="23"/>
        <v>3271800</v>
      </c>
      <c r="S24" s="79">
        <f t="shared" si="23"/>
        <v>0</v>
      </c>
      <c r="T24" s="79">
        <f t="shared" si="23"/>
        <v>3271800</v>
      </c>
    </row>
    <row r="25" spans="1:20" s="1" customFormat="1" ht="12.75" hidden="1" x14ac:dyDescent="0.25">
      <c r="A25" s="80"/>
      <c r="B25" s="51" t="s">
        <v>248</v>
      </c>
      <c r="C25" s="51"/>
      <c r="D25" s="51"/>
      <c r="E25" s="51"/>
      <c r="F25" s="78" t="s">
        <v>234</v>
      </c>
      <c r="G25" s="78" t="s">
        <v>257</v>
      </c>
      <c r="H25" s="78" t="s">
        <v>240</v>
      </c>
      <c r="I25" s="78" t="s">
        <v>249</v>
      </c>
      <c r="J25" s="79">
        <f>2929767+33</f>
        <v>2929800</v>
      </c>
      <c r="K25" s="79">
        <v>342000</v>
      </c>
      <c r="L25" s="79">
        <f t="shared" si="5"/>
        <v>3271800</v>
      </c>
      <c r="M25" s="79"/>
      <c r="N25" s="79">
        <f t="shared" ref="N25" si="24">L25+M25</f>
        <v>3271800</v>
      </c>
      <c r="O25" s="79"/>
      <c r="P25" s="79">
        <f t="shared" ref="P25" si="25">N25+O25</f>
        <v>3271800</v>
      </c>
      <c r="Q25" s="79"/>
      <c r="R25" s="79">
        <f t="shared" ref="R25" si="26">P25+Q25</f>
        <v>3271800</v>
      </c>
      <c r="S25" s="79"/>
      <c r="T25" s="79">
        <f t="shared" ref="T25" si="27">R25+S25</f>
        <v>3271800</v>
      </c>
    </row>
    <row r="26" spans="1:20" s="1" customFormat="1" ht="12.75" hidden="1" x14ac:dyDescent="0.25">
      <c r="A26" s="80"/>
      <c r="B26" s="51" t="s">
        <v>250</v>
      </c>
      <c r="C26" s="51"/>
      <c r="D26" s="51"/>
      <c r="E26" s="51"/>
      <c r="F26" s="78" t="s">
        <v>234</v>
      </c>
      <c r="G26" s="78" t="s">
        <v>257</v>
      </c>
      <c r="H26" s="78" t="s">
        <v>240</v>
      </c>
      <c r="I26" s="78" t="s">
        <v>251</v>
      </c>
      <c r="J26" s="79">
        <f>J27+J28</f>
        <v>244600</v>
      </c>
      <c r="K26" s="79">
        <f t="shared" ref="K26:T26" si="28">K27+K28</f>
        <v>0</v>
      </c>
      <c r="L26" s="79">
        <f t="shared" si="28"/>
        <v>244600</v>
      </c>
      <c r="M26" s="79">
        <f t="shared" si="28"/>
        <v>0</v>
      </c>
      <c r="N26" s="79">
        <f t="shared" si="28"/>
        <v>244600</v>
      </c>
      <c r="O26" s="79">
        <f t="shared" si="28"/>
        <v>0</v>
      </c>
      <c r="P26" s="79">
        <f t="shared" si="28"/>
        <v>244600</v>
      </c>
      <c r="Q26" s="79">
        <f t="shared" si="28"/>
        <v>0</v>
      </c>
      <c r="R26" s="79">
        <f t="shared" si="28"/>
        <v>244600</v>
      </c>
      <c r="S26" s="79">
        <f t="shared" si="28"/>
        <v>0</v>
      </c>
      <c r="T26" s="79">
        <f t="shared" si="28"/>
        <v>244600</v>
      </c>
    </row>
    <row r="27" spans="1:20" s="1" customFormat="1" ht="12.75" hidden="1" x14ac:dyDescent="0.25">
      <c r="A27" s="80"/>
      <c r="B27" s="51" t="s">
        <v>252</v>
      </c>
      <c r="C27" s="51"/>
      <c r="D27" s="51"/>
      <c r="E27" s="51"/>
      <c r="F27" s="78" t="s">
        <v>234</v>
      </c>
      <c r="G27" s="78" t="s">
        <v>257</v>
      </c>
      <c r="H27" s="78" t="s">
        <v>240</v>
      </c>
      <c r="I27" s="78" t="s">
        <v>253</v>
      </c>
      <c r="J27" s="79">
        <v>150000</v>
      </c>
      <c r="K27" s="79"/>
      <c r="L27" s="79">
        <f t="shared" si="5"/>
        <v>150000</v>
      </c>
      <c r="M27" s="79"/>
      <c r="N27" s="79">
        <f t="shared" ref="N27:N28" si="29">L27+M27</f>
        <v>150000</v>
      </c>
      <c r="O27" s="79"/>
      <c r="P27" s="79">
        <f t="shared" ref="P27:P28" si="30">N27+O27</f>
        <v>150000</v>
      </c>
      <c r="Q27" s="79"/>
      <c r="R27" s="79">
        <f t="shared" ref="R27:R28" si="31">P27+Q27</f>
        <v>150000</v>
      </c>
      <c r="S27" s="79"/>
      <c r="T27" s="79">
        <f t="shared" ref="T27:T28" si="32">R27+S27</f>
        <v>150000</v>
      </c>
    </row>
    <row r="28" spans="1:20" s="1" customFormat="1" ht="12.75" hidden="1" x14ac:dyDescent="0.25">
      <c r="A28" s="80"/>
      <c r="B28" s="51" t="s">
        <v>254</v>
      </c>
      <c r="C28" s="51"/>
      <c r="D28" s="51"/>
      <c r="E28" s="51"/>
      <c r="F28" s="78" t="s">
        <v>234</v>
      </c>
      <c r="G28" s="78" t="s">
        <v>257</v>
      </c>
      <c r="H28" s="78" t="s">
        <v>240</v>
      </c>
      <c r="I28" s="78" t="s">
        <v>255</v>
      </c>
      <c r="J28" s="79">
        <v>94600</v>
      </c>
      <c r="K28" s="79"/>
      <c r="L28" s="79">
        <f t="shared" si="5"/>
        <v>94600</v>
      </c>
      <c r="M28" s="79"/>
      <c r="N28" s="79">
        <f t="shared" si="29"/>
        <v>94600</v>
      </c>
      <c r="O28" s="79"/>
      <c r="P28" s="79">
        <f t="shared" si="30"/>
        <v>94600</v>
      </c>
      <c r="Q28" s="79"/>
      <c r="R28" s="79">
        <f t="shared" si="31"/>
        <v>94600</v>
      </c>
      <c r="S28" s="79"/>
      <c r="T28" s="79">
        <f t="shared" si="32"/>
        <v>94600</v>
      </c>
    </row>
    <row r="29" spans="1:20" s="1" customFormat="1" ht="12.75" hidden="1" customHeight="1" x14ac:dyDescent="0.25">
      <c r="A29" s="222" t="s">
        <v>259</v>
      </c>
      <c r="B29" s="223"/>
      <c r="C29" s="51"/>
      <c r="D29" s="51"/>
      <c r="E29" s="51"/>
      <c r="F29" s="78" t="s">
        <v>234</v>
      </c>
      <c r="G29" s="78" t="s">
        <v>257</v>
      </c>
      <c r="H29" s="78" t="s">
        <v>260</v>
      </c>
      <c r="I29" s="78"/>
      <c r="J29" s="79">
        <f t="shared" ref="J29:T30" si="33">J30</f>
        <v>717800</v>
      </c>
      <c r="K29" s="79">
        <f t="shared" si="33"/>
        <v>228100</v>
      </c>
      <c r="L29" s="79">
        <f t="shared" si="33"/>
        <v>945900</v>
      </c>
      <c r="M29" s="79">
        <f t="shared" si="33"/>
        <v>0</v>
      </c>
      <c r="N29" s="79">
        <f t="shared" si="33"/>
        <v>945900</v>
      </c>
      <c r="O29" s="79">
        <f t="shared" si="33"/>
        <v>0</v>
      </c>
      <c r="P29" s="79">
        <f t="shared" si="33"/>
        <v>945900</v>
      </c>
      <c r="Q29" s="79">
        <f t="shared" si="33"/>
        <v>0</v>
      </c>
      <c r="R29" s="79">
        <f t="shared" si="33"/>
        <v>945900</v>
      </c>
      <c r="S29" s="79">
        <f t="shared" si="33"/>
        <v>0</v>
      </c>
      <c r="T29" s="79">
        <f t="shared" si="33"/>
        <v>945900</v>
      </c>
    </row>
    <row r="30" spans="1:20" s="1" customFormat="1" ht="25.5" hidden="1" x14ac:dyDescent="0.25">
      <c r="A30" s="51"/>
      <c r="B30" s="51" t="s">
        <v>241</v>
      </c>
      <c r="C30" s="51"/>
      <c r="D30" s="51"/>
      <c r="E30" s="51"/>
      <c r="F30" s="78" t="s">
        <v>242</v>
      </c>
      <c r="G30" s="78" t="s">
        <v>257</v>
      </c>
      <c r="H30" s="78" t="s">
        <v>260</v>
      </c>
      <c r="I30" s="78" t="s">
        <v>243</v>
      </c>
      <c r="J30" s="79">
        <f t="shared" si="33"/>
        <v>717800</v>
      </c>
      <c r="K30" s="79">
        <f t="shared" si="33"/>
        <v>228100</v>
      </c>
      <c r="L30" s="79">
        <f t="shared" si="33"/>
        <v>945900</v>
      </c>
      <c r="M30" s="79">
        <f t="shared" si="33"/>
        <v>0</v>
      </c>
      <c r="N30" s="79">
        <f t="shared" si="33"/>
        <v>945900</v>
      </c>
      <c r="O30" s="79">
        <f t="shared" si="33"/>
        <v>0</v>
      </c>
      <c r="P30" s="79">
        <f t="shared" si="33"/>
        <v>945900</v>
      </c>
      <c r="Q30" s="79">
        <f t="shared" si="33"/>
        <v>0</v>
      </c>
      <c r="R30" s="79">
        <f t="shared" si="33"/>
        <v>945900</v>
      </c>
      <c r="S30" s="79">
        <f t="shared" si="33"/>
        <v>0</v>
      </c>
      <c r="T30" s="79">
        <f t="shared" si="33"/>
        <v>945900</v>
      </c>
    </row>
    <row r="31" spans="1:20" s="1" customFormat="1" ht="12.75" hidden="1" x14ac:dyDescent="0.25">
      <c r="A31" s="80"/>
      <c r="B31" s="48" t="s">
        <v>244</v>
      </c>
      <c r="C31" s="48"/>
      <c r="D31" s="48"/>
      <c r="E31" s="48"/>
      <c r="F31" s="78" t="s">
        <v>234</v>
      </c>
      <c r="G31" s="78" t="s">
        <v>257</v>
      </c>
      <c r="H31" s="78" t="s">
        <v>260</v>
      </c>
      <c r="I31" s="78" t="s">
        <v>245</v>
      </c>
      <c r="J31" s="79">
        <f>717741+59</f>
        <v>717800</v>
      </c>
      <c r="K31" s="79">
        <f>241100-13000</f>
        <v>228100</v>
      </c>
      <c r="L31" s="79">
        <f t="shared" si="5"/>
        <v>945900</v>
      </c>
      <c r="M31" s="79"/>
      <c r="N31" s="79">
        <f t="shared" ref="N31" si="34">L31+M31</f>
        <v>945900</v>
      </c>
      <c r="O31" s="79"/>
      <c r="P31" s="79">
        <f t="shared" ref="P31" si="35">N31+O31</f>
        <v>945900</v>
      </c>
      <c r="Q31" s="79"/>
      <c r="R31" s="79">
        <f t="shared" ref="R31" si="36">P31+Q31</f>
        <v>945900</v>
      </c>
      <c r="S31" s="79"/>
      <c r="T31" s="79">
        <f t="shared" ref="T31" si="37">R31+S31</f>
        <v>945900</v>
      </c>
    </row>
    <row r="32" spans="1:20" s="1" customFormat="1" ht="12.75" hidden="1" customHeight="1" x14ac:dyDescent="0.25">
      <c r="A32" s="222" t="s">
        <v>261</v>
      </c>
      <c r="B32" s="223"/>
      <c r="C32" s="51"/>
      <c r="D32" s="51"/>
      <c r="E32" s="51"/>
      <c r="F32" s="78" t="s">
        <v>234</v>
      </c>
      <c r="G32" s="78" t="s">
        <v>257</v>
      </c>
      <c r="H32" s="78" t="s">
        <v>262</v>
      </c>
      <c r="I32" s="78"/>
      <c r="J32" s="79">
        <f>J33</f>
        <v>19000</v>
      </c>
      <c r="K32" s="79">
        <f t="shared" ref="K32:T32" si="38">K33</f>
        <v>0</v>
      </c>
      <c r="L32" s="79">
        <f t="shared" si="38"/>
        <v>19000</v>
      </c>
      <c r="M32" s="79">
        <f t="shared" si="38"/>
        <v>0</v>
      </c>
      <c r="N32" s="79">
        <f t="shared" si="38"/>
        <v>19000</v>
      </c>
      <c r="O32" s="79">
        <f t="shared" si="38"/>
        <v>0</v>
      </c>
      <c r="P32" s="79">
        <f t="shared" si="38"/>
        <v>19000</v>
      </c>
      <c r="Q32" s="79">
        <f t="shared" si="38"/>
        <v>0</v>
      </c>
      <c r="R32" s="79">
        <f t="shared" si="38"/>
        <v>19000</v>
      </c>
      <c r="S32" s="79">
        <f t="shared" si="38"/>
        <v>0</v>
      </c>
      <c r="T32" s="79">
        <f t="shared" si="38"/>
        <v>19000</v>
      </c>
    </row>
    <row r="33" spans="1:20" s="1" customFormat="1" ht="12.75" hidden="1" customHeight="1" x14ac:dyDescent="0.25">
      <c r="A33" s="222" t="s">
        <v>263</v>
      </c>
      <c r="B33" s="223"/>
      <c r="C33" s="81"/>
      <c r="D33" s="81"/>
      <c r="E33" s="51"/>
      <c r="F33" s="78" t="s">
        <v>234</v>
      </c>
      <c r="G33" s="78" t="s">
        <v>257</v>
      </c>
      <c r="H33" s="78" t="s">
        <v>264</v>
      </c>
      <c r="I33" s="78"/>
      <c r="J33" s="79">
        <f>J34+J37</f>
        <v>19000</v>
      </c>
      <c r="K33" s="79">
        <f t="shared" ref="K33:T33" si="39">K34+K37</f>
        <v>0</v>
      </c>
      <c r="L33" s="79">
        <f t="shared" si="39"/>
        <v>19000</v>
      </c>
      <c r="M33" s="79">
        <f t="shared" si="39"/>
        <v>0</v>
      </c>
      <c r="N33" s="79">
        <f t="shared" si="39"/>
        <v>19000</v>
      </c>
      <c r="O33" s="79">
        <f t="shared" si="39"/>
        <v>0</v>
      </c>
      <c r="P33" s="79">
        <f t="shared" si="39"/>
        <v>19000</v>
      </c>
      <c r="Q33" s="79">
        <f t="shared" si="39"/>
        <v>0</v>
      </c>
      <c r="R33" s="79">
        <f t="shared" si="39"/>
        <v>19000</v>
      </c>
      <c r="S33" s="79">
        <f t="shared" si="39"/>
        <v>0</v>
      </c>
      <c r="T33" s="79">
        <f t="shared" si="39"/>
        <v>19000</v>
      </c>
    </row>
    <row r="34" spans="1:20" s="1" customFormat="1" ht="12.75" hidden="1" customHeight="1" x14ac:dyDescent="0.25">
      <c r="A34" s="222" t="s">
        <v>265</v>
      </c>
      <c r="B34" s="223"/>
      <c r="C34" s="51"/>
      <c r="D34" s="51"/>
      <c r="E34" s="51"/>
      <c r="F34" s="78" t="s">
        <v>234</v>
      </c>
      <c r="G34" s="78" t="s">
        <v>257</v>
      </c>
      <c r="H34" s="78" t="s">
        <v>266</v>
      </c>
      <c r="I34" s="78"/>
      <c r="J34" s="79">
        <f>J35</f>
        <v>15500</v>
      </c>
      <c r="K34" s="79">
        <f t="shared" ref="K34:T35" si="40">K35</f>
        <v>0</v>
      </c>
      <c r="L34" s="79">
        <f t="shared" si="40"/>
        <v>15500</v>
      </c>
      <c r="M34" s="79">
        <f t="shared" si="40"/>
        <v>0</v>
      </c>
      <c r="N34" s="79">
        <f t="shared" si="40"/>
        <v>15500</v>
      </c>
      <c r="O34" s="79">
        <f t="shared" si="40"/>
        <v>0</v>
      </c>
      <c r="P34" s="79">
        <f t="shared" si="40"/>
        <v>15500</v>
      </c>
      <c r="Q34" s="79">
        <f t="shared" si="40"/>
        <v>0</v>
      </c>
      <c r="R34" s="79">
        <f t="shared" si="40"/>
        <v>15500</v>
      </c>
      <c r="S34" s="79">
        <f t="shared" si="40"/>
        <v>0</v>
      </c>
      <c r="T34" s="79">
        <f t="shared" si="40"/>
        <v>15500</v>
      </c>
    </row>
    <row r="35" spans="1:20" s="1" customFormat="1" ht="12.75" hidden="1" x14ac:dyDescent="0.25">
      <c r="A35" s="80"/>
      <c r="B35" s="48" t="s">
        <v>246</v>
      </c>
      <c r="C35" s="48"/>
      <c r="D35" s="48"/>
      <c r="E35" s="48"/>
      <c r="F35" s="78" t="s">
        <v>234</v>
      </c>
      <c r="G35" s="78" t="s">
        <v>257</v>
      </c>
      <c r="H35" s="78" t="s">
        <v>266</v>
      </c>
      <c r="I35" s="78" t="s">
        <v>247</v>
      </c>
      <c r="J35" s="79">
        <f>J36</f>
        <v>15500</v>
      </c>
      <c r="K35" s="79">
        <f t="shared" si="40"/>
        <v>0</v>
      </c>
      <c r="L35" s="79">
        <f t="shared" si="40"/>
        <v>15500</v>
      </c>
      <c r="M35" s="79">
        <f t="shared" si="40"/>
        <v>0</v>
      </c>
      <c r="N35" s="79">
        <f t="shared" si="40"/>
        <v>15500</v>
      </c>
      <c r="O35" s="79">
        <f t="shared" si="40"/>
        <v>0</v>
      </c>
      <c r="P35" s="79">
        <f t="shared" si="40"/>
        <v>15500</v>
      </c>
      <c r="Q35" s="79">
        <f t="shared" si="40"/>
        <v>0</v>
      </c>
      <c r="R35" s="79">
        <f t="shared" si="40"/>
        <v>15500</v>
      </c>
      <c r="S35" s="79">
        <f t="shared" si="40"/>
        <v>0</v>
      </c>
      <c r="T35" s="79">
        <f t="shared" si="40"/>
        <v>15500</v>
      </c>
    </row>
    <row r="36" spans="1:20" s="1" customFormat="1" ht="12.75" hidden="1" x14ac:dyDescent="0.25">
      <c r="A36" s="80"/>
      <c r="B36" s="51" t="s">
        <v>248</v>
      </c>
      <c r="C36" s="51"/>
      <c r="D36" s="51"/>
      <c r="E36" s="51"/>
      <c r="F36" s="78" t="s">
        <v>234</v>
      </c>
      <c r="G36" s="78" t="s">
        <v>257</v>
      </c>
      <c r="H36" s="78" t="s">
        <v>266</v>
      </c>
      <c r="I36" s="78" t="s">
        <v>249</v>
      </c>
      <c r="J36" s="79">
        <v>15500</v>
      </c>
      <c r="K36" s="79"/>
      <c r="L36" s="79">
        <f t="shared" si="5"/>
        <v>15500</v>
      </c>
      <c r="M36" s="79"/>
      <c r="N36" s="79">
        <f t="shared" ref="N36" si="41">L36+M36</f>
        <v>15500</v>
      </c>
      <c r="O36" s="79"/>
      <c r="P36" s="79">
        <f t="shared" ref="P36" si="42">N36+O36</f>
        <v>15500</v>
      </c>
      <c r="Q36" s="79"/>
      <c r="R36" s="79">
        <f t="shared" ref="R36" si="43">P36+Q36</f>
        <v>15500</v>
      </c>
      <c r="S36" s="79"/>
      <c r="T36" s="79">
        <f t="shared" ref="T36" si="44">R36+S36</f>
        <v>15500</v>
      </c>
    </row>
    <row r="37" spans="1:20" s="1" customFormat="1" ht="12.75" hidden="1" customHeight="1" x14ac:dyDescent="0.25">
      <c r="A37" s="222" t="s">
        <v>267</v>
      </c>
      <c r="B37" s="223"/>
      <c r="C37" s="51"/>
      <c r="D37" s="51"/>
      <c r="E37" s="51"/>
      <c r="F37" s="78" t="s">
        <v>234</v>
      </c>
      <c r="G37" s="78" t="s">
        <v>257</v>
      </c>
      <c r="H37" s="78" t="s">
        <v>268</v>
      </c>
      <c r="I37" s="78"/>
      <c r="J37" s="79">
        <f t="shared" ref="J37:T38" si="45">J38</f>
        <v>3500</v>
      </c>
      <c r="K37" s="79">
        <f t="shared" si="45"/>
        <v>0</v>
      </c>
      <c r="L37" s="79">
        <f t="shared" si="45"/>
        <v>3500</v>
      </c>
      <c r="M37" s="79">
        <f t="shared" si="45"/>
        <v>0</v>
      </c>
      <c r="N37" s="79">
        <f t="shared" si="45"/>
        <v>3500</v>
      </c>
      <c r="O37" s="79">
        <f t="shared" si="45"/>
        <v>0</v>
      </c>
      <c r="P37" s="79">
        <f t="shared" si="45"/>
        <v>3500</v>
      </c>
      <c r="Q37" s="79">
        <f t="shared" si="45"/>
        <v>0</v>
      </c>
      <c r="R37" s="79">
        <f t="shared" si="45"/>
        <v>3500</v>
      </c>
      <c r="S37" s="79">
        <f t="shared" si="45"/>
        <v>0</v>
      </c>
      <c r="T37" s="79">
        <f t="shared" si="45"/>
        <v>3500</v>
      </c>
    </row>
    <row r="38" spans="1:20" s="1" customFormat="1" ht="12.75" hidden="1" x14ac:dyDescent="0.25">
      <c r="A38" s="80"/>
      <c r="B38" s="48" t="s">
        <v>246</v>
      </c>
      <c r="C38" s="48"/>
      <c r="D38" s="48"/>
      <c r="E38" s="48"/>
      <c r="F38" s="78" t="s">
        <v>234</v>
      </c>
      <c r="G38" s="78" t="s">
        <v>257</v>
      </c>
      <c r="H38" s="78" t="s">
        <v>268</v>
      </c>
      <c r="I38" s="78" t="s">
        <v>247</v>
      </c>
      <c r="J38" s="79">
        <f t="shared" si="45"/>
        <v>3500</v>
      </c>
      <c r="K38" s="79">
        <f t="shared" si="45"/>
        <v>0</v>
      </c>
      <c r="L38" s="79">
        <f t="shared" si="45"/>
        <v>3500</v>
      </c>
      <c r="M38" s="79">
        <f t="shared" si="45"/>
        <v>0</v>
      </c>
      <c r="N38" s="79">
        <f t="shared" si="45"/>
        <v>3500</v>
      </c>
      <c r="O38" s="79">
        <f t="shared" si="45"/>
        <v>0</v>
      </c>
      <c r="P38" s="79">
        <f t="shared" si="45"/>
        <v>3500</v>
      </c>
      <c r="Q38" s="79">
        <f t="shared" si="45"/>
        <v>0</v>
      </c>
      <c r="R38" s="79">
        <f t="shared" si="45"/>
        <v>3500</v>
      </c>
      <c r="S38" s="79">
        <f t="shared" si="45"/>
        <v>0</v>
      </c>
      <c r="T38" s="79">
        <f t="shared" si="45"/>
        <v>3500</v>
      </c>
    </row>
    <row r="39" spans="1:20" s="1" customFormat="1" ht="12.75" hidden="1" x14ac:dyDescent="0.25">
      <c r="A39" s="80"/>
      <c r="B39" s="51" t="s">
        <v>248</v>
      </c>
      <c r="C39" s="51"/>
      <c r="D39" s="51"/>
      <c r="E39" s="51"/>
      <c r="F39" s="78" t="s">
        <v>234</v>
      </c>
      <c r="G39" s="78" t="s">
        <v>257</v>
      </c>
      <c r="H39" s="78" t="s">
        <v>268</v>
      </c>
      <c r="I39" s="78" t="s">
        <v>249</v>
      </c>
      <c r="J39" s="79">
        <v>3500</v>
      </c>
      <c r="K39" s="79"/>
      <c r="L39" s="79">
        <f t="shared" si="5"/>
        <v>3500</v>
      </c>
      <c r="M39" s="79"/>
      <c r="N39" s="79">
        <f t="shared" ref="N39" si="46">L39+M39</f>
        <v>3500</v>
      </c>
      <c r="O39" s="79"/>
      <c r="P39" s="79">
        <f t="shared" ref="P39" si="47">N39+O39</f>
        <v>3500</v>
      </c>
      <c r="Q39" s="79"/>
      <c r="R39" s="79">
        <f t="shared" ref="R39" si="48">P39+Q39</f>
        <v>3500</v>
      </c>
      <c r="S39" s="79"/>
      <c r="T39" s="79">
        <f t="shared" ref="T39" si="49">R39+S39</f>
        <v>3500</v>
      </c>
    </row>
    <row r="40" spans="1:20" s="77" customFormat="1" ht="12.75" hidden="1" customHeight="1" x14ac:dyDescent="0.25">
      <c r="A40" s="220" t="s">
        <v>269</v>
      </c>
      <c r="B40" s="221"/>
      <c r="C40" s="52"/>
      <c r="D40" s="52"/>
      <c r="E40" s="52"/>
      <c r="F40" s="75" t="s">
        <v>234</v>
      </c>
      <c r="G40" s="75" t="s">
        <v>270</v>
      </c>
      <c r="H40" s="75"/>
      <c r="I40" s="75"/>
      <c r="J40" s="76">
        <f>J41+J53</f>
        <v>3662600</v>
      </c>
      <c r="K40" s="76">
        <f t="shared" ref="K40:T40" si="50">K41+K53</f>
        <v>792000</v>
      </c>
      <c r="L40" s="76">
        <f t="shared" si="50"/>
        <v>4454600</v>
      </c>
      <c r="M40" s="76">
        <f t="shared" si="50"/>
        <v>0</v>
      </c>
      <c r="N40" s="76">
        <f t="shared" si="50"/>
        <v>4454600</v>
      </c>
      <c r="O40" s="76">
        <f t="shared" si="50"/>
        <v>0</v>
      </c>
      <c r="P40" s="76">
        <f t="shared" si="50"/>
        <v>4454600</v>
      </c>
      <c r="Q40" s="76">
        <f t="shared" si="50"/>
        <v>0</v>
      </c>
      <c r="R40" s="76">
        <f t="shared" si="50"/>
        <v>4454600</v>
      </c>
      <c r="S40" s="76">
        <f t="shared" si="50"/>
        <v>0</v>
      </c>
      <c r="T40" s="76">
        <f t="shared" si="50"/>
        <v>4454600</v>
      </c>
    </row>
    <row r="41" spans="1:20" s="1" customFormat="1" ht="12.75" hidden="1" customHeight="1" x14ac:dyDescent="0.25">
      <c r="A41" s="222" t="s">
        <v>237</v>
      </c>
      <c r="B41" s="223"/>
      <c r="C41" s="51"/>
      <c r="D41" s="51"/>
      <c r="E41" s="51"/>
      <c r="F41" s="78" t="s">
        <v>234</v>
      </c>
      <c r="G41" s="78" t="s">
        <v>270</v>
      </c>
      <c r="H41" s="78" t="s">
        <v>258</v>
      </c>
      <c r="I41" s="78"/>
      <c r="J41" s="79">
        <f>J42+J50</f>
        <v>3644600</v>
      </c>
      <c r="K41" s="79">
        <f t="shared" ref="K41:T41" si="51">K42+K50</f>
        <v>792000</v>
      </c>
      <c r="L41" s="79">
        <f t="shared" si="51"/>
        <v>4436600</v>
      </c>
      <c r="M41" s="79">
        <f t="shared" si="51"/>
        <v>0</v>
      </c>
      <c r="N41" s="79">
        <f t="shared" si="51"/>
        <v>4436600</v>
      </c>
      <c r="O41" s="79">
        <f t="shared" si="51"/>
        <v>0</v>
      </c>
      <c r="P41" s="79">
        <f t="shared" si="51"/>
        <v>4436600</v>
      </c>
      <c r="Q41" s="79">
        <f t="shared" si="51"/>
        <v>0</v>
      </c>
      <c r="R41" s="79">
        <f t="shared" si="51"/>
        <v>4436600</v>
      </c>
      <c r="S41" s="79">
        <f t="shared" si="51"/>
        <v>0</v>
      </c>
      <c r="T41" s="79">
        <f t="shared" si="51"/>
        <v>4436600</v>
      </c>
    </row>
    <row r="42" spans="1:20" s="1" customFormat="1" ht="12.75" hidden="1" customHeight="1" x14ac:dyDescent="0.25">
      <c r="A42" s="222" t="s">
        <v>239</v>
      </c>
      <c r="B42" s="223"/>
      <c r="C42" s="51"/>
      <c r="D42" s="51"/>
      <c r="E42" s="51"/>
      <c r="F42" s="78" t="s">
        <v>234</v>
      </c>
      <c r="G42" s="78" t="s">
        <v>270</v>
      </c>
      <c r="H42" s="78" t="s">
        <v>240</v>
      </c>
      <c r="I42" s="78"/>
      <c r="J42" s="79">
        <f>J43+J45+J47</f>
        <v>3346300</v>
      </c>
      <c r="K42" s="79">
        <f t="shared" ref="K42:T42" si="52">K43+K45+K47</f>
        <v>721800</v>
      </c>
      <c r="L42" s="79">
        <f t="shared" si="52"/>
        <v>4068100</v>
      </c>
      <c r="M42" s="79">
        <f t="shared" si="52"/>
        <v>0</v>
      </c>
      <c r="N42" s="79">
        <f t="shared" si="52"/>
        <v>4068100</v>
      </c>
      <c r="O42" s="79">
        <f t="shared" si="52"/>
        <v>0</v>
      </c>
      <c r="P42" s="79">
        <f t="shared" si="52"/>
        <v>4068100</v>
      </c>
      <c r="Q42" s="79">
        <f t="shared" si="52"/>
        <v>0</v>
      </c>
      <c r="R42" s="79">
        <f t="shared" si="52"/>
        <v>4068100</v>
      </c>
      <c r="S42" s="79">
        <f t="shared" si="52"/>
        <v>0</v>
      </c>
      <c r="T42" s="79">
        <f t="shared" si="52"/>
        <v>4068100</v>
      </c>
    </row>
    <row r="43" spans="1:20" s="1" customFormat="1" ht="25.5" hidden="1" x14ac:dyDescent="0.25">
      <c r="A43" s="51"/>
      <c r="B43" s="51" t="s">
        <v>241</v>
      </c>
      <c r="C43" s="51"/>
      <c r="D43" s="51"/>
      <c r="E43" s="51"/>
      <c r="F43" s="78" t="s">
        <v>242</v>
      </c>
      <c r="G43" s="78" t="s">
        <v>270</v>
      </c>
      <c r="H43" s="78" t="s">
        <v>240</v>
      </c>
      <c r="I43" s="78" t="s">
        <v>243</v>
      </c>
      <c r="J43" s="79">
        <f>J44</f>
        <v>2954700</v>
      </c>
      <c r="K43" s="79">
        <f t="shared" ref="K43:T43" si="53">K44</f>
        <v>630300</v>
      </c>
      <c r="L43" s="79">
        <f t="shared" si="53"/>
        <v>3585000</v>
      </c>
      <c r="M43" s="79">
        <f t="shared" si="53"/>
        <v>0</v>
      </c>
      <c r="N43" s="79">
        <f t="shared" si="53"/>
        <v>3585000</v>
      </c>
      <c r="O43" s="79">
        <f t="shared" si="53"/>
        <v>0</v>
      </c>
      <c r="P43" s="79">
        <f t="shared" si="53"/>
        <v>3585000</v>
      </c>
      <c r="Q43" s="79">
        <f t="shared" si="53"/>
        <v>0</v>
      </c>
      <c r="R43" s="79">
        <f t="shared" si="53"/>
        <v>3585000</v>
      </c>
      <c r="S43" s="79">
        <f t="shared" si="53"/>
        <v>0</v>
      </c>
      <c r="T43" s="79">
        <f t="shared" si="53"/>
        <v>3585000</v>
      </c>
    </row>
    <row r="44" spans="1:20" s="1" customFormat="1" ht="12.75" hidden="1" x14ac:dyDescent="0.25">
      <c r="A44" s="80"/>
      <c r="B44" s="48" t="s">
        <v>244</v>
      </c>
      <c r="C44" s="48"/>
      <c r="D44" s="48"/>
      <c r="E44" s="48"/>
      <c r="F44" s="78" t="s">
        <v>234</v>
      </c>
      <c r="G44" s="78" t="s">
        <v>270</v>
      </c>
      <c r="H44" s="78" t="s">
        <v>240</v>
      </c>
      <c r="I44" s="78" t="s">
        <v>245</v>
      </c>
      <c r="J44" s="79">
        <f>2954645+55</f>
        <v>2954700</v>
      </c>
      <c r="K44" s="79">
        <f>679600-49300</f>
        <v>630300</v>
      </c>
      <c r="L44" s="79">
        <f t="shared" si="5"/>
        <v>3585000</v>
      </c>
      <c r="M44" s="79"/>
      <c r="N44" s="79">
        <f t="shared" ref="N44" si="54">L44+M44</f>
        <v>3585000</v>
      </c>
      <c r="O44" s="79"/>
      <c r="P44" s="79">
        <f t="shared" ref="P44" si="55">N44+O44</f>
        <v>3585000</v>
      </c>
      <c r="Q44" s="79"/>
      <c r="R44" s="79">
        <f t="shared" ref="R44" si="56">P44+Q44</f>
        <v>3585000</v>
      </c>
      <c r="S44" s="79"/>
      <c r="T44" s="79">
        <f t="shared" ref="T44" si="57">R44+S44</f>
        <v>3585000</v>
      </c>
    </row>
    <row r="45" spans="1:20" s="1" customFormat="1" ht="12.75" hidden="1" x14ac:dyDescent="0.25">
      <c r="A45" s="80"/>
      <c r="B45" s="48" t="s">
        <v>246</v>
      </c>
      <c r="C45" s="48"/>
      <c r="D45" s="48"/>
      <c r="E45" s="48"/>
      <c r="F45" s="78" t="s">
        <v>234</v>
      </c>
      <c r="G45" s="78" t="s">
        <v>270</v>
      </c>
      <c r="H45" s="78" t="s">
        <v>240</v>
      </c>
      <c r="I45" s="78" t="s">
        <v>247</v>
      </c>
      <c r="J45" s="79">
        <f>J46</f>
        <v>384000</v>
      </c>
      <c r="K45" s="79">
        <f t="shared" ref="K45:T45" si="58">K46</f>
        <v>91500</v>
      </c>
      <c r="L45" s="79">
        <f t="shared" si="58"/>
        <v>475500</v>
      </c>
      <c r="M45" s="79">
        <f t="shared" si="58"/>
        <v>0</v>
      </c>
      <c r="N45" s="79">
        <f t="shared" si="58"/>
        <v>475500</v>
      </c>
      <c r="O45" s="79">
        <f t="shared" si="58"/>
        <v>0</v>
      </c>
      <c r="P45" s="79">
        <f t="shared" si="58"/>
        <v>475500</v>
      </c>
      <c r="Q45" s="79">
        <f t="shared" si="58"/>
        <v>0</v>
      </c>
      <c r="R45" s="79">
        <f t="shared" si="58"/>
        <v>475500</v>
      </c>
      <c r="S45" s="79">
        <f t="shared" si="58"/>
        <v>0</v>
      </c>
      <c r="T45" s="79">
        <f t="shared" si="58"/>
        <v>475500</v>
      </c>
    </row>
    <row r="46" spans="1:20" s="1" customFormat="1" ht="12.75" hidden="1" x14ac:dyDescent="0.25">
      <c r="A46" s="80"/>
      <c r="B46" s="51" t="s">
        <v>248</v>
      </c>
      <c r="C46" s="51"/>
      <c r="D46" s="51"/>
      <c r="E46" s="51"/>
      <c r="F46" s="78" t="s">
        <v>234</v>
      </c>
      <c r="G46" s="78" t="s">
        <v>270</v>
      </c>
      <c r="H46" s="78" t="s">
        <v>240</v>
      </c>
      <c r="I46" s="78" t="s">
        <v>249</v>
      </c>
      <c r="J46" s="79">
        <v>384000</v>
      </c>
      <c r="K46" s="79">
        <v>91500</v>
      </c>
      <c r="L46" s="79">
        <f t="shared" si="5"/>
        <v>475500</v>
      </c>
      <c r="M46" s="79"/>
      <c r="N46" s="79">
        <f t="shared" ref="N46" si="59">L46+M46</f>
        <v>475500</v>
      </c>
      <c r="O46" s="79"/>
      <c r="P46" s="79">
        <f t="shared" ref="P46" si="60">N46+O46</f>
        <v>475500</v>
      </c>
      <c r="Q46" s="79"/>
      <c r="R46" s="79">
        <f t="shared" ref="R46" si="61">P46+Q46</f>
        <v>475500</v>
      </c>
      <c r="S46" s="79"/>
      <c r="T46" s="79">
        <f t="shared" ref="T46" si="62">R46+S46</f>
        <v>475500</v>
      </c>
    </row>
    <row r="47" spans="1:20" s="1" customFormat="1" ht="12.75" hidden="1" x14ac:dyDescent="0.25">
      <c r="A47" s="80"/>
      <c r="B47" s="51" t="s">
        <v>250</v>
      </c>
      <c r="C47" s="51"/>
      <c r="D47" s="51"/>
      <c r="E47" s="51"/>
      <c r="F47" s="78" t="s">
        <v>234</v>
      </c>
      <c r="G47" s="78" t="s">
        <v>270</v>
      </c>
      <c r="H47" s="78" t="s">
        <v>240</v>
      </c>
      <c r="I47" s="78" t="s">
        <v>251</v>
      </c>
      <c r="J47" s="79">
        <f>J48+J49</f>
        <v>7600</v>
      </c>
      <c r="K47" s="79">
        <f t="shared" ref="K47:T47" si="63">K48+K49</f>
        <v>0</v>
      </c>
      <c r="L47" s="79">
        <f t="shared" si="63"/>
        <v>7600</v>
      </c>
      <c r="M47" s="79">
        <f t="shared" si="63"/>
        <v>0</v>
      </c>
      <c r="N47" s="79">
        <f t="shared" si="63"/>
        <v>7600</v>
      </c>
      <c r="O47" s="79">
        <f t="shared" si="63"/>
        <v>0</v>
      </c>
      <c r="P47" s="79">
        <f t="shared" si="63"/>
        <v>7600</v>
      </c>
      <c r="Q47" s="79">
        <f t="shared" si="63"/>
        <v>0</v>
      </c>
      <c r="R47" s="79">
        <f t="shared" si="63"/>
        <v>7600</v>
      </c>
      <c r="S47" s="79">
        <f t="shared" si="63"/>
        <v>0</v>
      </c>
      <c r="T47" s="79">
        <f t="shared" si="63"/>
        <v>7600</v>
      </c>
    </row>
    <row r="48" spans="1:20" s="1" customFormat="1" ht="12.75" hidden="1" x14ac:dyDescent="0.25">
      <c r="A48" s="80"/>
      <c r="B48" s="51" t="s">
        <v>252</v>
      </c>
      <c r="C48" s="51"/>
      <c r="D48" s="51"/>
      <c r="E48" s="51"/>
      <c r="F48" s="78" t="s">
        <v>234</v>
      </c>
      <c r="G48" s="78" t="s">
        <v>270</v>
      </c>
      <c r="H48" s="78" t="s">
        <v>240</v>
      </c>
      <c r="I48" s="78" t="s">
        <v>253</v>
      </c>
      <c r="J48" s="79">
        <v>6000</v>
      </c>
      <c r="K48" s="79"/>
      <c r="L48" s="79">
        <f t="shared" si="5"/>
        <v>6000</v>
      </c>
      <c r="M48" s="79"/>
      <c r="N48" s="79">
        <f t="shared" ref="N48:N49" si="64">L48+M48</f>
        <v>6000</v>
      </c>
      <c r="O48" s="79"/>
      <c r="P48" s="79">
        <f t="shared" ref="P48:P49" si="65">N48+O48</f>
        <v>6000</v>
      </c>
      <c r="Q48" s="79"/>
      <c r="R48" s="79">
        <f t="shared" ref="R48:R49" si="66">P48+Q48</f>
        <v>6000</v>
      </c>
      <c r="S48" s="79"/>
      <c r="T48" s="79">
        <f t="shared" ref="T48:T49" si="67">R48+S48</f>
        <v>6000</v>
      </c>
    </row>
    <row r="49" spans="1:20" s="1" customFormat="1" ht="12.75" hidden="1" x14ac:dyDescent="0.25">
      <c r="A49" s="80"/>
      <c r="B49" s="51" t="s">
        <v>254</v>
      </c>
      <c r="C49" s="51"/>
      <c r="D49" s="51"/>
      <c r="E49" s="51"/>
      <c r="F49" s="78" t="s">
        <v>234</v>
      </c>
      <c r="G49" s="78" t="s">
        <v>270</v>
      </c>
      <c r="H49" s="78" t="s">
        <v>240</v>
      </c>
      <c r="I49" s="78" t="s">
        <v>255</v>
      </c>
      <c r="J49" s="79">
        <v>1600</v>
      </c>
      <c r="K49" s="79"/>
      <c r="L49" s="79">
        <f t="shared" si="5"/>
        <v>1600</v>
      </c>
      <c r="M49" s="79"/>
      <c r="N49" s="79">
        <f t="shared" si="64"/>
        <v>1600</v>
      </c>
      <c r="O49" s="79"/>
      <c r="P49" s="79">
        <f t="shared" si="65"/>
        <v>1600</v>
      </c>
      <c r="Q49" s="79"/>
      <c r="R49" s="79">
        <f t="shared" si="66"/>
        <v>1600</v>
      </c>
      <c r="S49" s="79"/>
      <c r="T49" s="79">
        <f t="shared" si="67"/>
        <v>1600</v>
      </c>
    </row>
    <row r="50" spans="1:20" s="1" customFormat="1" ht="12.75" hidden="1" customHeight="1" x14ac:dyDescent="0.25">
      <c r="A50" s="222" t="s">
        <v>271</v>
      </c>
      <c r="B50" s="223"/>
      <c r="C50" s="51"/>
      <c r="D50" s="51"/>
      <c r="E50" s="51"/>
      <c r="F50" s="78" t="s">
        <v>234</v>
      </c>
      <c r="G50" s="78" t="s">
        <v>270</v>
      </c>
      <c r="H50" s="78" t="s">
        <v>272</v>
      </c>
      <c r="I50" s="78"/>
      <c r="J50" s="79">
        <f t="shared" ref="J50:T51" si="68">J51</f>
        <v>298300</v>
      </c>
      <c r="K50" s="79">
        <f t="shared" si="68"/>
        <v>70200</v>
      </c>
      <c r="L50" s="79">
        <f t="shared" si="68"/>
        <v>368500</v>
      </c>
      <c r="M50" s="79">
        <f t="shared" si="68"/>
        <v>0</v>
      </c>
      <c r="N50" s="79">
        <f t="shared" si="68"/>
        <v>368500</v>
      </c>
      <c r="O50" s="79">
        <f t="shared" si="68"/>
        <v>0</v>
      </c>
      <c r="P50" s="79">
        <f t="shared" si="68"/>
        <v>368500</v>
      </c>
      <c r="Q50" s="79">
        <f t="shared" si="68"/>
        <v>0</v>
      </c>
      <c r="R50" s="79">
        <f t="shared" si="68"/>
        <v>368500</v>
      </c>
      <c r="S50" s="79">
        <f t="shared" si="68"/>
        <v>0</v>
      </c>
      <c r="T50" s="79">
        <f t="shared" si="68"/>
        <v>368500</v>
      </c>
    </row>
    <row r="51" spans="1:20" s="1" customFormat="1" ht="25.5" hidden="1" x14ac:dyDescent="0.25">
      <c r="A51" s="51"/>
      <c r="B51" s="51" t="s">
        <v>241</v>
      </c>
      <c r="C51" s="51"/>
      <c r="D51" s="51"/>
      <c r="E51" s="51"/>
      <c r="F51" s="78" t="s">
        <v>242</v>
      </c>
      <c r="G51" s="78" t="s">
        <v>270</v>
      </c>
      <c r="H51" s="78" t="s">
        <v>272</v>
      </c>
      <c r="I51" s="78" t="s">
        <v>243</v>
      </c>
      <c r="J51" s="79">
        <f t="shared" si="68"/>
        <v>298300</v>
      </c>
      <c r="K51" s="79">
        <f t="shared" si="68"/>
        <v>70200</v>
      </c>
      <c r="L51" s="79">
        <f t="shared" si="68"/>
        <v>368500</v>
      </c>
      <c r="M51" s="79">
        <f t="shared" si="68"/>
        <v>0</v>
      </c>
      <c r="N51" s="79">
        <f t="shared" si="68"/>
        <v>368500</v>
      </c>
      <c r="O51" s="79">
        <f t="shared" si="68"/>
        <v>0</v>
      </c>
      <c r="P51" s="79">
        <f t="shared" si="68"/>
        <v>368500</v>
      </c>
      <c r="Q51" s="79">
        <f t="shared" si="68"/>
        <v>0</v>
      </c>
      <c r="R51" s="79">
        <f t="shared" si="68"/>
        <v>368500</v>
      </c>
      <c r="S51" s="79">
        <f t="shared" si="68"/>
        <v>0</v>
      </c>
      <c r="T51" s="79">
        <f t="shared" si="68"/>
        <v>368500</v>
      </c>
    </row>
    <row r="52" spans="1:20" s="1" customFormat="1" ht="12.75" hidden="1" x14ac:dyDescent="0.25">
      <c r="A52" s="80"/>
      <c r="B52" s="48" t="s">
        <v>244</v>
      </c>
      <c r="C52" s="48"/>
      <c r="D52" s="48"/>
      <c r="E52" s="48"/>
      <c r="F52" s="78" t="s">
        <v>234</v>
      </c>
      <c r="G52" s="78" t="s">
        <v>270</v>
      </c>
      <c r="H52" s="78" t="s">
        <v>272</v>
      </c>
      <c r="I52" s="78" t="s">
        <v>245</v>
      </c>
      <c r="J52" s="79">
        <f>298287+13</f>
        <v>298300</v>
      </c>
      <c r="K52" s="79">
        <f>75300-5100</f>
        <v>70200</v>
      </c>
      <c r="L52" s="79">
        <f t="shared" si="5"/>
        <v>368500</v>
      </c>
      <c r="M52" s="79"/>
      <c r="N52" s="79">
        <f t="shared" ref="N52" si="69">L52+M52</f>
        <v>368500</v>
      </c>
      <c r="O52" s="79"/>
      <c r="P52" s="79">
        <f t="shared" ref="P52" si="70">N52+O52</f>
        <v>368500</v>
      </c>
      <c r="Q52" s="79"/>
      <c r="R52" s="79">
        <f t="shared" ref="R52" si="71">P52+Q52</f>
        <v>368500</v>
      </c>
      <c r="S52" s="79"/>
      <c r="T52" s="79">
        <f t="shared" ref="T52" si="72">R52+S52</f>
        <v>368500</v>
      </c>
    </row>
    <row r="53" spans="1:20" s="1" customFormat="1" ht="12.75" hidden="1" customHeight="1" x14ac:dyDescent="0.25">
      <c r="A53" s="222" t="s">
        <v>261</v>
      </c>
      <c r="B53" s="223"/>
      <c r="C53" s="51"/>
      <c r="D53" s="51"/>
      <c r="E53" s="51"/>
      <c r="F53" s="78" t="s">
        <v>234</v>
      </c>
      <c r="G53" s="78" t="s">
        <v>270</v>
      </c>
      <c r="H53" s="78" t="s">
        <v>262</v>
      </c>
      <c r="I53" s="78"/>
      <c r="J53" s="79">
        <f>J54</f>
        <v>18000</v>
      </c>
      <c r="K53" s="79">
        <f t="shared" ref="K53:T56" si="73">K54</f>
        <v>0</v>
      </c>
      <c r="L53" s="79">
        <f t="shared" si="73"/>
        <v>18000</v>
      </c>
      <c r="M53" s="79">
        <f t="shared" si="73"/>
        <v>0</v>
      </c>
      <c r="N53" s="79">
        <f t="shared" si="73"/>
        <v>18000</v>
      </c>
      <c r="O53" s="79">
        <f t="shared" si="73"/>
        <v>0</v>
      </c>
      <c r="P53" s="79">
        <f t="shared" si="73"/>
        <v>18000</v>
      </c>
      <c r="Q53" s="79">
        <f t="shared" si="73"/>
        <v>0</v>
      </c>
      <c r="R53" s="79">
        <f t="shared" si="73"/>
        <v>18000</v>
      </c>
      <c r="S53" s="79">
        <f t="shared" si="73"/>
        <v>0</v>
      </c>
      <c r="T53" s="79">
        <f t="shared" si="73"/>
        <v>18000</v>
      </c>
    </row>
    <row r="54" spans="1:20" s="1" customFormat="1" ht="12.75" hidden="1" customHeight="1" x14ac:dyDescent="0.25">
      <c r="A54" s="222" t="s">
        <v>263</v>
      </c>
      <c r="B54" s="223"/>
      <c r="C54" s="81"/>
      <c r="D54" s="81"/>
      <c r="E54" s="51"/>
      <c r="F54" s="78" t="s">
        <v>234</v>
      </c>
      <c r="G54" s="78" t="s">
        <v>270</v>
      </c>
      <c r="H54" s="78" t="s">
        <v>264</v>
      </c>
      <c r="I54" s="78"/>
      <c r="J54" s="79">
        <f>J55</f>
        <v>18000</v>
      </c>
      <c r="K54" s="79">
        <f t="shared" si="73"/>
        <v>0</v>
      </c>
      <c r="L54" s="79">
        <f t="shared" si="73"/>
        <v>18000</v>
      </c>
      <c r="M54" s="79">
        <f t="shared" si="73"/>
        <v>0</v>
      </c>
      <c r="N54" s="79">
        <f t="shared" si="73"/>
        <v>18000</v>
      </c>
      <c r="O54" s="79">
        <f t="shared" si="73"/>
        <v>0</v>
      </c>
      <c r="P54" s="79">
        <f t="shared" si="73"/>
        <v>18000</v>
      </c>
      <c r="Q54" s="79">
        <f t="shared" si="73"/>
        <v>0</v>
      </c>
      <c r="R54" s="79">
        <f t="shared" si="73"/>
        <v>18000</v>
      </c>
      <c r="S54" s="79">
        <f t="shared" si="73"/>
        <v>0</v>
      </c>
      <c r="T54" s="79">
        <f t="shared" si="73"/>
        <v>18000</v>
      </c>
    </row>
    <row r="55" spans="1:20" s="1" customFormat="1" ht="12.75" hidden="1" customHeight="1" x14ac:dyDescent="0.25">
      <c r="A55" s="222" t="s">
        <v>273</v>
      </c>
      <c r="B55" s="223"/>
      <c r="C55" s="51"/>
      <c r="D55" s="51"/>
      <c r="E55" s="51"/>
      <c r="F55" s="78" t="s">
        <v>234</v>
      </c>
      <c r="G55" s="78" t="s">
        <v>270</v>
      </c>
      <c r="H55" s="78" t="s">
        <v>274</v>
      </c>
      <c r="I55" s="78"/>
      <c r="J55" s="79">
        <f>J56</f>
        <v>18000</v>
      </c>
      <c r="K55" s="79">
        <f t="shared" si="73"/>
        <v>0</v>
      </c>
      <c r="L55" s="79">
        <f t="shared" si="73"/>
        <v>18000</v>
      </c>
      <c r="M55" s="79">
        <f t="shared" si="73"/>
        <v>0</v>
      </c>
      <c r="N55" s="79">
        <f t="shared" si="73"/>
        <v>18000</v>
      </c>
      <c r="O55" s="79">
        <f t="shared" si="73"/>
        <v>0</v>
      </c>
      <c r="P55" s="79">
        <f t="shared" si="73"/>
        <v>18000</v>
      </c>
      <c r="Q55" s="79">
        <f t="shared" si="73"/>
        <v>0</v>
      </c>
      <c r="R55" s="79">
        <f t="shared" si="73"/>
        <v>18000</v>
      </c>
      <c r="S55" s="79">
        <f t="shared" si="73"/>
        <v>0</v>
      </c>
      <c r="T55" s="79">
        <f t="shared" si="73"/>
        <v>18000</v>
      </c>
    </row>
    <row r="56" spans="1:20" s="1" customFormat="1" ht="12.75" hidden="1" x14ac:dyDescent="0.25">
      <c r="A56" s="80"/>
      <c r="B56" s="48" t="s">
        <v>246</v>
      </c>
      <c r="C56" s="48"/>
      <c r="D56" s="48"/>
      <c r="E56" s="48"/>
      <c r="F56" s="78" t="s">
        <v>234</v>
      </c>
      <c r="G56" s="78" t="s">
        <v>270</v>
      </c>
      <c r="H56" s="78" t="s">
        <v>274</v>
      </c>
      <c r="I56" s="78" t="s">
        <v>247</v>
      </c>
      <c r="J56" s="79">
        <f>J57</f>
        <v>18000</v>
      </c>
      <c r="K56" s="79">
        <f t="shared" si="73"/>
        <v>0</v>
      </c>
      <c r="L56" s="79">
        <f t="shared" si="73"/>
        <v>18000</v>
      </c>
      <c r="M56" s="79">
        <f t="shared" si="73"/>
        <v>0</v>
      </c>
      <c r="N56" s="79">
        <f t="shared" si="73"/>
        <v>18000</v>
      </c>
      <c r="O56" s="79">
        <f t="shared" si="73"/>
        <v>0</v>
      </c>
      <c r="P56" s="79">
        <f t="shared" si="73"/>
        <v>18000</v>
      </c>
      <c r="Q56" s="79">
        <f t="shared" si="73"/>
        <v>0</v>
      </c>
      <c r="R56" s="79">
        <f t="shared" si="73"/>
        <v>18000</v>
      </c>
      <c r="S56" s="79">
        <f t="shared" si="73"/>
        <v>0</v>
      </c>
      <c r="T56" s="79">
        <f t="shared" si="73"/>
        <v>18000</v>
      </c>
    </row>
    <row r="57" spans="1:20" s="1" customFormat="1" ht="12.75" hidden="1" x14ac:dyDescent="0.25">
      <c r="A57" s="80"/>
      <c r="B57" s="51" t="s">
        <v>248</v>
      </c>
      <c r="C57" s="51"/>
      <c r="D57" s="51"/>
      <c r="E57" s="51"/>
      <c r="F57" s="78" t="s">
        <v>234</v>
      </c>
      <c r="G57" s="78" t="s">
        <v>270</v>
      </c>
      <c r="H57" s="78" t="s">
        <v>274</v>
      </c>
      <c r="I57" s="78" t="s">
        <v>249</v>
      </c>
      <c r="J57" s="79">
        <v>18000</v>
      </c>
      <c r="K57" s="79"/>
      <c r="L57" s="79">
        <f t="shared" si="5"/>
        <v>18000</v>
      </c>
      <c r="M57" s="79"/>
      <c r="N57" s="79">
        <f t="shared" ref="N57" si="74">L57+M57</f>
        <v>18000</v>
      </c>
      <c r="O57" s="79"/>
      <c r="P57" s="79">
        <f t="shared" ref="P57" si="75">N57+O57</f>
        <v>18000</v>
      </c>
      <c r="Q57" s="79"/>
      <c r="R57" s="79">
        <f t="shared" ref="R57" si="76">P57+Q57</f>
        <v>18000</v>
      </c>
      <c r="S57" s="79"/>
      <c r="T57" s="79">
        <f t="shared" ref="T57" si="77">R57+S57</f>
        <v>18000</v>
      </c>
    </row>
    <row r="58" spans="1:20" s="77" customFormat="1" ht="12.75" hidden="1" customHeight="1" x14ac:dyDescent="0.25">
      <c r="A58" s="220" t="s">
        <v>275</v>
      </c>
      <c r="B58" s="221"/>
      <c r="C58" s="52"/>
      <c r="D58" s="52"/>
      <c r="E58" s="52"/>
      <c r="F58" s="75" t="s">
        <v>234</v>
      </c>
      <c r="G58" s="75" t="s">
        <v>276</v>
      </c>
      <c r="H58" s="75"/>
      <c r="I58" s="75"/>
      <c r="J58" s="76">
        <f t="shared" ref="J58:T61" si="78">J59</f>
        <v>100000</v>
      </c>
      <c r="K58" s="76">
        <f t="shared" si="78"/>
        <v>0</v>
      </c>
      <c r="L58" s="76">
        <f t="shared" si="78"/>
        <v>100000</v>
      </c>
      <c r="M58" s="76">
        <f t="shared" si="78"/>
        <v>0</v>
      </c>
      <c r="N58" s="76">
        <f t="shared" si="78"/>
        <v>100000</v>
      </c>
      <c r="O58" s="76">
        <f t="shared" si="78"/>
        <v>-4000</v>
      </c>
      <c r="P58" s="76">
        <f t="shared" si="78"/>
        <v>96000</v>
      </c>
      <c r="Q58" s="76">
        <f t="shared" si="78"/>
        <v>0</v>
      </c>
      <c r="R58" s="76">
        <f t="shared" si="78"/>
        <v>96000</v>
      </c>
      <c r="S58" s="76">
        <f t="shared" si="78"/>
        <v>0</v>
      </c>
      <c r="T58" s="76">
        <f t="shared" si="78"/>
        <v>96000</v>
      </c>
    </row>
    <row r="59" spans="1:20" s="1" customFormat="1" ht="12.75" hidden="1" customHeight="1" x14ac:dyDescent="0.25">
      <c r="A59" s="222" t="s">
        <v>275</v>
      </c>
      <c r="B59" s="223"/>
      <c r="C59" s="51"/>
      <c r="D59" s="51"/>
      <c r="E59" s="51"/>
      <c r="F59" s="78" t="s">
        <v>234</v>
      </c>
      <c r="G59" s="78" t="s">
        <v>276</v>
      </c>
      <c r="H59" s="78" t="s">
        <v>277</v>
      </c>
      <c r="I59" s="78"/>
      <c r="J59" s="79">
        <f t="shared" si="78"/>
        <v>100000</v>
      </c>
      <c r="K59" s="79">
        <f t="shared" si="78"/>
        <v>0</v>
      </c>
      <c r="L59" s="79">
        <f t="shared" si="78"/>
        <v>100000</v>
      </c>
      <c r="M59" s="79">
        <f t="shared" si="78"/>
        <v>0</v>
      </c>
      <c r="N59" s="79">
        <f t="shared" si="78"/>
        <v>100000</v>
      </c>
      <c r="O59" s="79">
        <f t="shared" si="78"/>
        <v>-4000</v>
      </c>
      <c r="P59" s="79">
        <f t="shared" si="78"/>
        <v>96000</v>
      </c>
      <c r="Q59" s="79">
        <f t="shared" si="78"/>
        <v>0</v>
      </c>
      <c r="R59" s="79">
        <f t="shared" si="78"/>
        <v>96000</v>
      </c>
      <c r="S59" s="79">
        <f t="shared" si="78"/>
        <v>0</v>
      </c>
      <c r="T59" s="79">
        <f t="shared" si="78"/>
        <v>96000</v>
      </c>
    </row>
    <row r="60" spans="1:20" s="1" customFormat="1" ht="12.75" hidden="1" customHeight="1" x14ac:dyDescent="0.25">
      <c r="A60" s="222" t="s">
        <v>278</v>
      </c>
      <c r="B60" s="223"/>
      <c r="C60" s="51"/>
      <c r="D60" s="51"/>
      <c r="E60" s="51"/>
      <c r="F60" s="78" t="s">
        <v>234</v>
      </c>
      <c r="G60" s="78" t="s">
        <v>276</v>
      </c>
      <c r="H60" s="78" t="s">
        <v>279</v>
      </c>
      <c r="I60" s="78"/>
      <c r="J60" s="79">
        <f t="shared" si="78"/>
        <v>100000</v>
      </c>
      <c r="K60" s="79">
        <f t="shared" si="78"/>
        <v>0</v>
      </c>
      <c r="L60" s="79">
        <f t="shared" si="78"/>
        <v>100000</v>
      </c>
      <c r="M60" s="79">
        <f t="shared" si="78"/>
        <v>0</v>
      </c>
      <c r="N60" s="79">
        <f t="shared" si="78"/>
        <v>100000</v>
      </c>
      <c r="O60" s="79">
        <f t="shared" si="78"/>
        <v>-4000</v>
      </c>
      <c r="P60" s="79">
        <f t="shared" si="78"/>
        <v>96000</v>
      </c>
      <c r="Q60" s="79">
        <f t="shared" si="78"/>
        <v>0</v>
      </c>
      <c r="R60" s="79">
        <f t="shared" si="78"/>
        <v>96000</v>
      </c>
      <c r="S60" s="79">
        <f t="shared" si="78"/>
        <v>0</v>
      </c>
      <c r="T60" s="79">
        <f t="shared" si="78"/>
        <v>96000</v>
      </c>
    </row>
    <row r="61" spans="1:20" s="1" customFormat="1" ht="12.75" hidden="1" x14ac:dyDescent="0.25">
      <c r="A61" s="80"/>
      <c r="B61" s="51" t="s">
        <v>250</v>
      </c>
      <c r="C61" s="51"/>
      <c r="D61" s="51"/>
      <c r="E61" s="51"/>
      <c r="F61" s="78" t="s">
        <v>234</v>
      </c>
      <c r="G61" s="78" t="s">
        <v>276</v>
      </c>
      <c r="H61" s="78" t="s">
        <v>279</v>
      </c>
      <c r="I61" s="78" t="s">
        <v>251</v>
      </c>
      <c r="J61" s="79">
        <f t="shared" si="78"/>
        <v>100000</v>
      </c>
      <c r="K61" s="79">
        <f t="shared" si="78"/>
        <v>0</v>
      </c>
      <c r="L61" s="79">
        <f t="shared" si="78"/>
        <v>100000</v>
      </c>
      <c r="M61" s="79">
        <f t="shared" si="78"/>
        <v>0</v>
      </c>
      <c r="N61" s="79">
        <f t="shared" si="78"/>
        <v>100000</v>
      </c>
      <c r="O61" s="79">
        <f t="shared" si="78"/>
        <v>-4000</v>
      </c>
      <c r="P61" s="79">
        <f t="shared" si="78"/>
        <v>96000</v>
      </c>
      <c r="Q61" s="79">
        <f t="shared" si="78"/>
        <v>0</v>
      </c>
      <c r="R61" s="79">
        <f t="shared" si="78"/>
        <v>96000</v>
      </c>
      <c r="S61" s="79">
        <f t="shared" si="78"/>
        <v>0</v>
      </c>
      <c r="T61" s="79">
        <f t="shared" si="78"/>
        <v>96000</v>
      </c>
    </row>
    <row r="62" spans="1:20" s="1" customFormat="1" ht="12.75" hidden="1" x14ac:dyDescent="0.25">
      <c r="A62" s="80"/>
      <c r="B62" s="48" t="s">
        <v>280</v>
      </c>
      <c r="C62" s="48"/>
      <c r="D62" s="48"/>
      <c r="E62" s="48"/>
      <c r="F62" s="78" t="s">
        <v>234</v>
      </c>
      <c r="G62" s="78" t="s">
        <v>276</v>
      </c>
      <c r="H62" s="78" t="s">
        <v>279</v>
      </c>
      <c r="I62" s="78" t="s">
        <v>281</v>
      </c>
      <c r="J62" s="79">
        <v>100000</v>
      </c>
      <c r="K62" s="79"/>
      <c r="L62" s="79">
        <f t="shared" si="5"/>
        <v>100000</v>
      </c>
      <c r="M62" s="79"/>
      <c r="N62" s="79">
        <f t="shared" ref="N62" si="79">L62+M62</f>
        <v>100000</v>
      </c>
      <c r="O62" s="79">
        <v>-4000</v>
      </c>
      <c r="P62" s="79">
        <f t="shared" ref="P62" si="80">N62+O62</f>
        <v>96000</v>
      </c>
      <c r="Q62" s="79"/>
      <c r="R62" s="79">
        <f t="shared" ref="R62" si="81">P62+Q62</f>
        <v>96000</v>
      </c>
      <c r="S62" s="79"/>
      <c r="T62" s="79">
        <f t="shared" ref="T62" si="82">R62+S62</f>
        <v>96000</v>
      </c>
    </row>
    <row r="63" spans="1:20" s="77" customFormat="1" ht="12.75" hidden="1" customHeight="1" x14ac:dyDescent="0.25">
      <c r="A63" s="220" t="s">
        <v>282</v>
      </c>
      <c r="B63" s="221"/>
      <c r="C63" s="52"/>
      <c r="D63" s="52"/>
      <c r="E63" s="52"/>
      <c r="F63" s="75" t="s">
        <v>234</v>
      </c>
      <c r="G63" s="75" t="s">
        <v>283</v>
      </c>
      <c r="H63" s="75"/>
      <c r="I63" s="75"/>
      <c r="J63" s="76">
        <f>J64+J71+J81+J84</f>
        <v>2347200</v>
      </c>
      <c r="K63" s="76">
        <f t="shared" ref="K63:T63" si="83">K64+K71+K81+K84</f>
        <v>550000</v>
      </c>
      <c r="L63" s="76">
        <f t="shared" si="83"/>
        <v>2897200</v>
      </c>
      <c r="M63" s="76">
        <f t="shared" si="83"/>
        <v>0</v>
      </c>
      <c r="N63" s="76">
        <f t="shared" si="83"/>
        <v>2897200</v>
      </c>
      <c r="O63" s="76">
        <f t="shared" si="83"/>
        <v>0</v>
      </c>
      <c r="P63" s="76">
        <f t="shared" si="83"/>
        <v>2897200</v>
      </c>
      <c r="Q63" s="76">
        <f t="shared" si="83"/>
        <v>0</v>
      </c>
      <c r="R63" s="76">
        <f t="shared" si="83"/>
        <v>2897200</v>
      </c>
      <c r="S63" s="76">
        <f t="shared" si="83"/>
        <v>0</v>
      </c>
      <c r="T63" s="76">
        <f t="shared" si="83"/>
        <v>2897200</v>
      </c>
    </row>
    <row r="64" spans="1:20" s="1" customFormat="1" ht="12.75" hidden="1" customHeight="1" x14ac:dyDescent="0.25">
      <c r="A64" s="222" t="s">
        <v>284</v>
      </c>
      <c r="B64" s="223"/>
      <c r="C64" s="51"/>
      <c r="D64" s="51"/>
      <c r="E64" s="51"/>
      <c r="F64" s="78" t="s">
        <v>234</v>
      </c>
      <c r="G64" s="78" t="s">
        <v>283</v>
      </c>
      <c r="H64" s="78" t="s">
        <v>285</v>
      </c>
      <c r="I64" s="78"/>
      <c r="J64" s="79">
        <f>J65+J68</f>
        <v>325000</v>
      </c>
      <c r="K64" s="79">
        <f t="shared" ref="K64:T64" si="84">K65+K68</f>
        <v>0</v>
      </c>
      <c r="L64" s="79">
        <f t="shared" si="84"/>
        <v>325000</v>
      </c>
      <c r="M64" s="79">
        <f t="shared" si="84"/>
        <v>0</v>
      </c>
      <c r="N64" s="79">
        <f t="shared" si="84"/>
        <v>325000</v>
      </c>
      <c r="O64" s="79">
        <f t="shared" si="84"/>
        <v>0</v>
      </c>
      <c r="P64" s="79">
        <f t="shared" si="84"/>
        <v>325000</v>
      </c>
      <c r="Q64" s="79">
        <f t="shared" si="84"/>
        <v>0</v>
      </c>
      <c r="R64" s="79">
        <f t="shared" si="84"/>
        <v>325000</v>
      </c>
      <c r="S64" s="79">
        <f t="shared" si="84"/>
        <v>0</v>
      </c>
      <c r="T64" s="79">
        <f t="shared" si="84"/>
        <v>325000</v>
      </c>
    </row>
    <row r="65" spans="1:20" s="1" customFormat="1" ht="12.75" hidden="1" customHeight="1" x14ac:dyDescent="0.25">
      <c r="A65" s="222" t="s">
        <v>286</v>
      </c>
      <c r="B65" s="223"/>
      <c r="C65" s="81"/>
      <c r="D65" s="81"/>
      <c r="E65" s="81"/>
      <c r="F65" s="78" t="s">
        <v>234</v>
      </c>
      <c r="G65" s="78" t="s">
        <v>283</v>
      </c>
      <c r="H65" s="78" t="s">
        <v>287</v>
      </c>
      <c r="I65" s="78"/>
      <c r="J65" s="79">
        <f>J66</f>
        <v>75000</v>
      </c>
      <c r="K65" s="79">
        <f t="shared" ref="K65:T65" si="85">K66</f>
        <v>0</v>
      </c>
      <c r="L65" s="79">
        <f t="shared" si="85"/>
        <v>75000</v>
      </c>
      <c r="M65" s="79">
        <f t="shared" si="85"/>
        <v>0</v>
      </c>
      <c r="N65" s="79">
        <f t="shared" si="85"/>
        <v>75000</v>
      </c>
      <c r="O65" s="79">
        <f t="shared" si="85"/>
        <v>0</v>
      </c>
      <c r="P65" s="79">
        <f t="shared" si="85"/>
        <v>75000</v>
      </c>
      <c r="Q65" s="79">
        <f t="shared" si="85"/>
        <v>0</v>
      </c>
      <c r="R65" s="79">
        <f t="shared" si="85"/>
        <v>75000</v>
      </c>
      <c r="S65" s="79">
        <f t="shared" si="85"/>
        <v>0</v>
      </c>
      <c r="T65" s="79">
        <f t="shared" si="85"/>
        <v>75000</v>
      </c>
    </row>
    <row r="66" spans="1:20" s="1" customFormat="1" ht="12.75" hidden="1" x14ac:dyDescent="0.25">
      <c r="A66" s="80"/>
      <c r="B66" s="48" t="s">
        <v>246</v>
      </c>
      <c r="C66" s="48"/>
      <c r="D66" s="48"/>
      <c r="E66" s="48"/>
      <c r="F66" s="78" t="s">
        <v>234</v>
      </c>
      <c r="G66" s="78" t="s">
        <v>283</v>
      </c>
      <c r="H66" s="78" t="s">
        <v>287</v>
      </c>
      <c r="I66" s="78" t="s">
        <v>247</v>
      </c>
      <c r="J66" s="79">
        <f t="shared" ref="J66:T69" si="86">J67</f>
        <v>75000</v>
      </c>
      <c r="K66" s="79">
        <f t="shared" si="86"/>
        <v>0</v>
      </c>
      <c r="L66" s="79">
        <f t="shared" si="86"/>
        <v>75000</v>
      </c>
      <c r="M66" s="79">
        <f t="shared" si="86"/>
        <v>0</v>
      </c>
      <c r="N66" s="79">
        <f t="shared" si="86"/>
        <v>75000</v>
      </c>
      <c r="O66" s="79">
        <f t="shared" si="86"/>
        <v>0</v>
      </c>
      <c r="P66" s="79">
        <f t="shared" si="86"/>
        <v>75000</v>
      </c>
      <c r="Q66" s="79">
        <f t="shared" si="86"/>
        <v>0</v>
      </c>
      <c r="R66" s="79">
        <f t="shared" si="86"/>
        <v>75000</v>
      </c>
      <c r="S66" s="79">
        <f t="shared" si="86"/>
        <v>0</v>
      </c>
      <c r="T66" s="79">
        <f t="shared" si="86"/>
        <v>75000</v>
      </c>
    </row>
    <row r="67" spans="1:20" s="1" customFormat="1" ht="12.75" hidden="1" x14ac:dyDescent="0.25">
      <c r="A67" s="80"/>
      <c r="B67" s="51" t="s">
        <v>248</v>
      </c>
      <c r="C67" s="51"/>
      <c r="D67" s="51"/>
      <c r="E67" s="51"/>
      <c r="F67" s="78" t="s">
        <v>234</v>
      </c>
      <c r="G67" s="78" t="s">
        <v>283</v>
      </c>
      <c r="H67" s="78" t="s">
        <v>287</v>
      </c>
      <c r="I67" s="78" t="s">
        <v>249</v>
      </c>
      <c r="J67" s="79">
        <v>75000</v>
      </c>
      <c r="K67" s="79"/>
      <c r="L67" s="79">
        <f t="shared" si="5"/>
        <v>75000</v>
      </c>
      <c r="M67" s="79"/>
      <c r="N67" s="79">
        <f t="shared" ref="N67" si="87">L67+M67</f>
        <v>75000</v>
      </c>
      <c r="O67" s="79"/>
      <c r="P67" s="79">
        <f t="shared" ref="P67" si="88">N67+O67</f>
        <v>75000</v>
      </c>
      <c r="Q67" s="79"/>
      <c r="R67" s="79">
        <f t="shared" ref="R67" si="89">P67+Q67</f>
        <v>75000</v>
      </c>
      <c r="S67" s="79"/>
      <c r="T67" s="79">
        <f t="shared" ref="T67" si="90">R67+S67</f>
        <v>75000</v>
      </c>
    </row>
    <row r="68" spans="1:20" s="1" customFormat="1" ht="12.75" hidden="1" customHeight="1" x14ac:dyDescent="0.25">
      <c r="A68" s="222" t="s">
        <v>288</v>
      </c>
      <c r="B68" s="223"/>
      <c r="C68" s="51"/>
      <c r="D68" s="51"/>
      <c r="E68" s="51"/>
      <c r="F68" s="78" t="s">
        <v>242</v>
      </c>
      <c r="G68" s="78" t="s">
        <v>283</v>
      </c>
      <c r="H68" s="78" t="s">
        <v>289</v>
      </c>
      <c r="I68" s="78"/>
      <c r="J68" s="79">
        <f t="shared" si="86"/>
        <v>250000</v>
      </c>
      <c r="K68" s="79">
        <f t="shared" si="86"/>
        <v>0</v>
      </c>
      <c r="L68" s="79">
        <f t="shared" si="86"/>
        <v>250000</v>
      </c>
      <c r="M68" s="79">
        <f t="shared" si="86"/>
        <v>0</v>
      </c>
      <c r="N68" s="79">
        <f t="shared" si="86"/>
        <v>250000</v>
      </c>
      <c r="O68" s="79">
        <f t="shared" si="86"/>
        <v>0</v>
      </c>
      <c r="P68" s="79">
        <f t="shared" si="86"/>
        <v>250000</v>
      </c>
      <c r="Q68" s="79">
        <f t="shared" si="86"/>
        <v>0</v>
      </c>
      <c r="R68" s="79">
        <f t="shared" si="86"/>
        <v>250000</v>
      </c>
      <c r="S68" s="79">
        <f t="shared" si="86"/>
        <v>0</v>
      </c>
      <c r="T68" s="79">
        <f t="shared" si="86"/>
        <v>250000</v>
      </c>
    </row>
    <row r="69" spans="1:20" s="1" customFormat="1" ht="12.75" hidden="1" x14ac:dyDescent="0.25">
      <c r="A69" s="80"/>
      <c r="B69" s="48" t="s">
        <v>246</v>
      </c>
      <c r="C69" s="48"/>
      <c r="D69" s="48"/>
      <c r="E69" s="48"/>
      <c r="F69" s="78" t="s">
        <v>234</v>
      </c>
      <c r="G69" s="78" t="s">
        <v>283</v>
      </c>
      <c r="H69" s="78" t="s">
        <v>289</v>
      </c>
      <c r="I69" s="78" t="s">
        <v>247</v>
      </c>
      <c r="J69" s="79">
        <f t="shared" si="86"/>
        <v>250000</v>
      </c>
      <c r="K69" s="79">
        <f t="shared" si="86"/>
        <v>0</v>
      </c>
      <c r="L69" s="79">
        <f t="shared" si="86"/>
        <v>250000</v>
      </c>
      <c r="M69" s="79">
        <f t="shared" si="86"/>
        <v>0</v>
      </c>
      <c r="N69" s="79">
        <f t="shared" si="86"/>
        <v>250000</v>
      </c>
      <c r="O69" s="79">
        <f t="shared" si="86"/>
        <v>0</v>
      </c>
      <c r="P69" s="79">
        <f t="shared" si="86"/>
        <v>250000</v>
      </c>
      <c r="Q69" s="79">
        <f t="shared" si="86"/>
        <v>0</v>
      </c>
      <c r="R69" s="79">
        <f t="shared" si="86"/>
        <v>250000</v>
      </c>
      <c r="S69" s="79">
        <f t="shared" si="86"/>
        <v>0</v>
      </c>
      <c r="T69" s="79">
        <f t="shared" si="86"/>
        <v>250000</v>
      </c>
    </row>
    <row r="70" spans="1:20" s="1" customFormat="1" ht="12.75" hidden="1" x14ac:dyDescent="0.25">
      <c r="A70" s="80"/>
      <c r="B70" s="51" t="s">
        <v>248</v>
      </c>
      <c r="C70" s="51"/>
      <c r="D70" s="51"/>
      <c r="E70" s="51"/>
      <c r="F70" s="78" t="s">
        <v>234</v>
      </c>
      <c r="G70" s="78" t="s">
        <v>283</v>
      </c>
      <c r="H70" s="78" t="s">
        <v>289</v>
      </c>
      <c r="I70" s="78" t="s">
        <v>249</v>
      </c>
      <c r="J70" s="79">
        <v>250000</v>
      </c>
      <c r="K70" s="79"/>
      <c r="L70" s="79">
        <f t="shared" si="5"/>
        <v>250000</v>
      </c>
      <c r="M70" s="79"/>
      <c r="N70" s="79">
        <f t="shared" ref="N70" si="91">L70+M70</f>
        <v>250000</v>
      </c>
      <c r="O70" s="79"/>
      <c r="P70" s="79">
        <f t="shared" ref="P70" si="92">N70+O70</f>
        <v>250000</v>
      </c>
      <c r="Q70" s="79"/>
      <c r="R70" s="79">
        <f t="shared" ref="R70" si="93">P70+Q70</f>
        <v>250000</v>
      </c>
      <c r="S70" s="79"/>
      <c r="T70" s="79">
        <f t="shared" ref="T70" si="94">R70+S70</f>
        <v>250000</v>
      </c>
    </row>
    <row r="71" spans="1:20" s="83" customFormat="1" ht="12.75" hidden="1" customHeight="1" x14ac:dyDescent="0.25">
      <c r="A71" s="222" t="s">
        <v>290</v>
      </c>
      <c r="B71" s="223"/>
      <c r="C71" s="51"/>
      <c r="D71" s="51"/>
      <c r="E71" s="51"/>
      <c r="F71" s="78" t="s">
        <v>234</v>
      </c>
      <c r="G71" s="78" t="s">
        <v>283</v>
      </c>
      <c r="H71" s="78" t="s">
        <v>291</v>
      </c>
      <c r="I71" s="82"/>
      <c r="J71" s="79">
        <f>J72</f>
        <v>287400</v>
      </c>
      <c r="K71" s="79">
        <f t="shared" ref="K71:T71" si="95">K72</f>
        <v>0</v>
      </c>
      <c r="L71" s="79">
        <f t="shared" si="95"/>
        <v>287400</v>
      </c>
      <c r="M71" s="79">
        <f t="shared" si="95"/>
        <v>0</v>
      </c>
      <c r="N71" s="79">
        <f t="shared" si="95"/>
        <v>287400</v>
      </c>
      <c r="O71" s="79">
        <f t="shared" si="95"/>
        <v>0</v>
      </c>
      <c r="P71" s="79">
        <f t="shared" si="95"/>
        <v>287400</v>
      </c>
      <c r="Q71" s="79">
        <f t="shared" si="95"/>
        <v>0</v>
      </c>
      <c r="R71" s="79">
        <f t="shared" si="95"/>
        <v>287400</v>
      </c>
      <c r="S71" s="79">
        <f t="shared" si="95"/>
        <v>0</v>
      </c>
      <c r="T71" s="79">
        <f t="shared" si="95"/>
        <v>287400</v>
      </c>
    </row>
    <row r="72" spans="1:20" s="1" customFormat="1" ht="12.75" hidden="1" customHeight="1" x14ac:dyDescent="0.25">
      <c r="A72" s="222" t="s">
        <v>292</v>
      </c>
      <c r="B72" s="223"/>
      <c r="C72" s="51"/>
      <c r="D72" s="51"/>
      <c r="E72" s="51"/>
      <c r="F72" s="49" t="s">
        <v>234</v>
      </c>
      <c r="G72" s="49" t="s">
        <v>283</v>
      </c>
      <c r="H72" s="49" t="s">
        <v>293</v>
      </c>
      <c r="I72" s="84"/>
      <c r="J72" s="79">
        <f t="shared" ref="J72:T72" si="96">J73+J78</f>
        <v>287400</v>
      </c>
      <c r="K72" s="79">
        <f t="shared" si="96"/>
        <v>0</v>
      </c>
      <c r="L72" s="79">
        <f t="shared" si="96"/>
        <v>287400</v>
      </c>
      <c r="M72" s="79">
        <f t="shared" si="96"/>
        <v>0</v>
      </c>
      <c r="N72" s="79">
        <f t="shared" si="96"/>
        <v>287400</v>
      </c>
      <c r="O72" s="79">
        <f t="shared" si="96"/>
        <v>0</v>
      </c>
      <c r="P72" s="79">
        <f t="shared" si="96"/>
        <v>287400</v>
      </c>
      <c r="Q72" s="79">
        <f t="shared" si="96"/>
        <v>0</v>
      </c>
      <c r="R72" s="79">
        <f t="shared" si="96"/>
        <v>287400</v>
      </c>
      <c r="S72" s="79">
        <f t="shared" si="96"/>
        <v>0</v>
      </c>
      <c r="T72" s="79">
        <f t="shared" si="96"/>
        <v>287400</v>
      </c>
    </row>
    <row r="73" spans="1:20" s="1" customFormat="1" ht="12.75" hidden="1" customHeight="1" x14ac:dyDescent="0.25">
      <c r="A73" s="222" t="s">
        <v>294</v>
      </c>
      <c r="B73" s="223"/>
      <c r="C73" s="51"/>
      <c r="D73" s="51"/>
      <c r="E73" s="51"/>
      <c r="F73" s="49" t="s">
        <v>234</v>
      </c>
      <c r="G73" s="49" t="s">
        <v>283</v>
      </c>
      <c r="H73" s="49" t="s">
        <v>295</v>
      </c>
      <c r="I73" s="49"/>
      <c r="J73" s="79">
        <f>J74+J76</f>
        <v>287200</v>
      </c>
      <c r="K73" s="79">
        <f t="shared" ref="K73:T73" si="97">K74+K76</f>
        <v>0</v>
      </c>
      <c r="L73" s="79">
        <f t="shared" si="97"/>
        <v>287200</v>
      </c>
      <c r="M73" s="79">
        <f t="shared" si="97"/>
        <v>0</v>
      </c>
      <c r="N73" s="79">
        <f t="shared" si="97"/>
        <v>287200</v>
      </c>
      <c r="O73" s="79">
        <f t="shared" si="97"/>
        <v>0</v>
      </c>
      <c r="P73" s="79">
        <f t="shared" si="97"/>
        <v>287200</v>
      </c>
      <c r="Q73" s="79">
        <f t="shared" si="97"/>
        <v>0</v>
      </c>
      <c r="R73" s="79">
        <f t="shared" si="97"/>
        <v>287200</v>
      </c>
      <c r="S73" s="79">
        <f t="shared" si="97"/>
        <v>0</v>
      </c>
      <c r="T73" s="79">
        <f t="shared" si="97"/>
        <v>287200</v>
      </c>
    </row>
    <row r="74" spans="1:20" s="1" customFormat="1" ht="25.5" hidden="1" x14ac:dyDescent="0.25">
      <c r="A74" s="51"/>
      <c r="B74" s="51" t="s">
        <v>241</v>
      </c>
      <c r="C74" s="51"/>
      <c r="D74" s="51"/>
      <c r="E74" s="51"/>
      <c r="F74" s="78" t="s">
        <v>242</v>
      </c>
      <c r="G74" s="78" t="s">
        <v>283</v>
      </c>
      <c r="H74" s="49" t="s">
        <v>295</v>
      </c>
      <c r="I74" s="78" t="s">
        <v>243</v>
      </c>
      <c r="J74" s="79">
        <f>J75</f>
        <v>168000</v>
      </c>
      <c r="K74" s="79">
        <f t="shared" ref="K74:T74" si="98">K75</f>
        <v>0</v>
      </c>
      <c r="L74" s="79">
        <f t="shared" si="98"/>
        <v>168000</v>
      </c>
      <c r="M74" s="79">
        <f t="shared" si="98"/>
        <v>0</v>
      </c>
      <c r="N74" s="79">
        <f t="shared" si="98"/>
        <v>168000</v>
      </c>
      <c r="O74" s="79">
        <f t="shared" si="98"/>
        <v>0</v>
      </c>
      <c r="P74" s="79">
        <f t="shared" si="98"/>
        <v>168000</v>
      </c>
      <c r="Q74" s="79">
        <f t="shared" si="98"/>
        <v>0</v>
      </c>
      <c r="R74" s="79">
        <f t="shared" si="98"/>
        <v>168000</v>
      </c>
      <c r="S74" s="79">
        <f t="shared" si="98"/>
        <v>0</v>
      </c>
      <c r="T74" s="79">
        <f t="shared" si="98"/>
        <v>168000</v>
      </c>
    </row>
    <row r="75" spans="1:20" s="1" customFormat="1" ht="12.75" hidden="1" x14ac:dyDescent="0.25">
      <c r="A75" s="80"/>
      <c r="B75" s="48" t="s">
        <v>244</v>
      </c>
      <c r="C75" s="48"/>
      <c r="D75" s="48"/>
      <c r="E75" s="48"/>
      <c r="F75" s="78" t="s">
        <v>234</v>
      </c>
      <c r="G75" s="78" t="s">
        <v>283</v>
      </c>
      <c r="H75" s="49" t="s">
        <v>295</v>
      </c>
      <c r="I75" s="78" t="s">
        <v>245</v>
      </c>
      <c r="J75" s="79">
        <f>168036-36</f>
        <v>168000</v>
      </c>
      <c r="K75" s="79"/>
      <c r="L75" s="79">
        <f t="shared" si="5"/>
        <v>168000</v>
      </c>
      <c r="M75" s="79"/>
      <c r="N75" s="79">
        <f t="shared" ref="N75" si="99">L75+M75</f>
        <v>168000</v>
      </c>
      <c r="O75" s="79"/>
      <c r="P75" s="79">
        <f t="shared" ref="P75" si="100">N75+O75</f>
        <v>168000</v>
      </c>
      <c r="Q75" s="79"/>
      <c r="R75" s="79">
        <f t="shared" ref="R75" si="101">P75+Q75</f>
        <v>168000</v>
      </c>
      <c r="S75" s="79"/>
      <c r="T75" s="79">
        <f t="shared" ref="T75" si="102">R75+S75</f>
        <v>168000</v>
      </c>
    </row>
    <row r="76" spans="1:20" s="1" customFormat="1" ht="12.75" hidden="1" x14ac:dyDescent="0.25">
      <c r="A76" s="80"/>
      <c r="B76" s="48" t="s">
        <v>246</v>
      </c>
      <c r="C76" s="48"/>
      <c r="D76" s="48"/>
      <c r="E76" s="48"/>
      <c r="F76" s="78" t="s">
        <v>234</v>
      </c>
      <c r="G76" s="78" t="s">
        <v>283</v>
      </c>
      <c r="H76" s="49" t="s">
        <v>295</v>
      </c>
      <c r="I76" s="78" t="s">
        <v>247</v>
      </c>
      <c r="J76" s="79">
        <f>J77</f>
        <v>119200</v>
      </c>
      <c r="K76" s="79">
        <f t="shared" ref="K76:T76" si="103">K77</f>
        <v>0</v>
      </c>
      <c r="L76" s="79">
        <f t="shared" si="103"/>
        <v>119200</v>
      </c>
      <c r="M76" s="79">
        <f t="shared" si="103"/>
        <v>0</v>
      </c>
      <c r="N76" s="79">
        <f t="shared" si="103"/>
        <v>119200</v>
      </c>
      <c r="O76" s="79">
        <f t="shared" si="103"/>
        <v>0</v>
      </c>
      <c r="P76" s="79">
        <f t="shared" si="103"/>
        <v>119200</v>
      </c>
      <c r="Q76" s="79">
        <f t="shared" si="103"/>
        <v>0</v>
      </c>
      <c r="R76" s="79">
        <f t="shared" si="103"/>
        <v>119200</v>
      </c>
      <c r="S76" s="79">
        <f t="shared" si="103"/>
        <v>0</v>
      </c>
      <c r="T76" s="79">
        <f t="shared" si="103"/>
        <v>119200</v>
      </c>
    </row>
    <row r="77" spans="1:20" s="1" customFormat="1" ht="12.75" hidden="1" x14ac:dyDescent="0.25">
      <c r="A77" s="80"/>
      <c r="B77" s="51" t="s">
        <v>248</v>
      </c>
      <c r="C77" s="51"/>
      <c r="D77" s="51"/>
      <c r="E77" s="51"/>
      <c r="F77" s="78" t="s">
        <v>234</v>
      </c>
      <c r="G77" s="78" t="s">
        <v>283</v>
      </c>
      <c r="H77" s="49" t="s">
        <v>295</v>
      </c>
      <c r="I77" s="78" t="s">
        <v>249</v>
      </c>
      <c r="J77" s="79">
        <f>119164+36</f>
        <v>119200</v>
      </c>
      <c r="K77" s="79"/>
      <c r="L77" s="79">
        <f t="shared" si="5"/>
        <v>119200</v>
      </c>
      <c r="M77" s="79"/>
      <c r="N77" s="79">
        <f t="shared" ref="N77" si="104">L77+M77</f>
        <v>119200</v>
      </c>
      <c r="O77" s="79"/>
      <c r="P77" s="79">
        <f t="shared" ref="P77" si="105">N77+O77</f>
        <v>119200</v>
      </c>
      <c r="Q77" s="79"/>
      <c r="R77" s="79">
        <f t="shared" ref="R77" si="106">P77+Q77</f>
        <v>119200</v>
      </c>
      <c r="S77" s="79"/>
      <c r="T77" s="79">
        <f t="shared" ref="T77" si="107">R77+S77</f>
        <v>119200</v>
      </c>
    </row>
    <row r="78" spans="1:20" s="2" customFormat="1" ht="12.75" hidden="1" customHeight="1" x14ac:dyDescent="0.25">
      <c r="A78" s="222" t="s">
        <v>296</v>
      </c>
      <c r="B78" s="223"/>
      <c r="C78" s="51"/>
      <c r="D78" s="51"/>
      <c r="E78" s="51"/>
      <c r="F78" s="49" t="s">
        <v>234</v>
      </c>
      <c r="G78" s="49" t="s">
        <v>283</v>
      </c>
      <c r="H78" s="49" t="s">
        <v>297</v>
      </c>
      <c r="I78" s="49"/>
      <c r="J78" s="44">
        <f t="shared" ref="J78:T79" si="108">J79</f>
        <v>200</v>
      </c>
      <c r="K78" s="44">
        <f t="shared" si="108"/>
        <v>0</v>
      </c>
      <c r="L78" s="44">
        <f t="shared" si="108"/>
        <v>200</v>
      </c>
      <c r="M78" s="44">
        <f t="shared" si="108"/>
        <v>0</v>
      </c>
      <c r="N78" s="44">
        <f t="shared" si="108"/>
        <v>200</v>
      </c>
      <c r="O78" s="44">
        <f t="shared" si="108"/>
        <v>0</v>
      </c>
      <c r="P78" s="44">
        <f t="shared" si="108"/>
        <v>200</v>
      </c>
      <c r="Q78" s="44">
        <f t="shared" si="108"/>
        <v>0</v>
      </c>
      <c r="R78" s="44">
        <f t="shared" si="108"/>
        <v>200</v>
      </c>
      <c r="S78" s="44">
        <f t="shared" si="108"/>
        <v>0</v>
      </c>
      <c r="T78" s="44">
        <f t="shared" si="108"/>
        <v>200</v>
      </c>
    </row>
    <row r="79" spans="1:20" s="1" customFormat="1" ht="12.75" hidden="1" x14ac:dyDescent="0.25">
      <c r="A79" s="80"/>
      <c r="B79" s="48" t="s">
        <v>290</v>
      </c>
      <c r="C79" s="48"/>
      <c r="D79" s="48"/>
      <c r="E79" s="48"/>
      <c r="F79" s="78" t="s">
        <v>234</v>
      </c>
      <c r="G79" s="49" t="s">
        <v>283</v>
      </c>
      <c r="H79" s="49" t="s">
        <v>297</v>
      </c>
      <c r="I79" s="78" t="s">
        <v>298</v>
      </c>
      <c r="J79" s="79">
        <f t="shared" si="108"/>
        <v>200</v>
      </c>
      <c r="K79" s="79">
        <f t="shared" si="108"/>
        <v>0</v>
      </c>
      <c r="L79" s="79">
        <f t="shared" si="108"/>
        <v>200</v>
      </c>
      <c r="M79" s="79">
        <f t="shared" si="108"/>
        <v>0</v>
      </c>
      <c r="N79" s="79">
        <f t="shared" si="108"/>
        <v>200</v>
      </c>
      <c r="O79" s="79">
        <f t="shared" si="108"/>
        <v>0</v>
      </c>
      <c r="P79" s="79">
        <f t="shared" si="108"/>
        <v>200</v>
      </c>
      <c r="Q79" s="79">
        <f t="shared" si="108"/>
        <v>0</v>
      </c>
      <c r="R79" s="79">
        <f t="shared" si="108"/>
        <v>200</v>
      </c>
      <c r="S79" s="79">
        <f t="shared" si="108"/>
        <v>0</v>
      </c>
      <c r="T79" s="79">
        <f t="shared" si="108"/>
        <v>200</v>
      </c>
    </row>
    <row r="80" spans="1:20" s="1" customFormat="1" ht="12.75" hidden="1" x14ac:dyDescent="0.25">
      <c r="A80" s="80"/>
      <c r="B80" s="48" t="s">
        <v>299</v>
      </c>
      <c r="C80" s="48"/>
      <c r="D80" s="48"/>
      <c r="E80" s="48"/>
      <c r="F80" s="78" t="s">
        <v>234</v>
      </c>
      <c r="G80" s="49" t="s">
        <v>283</v>
      </c>
      <c r="H80" s="49" t="s">
        <v>297</v>
      </c>
      <c r="I80" s="78" t="s">
        <v>300</v>
      </c>
      <c r="J80" s="79">
        <v>200</v>
      </c>
      <c r="K80" s="79"/>
      <c r="L80" s="79">
        <f t="shared" ref="L80:L153" si="109">J80+K80</f>
        <v>200</v>
      </c>
      <c r="M80" s="79"/>
      <c r="N80" s="79">
        <f t="shared" ref="N80" si="110">L80+M80</f>
        <v>200</v>
      </c>
      <c r="O80" s="79"/>
      <c r="P80" s="79">
        <f t="shared" ref="P80" si="111">N80+O80</f>
        <v>200</v>
      </c>
      <c r="Q80" s="79"/>
      <c r="R80" s="79">
        <f t="shared" ref="R80" si="112">P80+Q80</f>
        <v>200</v>
      </c>
      <c r="S80" s="79"/>
      <c r="T80" s="79">
        <f t="shared" ref="T80" si="113">R80+S80</f>
        <v>200</v>
      </c>
    </row>
    <row r="81" spans="1:20" s="1" customFormat="1" ht="12.75" hidden="1" customHeight="1" x14ac:dyDescent="0.25">
      <c r="A81" s="222" t="s">
        <v>301</v>
      </c>
      <c r="B81" s="223"/>
      <c r="C81" s="51"/>
      <c r="D81" s="51"/>
      <c r="E81" s="51"/>
      <c r="F81" s="78" t="s">
        <v>234</v>
      </c>
      <c r="G81" s="78" t="s">
        <v>283</v>
      </c>
      <c r="H81" s="85" t="s">
        <v>302</v>
      </c>
      <c r="I81" s="78"/>
      <c r="J81" s="79">
        <f t="shared" ref="J81:T82" si="114">J82</f>
        <v>1200000</v>
      </c>
      <c r="K81" s="79">
        <f t="shared" si="114"/>
        <v>550000</v>
      </c>
      <c r="L81" s="79">
        <f t="shared" si="114"/>
        <v>1750000</v>
      </c>
      <c r="M81" s="79">
        <f t="shared" si="114"/>
        <v>0</v>
      </c>
      <c r="N81" s="79">
        <f t="shared" si="114"/>
        <v>1750000</v>
      </c>
      <c r="O81" s="79">
        <f t="shared" si="114"/>
        <v>0</v>
      </c>
      <c r="P81" s="79">
        <f t="shared" si="114"/>
        <v>1750000</v>
      </c>
      <c r="Q81" s="79">
        <f t="shared" si="114"/>
        <v>0</v>
      </c>
      <c r="R81" s="79">
        <f t="shared" si="114"/>
        <v>1750000</v>
      </c>
      <c r="S81" s="79">
        <f t="shared" si="114"/>
        <v>0</v>
      </c>
      <c r="T81" s="79">
        <f t="shared" si="114"/>
        <v>1750000</v>
      </c>
    </row>
    <row r="82" spans="1:20" s="1" customFormat="1" ht="12.75" hidden="1" x14ac:dyDescent="0.25">
      <c r="A82" s="80"/>
      <c r="B82" s="48" t="s">
        <v>246</v>
      </c>
      <c r="C82" s="48"/>
      <c r="D82" s="48"/>
      <c r="E82" s="48"/>
      <c r="F82" s="78" t="s">
        <v>234</v>
      </c>
      <c r="G82" s="49" t="s">
        <v>283</v>
      </c>
      <c r="H82" s="85" t="s">
        <v>302</v>
      </c>
      <c r="I82" s="78" t="s">
        <v>247</v>
      </c>
      <c r="J82" s="79">
        <f t="shared" si="114"/>
        <v>1200000</v>
      </c>
      <c r="K82" s="79">
        <f t="shared" si="114"/>
        <v>550000</v>
      </c>
      <c r="L82" s="79">
        <f t="shared" si="114"/>
        <v>1750000</v>
      </c>
      <c r="M82" s="79">
        <f t="shared" si="114"/>
        <v>0</v>
      </c>
      <c r="N82" s="79">
        <f t="shared" si="114"/>
        <v>1750000</v>
      </c>
      <c r="O82" s="79">
        <f t="shared" si="114"/>
        <v>0</v>
      </c>
      <c r="P82" s="79">
        <f t="shared" si="114"/>
        <v>1750000</v>
      </c>
      <c r="Q82" s="79">
        <f t="shared" si="114"/>
        <v>0</v>
      </c>
      <c r="R82" s="79">
        <f t="shared" si="114"/>
        <v>1750000</v>
      </c>
      <c r="S82" s="79">
        <f t="shared" si="114"/>
        <v>0</v>
      </c>
      <c r="T82" s="79">
        <f t="shared" si="114"/>
        <v>1750000</v>
      </c>
    </row>
    <row r="83" spans="1:20" s="1" customFormat="1" ht="12.75" hidden="1" x14ac:dyDescent="0.25">
      <c r="A83" s="80"/>
      <c r="B83" s="51" t="s">
        <v>248</v>
      </c>
      <c r="C83" s="51"/>
      <c r="D83" s="51"/>
      <c r="E83" s="51"/>
      <c r="F83" s="78" t="s">
        <v>234</v>
      </c>
      <c r="G83" s="49" t="s">
        <v>283</v>
      </c>
      <c r="H83" s="85" t="s">
        <v>302</v>
      </c>
      <c r="I83" s="78" t="s">
        <v>249</v>
      </c>
      <c r="J83" s="79">
        <f>1100000+100000</f>
        <v>1200000</v>
      </c>
      <c r="K83" s="79">
        <v>550000</v>
      </c>
      <c r="L83" s="79">
        <f t="shared" si="109"/>
        <v>1750000</v>
      </c>
      <c r="M83" s="79"/>
      <c r="N83" s="79">
        <f t="shared" ref="N83" si="115">L83+M83</f>
        <v>1750000</v>
      </c>
      <c r="O83" s="79"/>
      <c r="P83" s="79">
        <f t="shared" ref="P83" si="116">N83+O83</f>
        <v>1750000</v>
      </c>
      <c r="Q83" s="79"/>
      <c r="R83" s="79">
        <f t="shared" ref="R83" si="117">P83+Q83</f>
        <v>1750000</v>
      </c>
      <c r="S83" s="79"/>
      <c r="T83" s="79">
        <f t="shared" ref="T83" si="118">R83+S83</f>
        <v>1750000</v>
      </c>
    </row>
    <row r="84" spans="1:20" s="1" customFormat="1" ht="12.75" hidden="1" customHeight="1" x14ac:dyDescent="0.25">
      <c r="A84" s="222" t="s">
        <v>303</v>
      </c>
      <c r="B84" s="223"/>
      <c r="C84" s="51"/>
      <c r="D84" s="51"/>
      <c r="E84" s="51"/>
      <c r="F84" s="78" t="s">
        <v>234</v>
      </c>
      <c r="G84" s="49" t="s">
        <v>283</v>
      </c>
      <c r="H84" s="49" t="s">
        <v>304</v>
      </c>
      <c r="I84" s="78"/>
      <c r="J84" s="79">
        <f t="shared" ref="J84:T85" si="119">J85</f>
        <v>534800</v>
      </c>
      <c r="K84" s="79">
        <f t="shared" si="119"/>
        <v>0</v>
      </c>
      <c r="L84" s="79">
        <f t="shared" si="119"/>
        <v>534800</v>
      </c>
      <c r="M84" s="79">
        <f t="shared" si="119"/>
        <v>0</v>
      </c>
      <c r="N84" s="79">
        <f t="shared" si="119"/>
        <v>534800</v>
      </c>
      <c r="O84" s="79">
        <f t="shared" si="119"/>
        <v>0</v>
      </c>
      <c r="P84" s="79">
        <f t="shared" si="119"/>
        <v>534800</v>
      </c>
      <c r="Q84" s="79">
        <f t="shared" si="119"/>
        <v>0</v>
      </c>
      <c r="R84" s="79">
        <f t="shared" si="119"/>
        <v>534800</v>
      </c>
      <c r="S84" s="79">
        <f t="shared" si="119"/>
        <v>0</v>
      </c>
      <c r="T84" s="79">
        <f t="shared" si="119"/>
        <v>534800</v>
      </c>
    </row>
    <row r="85" spans="1:20" s="1" customFormat="1" ht="12.75" hidden="1" x14ac:dyDescent="0.25">
      <c r="A85" s="80"/>
      <c r="B85" s="48" t="s">
        <v>246</v>
      </c>
      <c r="C85" s="48"/>
      <c r="D85" s="48"/>
      <c r="E85" s="48"/>
      <c r="F85" s="78" t="s">
        <v>234</v>
      </c>
      <c r="G85" s="49" t="s">
        <v>283</v>
      </c>
      <c r="H85" s="49" t="s">
        <v>304</v>
      </c>
      <c r="I85" s="78" t="s">
        <v>247</v>
      </c>
      <c r="J85" s="79">
        <f t="shared" si="119"/>
        <v>534800</v>
      </c>
      <c r="K85" s="79">
        <f t="shared" si="119"/>
        <v>0</v>
      </c>
      <c r="L85" s="79">
        <f t="shared" si="119"/>
        <v>534800</v>
      </c>
      <c r="M85" s="79">
        <f t="shared" si="119"/>
        <v>0</v>
      </c>
      <c r="N85" s="79">
        <f t="shared" si="119"/>
        <v>534800</v>
      </c>
      <c r="O85" s="79">
        <f t="shared" si="119"/>
        <v>0</v>
      </c>
      <c r="P85" s="79">
        <f t="shared" si="119"/>
        <v>534800</v>
      </c>
      <c r="Q85" s="79">
        <f t="shared" si="119"/>
        <v>0</v>
      </c>
      <c r="R85" s="79">
        <f t="shared" si="119"/>
        <v>534800</v>
      </c>
      <c r="S85" s="79">
        <f t="shared" si="119"/>
        <v>0</v>
      </c>
      <c r="T85" s="79">
        <f t="shared" si="119"/>
        <v>534800</v>
      </c>
    </row>
    <row r="86" spans="1:20" s="1" customFormat="1" ht="12.75" hidden="1" x14ac:dyDescent="0.25">
      <c r="A86" s="80"/>
      <c r="B86" s="51" t="s">
        <v>248</v>
      </c>
      <c r="C86" s="51"/>
      <c r="D86" s="51"/>
      <c r="E86" s="51"/>
      <c r="F86" s="78" t="s">
        <v>234</v>
      </c>
      <c r="G86" s="49" t="s">
        <v>283</v>
      </c>
      <c r="H86" s="49" t="s">
        <v>304</v>
      </c>
      <c r="I86" s="78" t="s">
        <v>249</v>
      </c>
      <c r="J86" s="79">
        <v>534800</v>
      </c>
      <c r="K86" s="79"/>
      <c r="L86" s="79">
        <f t="shared" si="109"/>
        <v>534800</v>
      </c>
      <c r="M86" s="79"/>
      <c r="N86" s="79">
        <f t="shared" ref="N86" si="120">L86+M86</f>
        <v>534800</v>
      </c>
      <c r="O86" s="79"/>
      <c r="P86" s="79">
        <f t="shared" ref="P86" si="121">N86+O86</f>
        <v>534800</v>
      </c>
      <c r="Q86" s="79"/>
      <c r="R86" s="79">
        <f t="shared" ref="R86" si="122">P86+Q86</f>
        <v>534800</v>
      </c>
      <c r="S86" s="79"/>
      <c r="T86" s="79">
        <f t="shared" ref="T86" si="123">R86+S86</f>
        <v>534800</v>
      </c>
    </row>
    <row r="87" spans="1:20" s="74" customFormat="1" ht="12.75" customHeight="1" x14ac:dyDescent="0.25">
      <c r="A87" s="218" t="s">
        <v>305</v>
      </c>
      <c r="B87" s="219"/>
      <c r="C87" s="71"/>
      <c r="D87" s="71"/>
      <c r="E87" s="71"/>
      <c r="F87" s="72" t="s">
        <v>306</v>
      </c>
      <c r="G87" s="72"/>
      <c r="H87" s="72"/>
      <c r="I87" s="72"/>
      <c r="J87" s="73">
        <f t="shared" ref="J87:T92" si="124">J88</f>
        <v>708500</v>
      </c>
      <c r="K87" s="73">
        <f t="shared" si="124"/>
        <v>0</v>
      </c>
      <c r="L87" s="73">
        <f t="shared" si="124"/>
        <v>708500</v>
      </c>
      <c r="M87" s="73">
        <f t="shared" si="124"/>
        <v>0</v>
      </c>
      <c r="N87" s="73">
        <f t="shared" si="124"/>
        <v>708500</v>
      </c>
      <c r="O87" s="73">
        <f t="shared" si="124"/>
        <v>0</v>
      </c>
      <c r="P87" s="73">
        <f t="shared" si="124"/>
        <v>708500</v>
      </c>
      <c r="Q87" s="73">
        <f t="shared" si="124"/>
        <v>0</v>
      </c>
      <c r="R87" s="73">
        <f t="shared" si="124"/>
        <v>708500</v>
      </c>
      <c r="S87" s="73">
        <f t="shared" si="124"/>
        <v>2927</v>
      </c>
      <c r="T87" s="73">
        <f t="shared" si="124"/>
        <v>711427</v>
      </c>
    </row>
    <row r="88" spans="1:20" s="55" customFormat="1" ht="12.75" customHeight="1" x14ac:dyDescent="0.25">
      <c r="A88" s="224" t="s">
        <v>307</v>
      </c>
      <c r="B88" s="225"/>
      <c r="C88" s="37"/>
      <c r="D88" s="37"/>
      <c r="E88" s="37"/>
      <c r="F88" s="75" t="s">
        <v>306</v>
      </c>
      <c r="G88" s="75" t="s">
        <v>236</v>
      </c>
      <c r="H88" s="75"/>
      <c r="I88" s="75"/>
      <c r="J88" s="76">
        <f t="shared" si="124"/>
        <v>708500</v>
      </c>
      <c r="K88" s="76">
        <f t="shared" si="124"/>
        <v>0</v>
      </c>
      <c r="L88" s="76">
        <f t="shared" si="124"/>
        <v>708500</v>
      </c>
      <c r="M88" s="76">
        <f t="shared" si="124"/>
        <v>0</v>
      </c>
      <c r="N88" s="76">
        <f t="shared" si="124"/>
        <v>708500</v>
      </c>
      <c r="O88" s="76">
        <f t="shared" si="124"/>
        <v>0</v>
      </c>
      <c r="P88" s="76">
        <f t="shared" si="124"/>
        <v>708500</v>
      </c>
      <c r="Q88" s="76">
        <f t="shared" si="124"/>
        <v>0</v>
      </c>
      <c r="R88" s="76">
        <f t="shared" si="124"/>
        <v>708500</v>
      </c>
      <c r="S88" s="76">
        <f t="shared" si="124"/>
        <v>2927</v>
      </c>
      <c r="T88" s="76">
        <f t="shared" si="124"/>
        <v>711427</v>
      </c>
    </row>
    <row r="89" spans="1:20" s="57" customFormat="1" ht="16.5" customHeight="1" x14ac:dyDescent="0.25">
      <c r="A89" s="222" t="s">
        <v>308</v>
      </c>
      <c r="B89" s="223"/>
      <c r="C89" s="51"/>
      <c r="D89" s="51"/>
      <c r="E89" s="51"/>
      <c r="F89" s="78" t="s">
        <v>306</v>
      </c>
      <c r="G89" s="78" t="s">
        <v>236</v>
      </c>
      <c r="H89" s="78" t="s">
        <v>309</v>
      </c>
      <c r="I89" s="78"/>
      <c r="J89" s="79">
        <f t="shared" si="124"/>
        <v>708500</v>
      </c>
      <c r="K89" s="79">
        <f t="shared" si="124"/>
        <v>0</v>
      </c>
      <c r="L89" s="79">
        <f t="shared" si="124"/>
        <v>708500</v>
      </c>
      <c r="M89" s="79">
        <f t="shared" si="124"/>
        <v>0</v>
      </c>
      <c r="N89" s="79">
        <f t="shared" si="124"/>
        <v>708500</v>
      </c>
      <c r="O89" s="79">
        <f t="shared" si="124"/>
        <v>0</v>
      </c>
      <c r="P89" s="79">
        <f t="shared" si="124"/>
        <v>708500</v>
      </c>
      <c r="Q89" s="79">
        <f t="shared" si="124"/>
        <v>0</v>
      </c>
      <c r="R89" s="79">
        <f t="shared" si="124"/>
        <v>708500</v>
      </c>
      <c r="S89" s="79">
        <f t="shared" si="124"/>
        <v>2927</v>
      </c>
      <c r="T89" s="79">
        <f t="shared" si="124"/>
        <v>711427</v>
      </c>
    </row>
    <row r="90" spans="1:20" s="1" customFormat="1" ht="27" customHeight="1" x14ac:dyDescent="0.25">
      <c r="A90" s="222" t="s">
        <v>310</v>
      </c>
      <c r="B90" s="223"/>
      <c r="C90" s="51"/>
      <c r="D90" s="51"/>
      <c r="E90" s="51"/>
      <c r="F90" s="78" t="s">
        <v>306</v>
      </c>
      <c r="G90" s="78" t="s">
        <v>236</v>
      </c>
      <c r="H90" s="78" t="s">
        <v>311</v>
      </c>
      <c r="I90" s="78"/>
      <c r="J90" s="86">
        <f t="shared" si="124"/>
        <v>708500</v>
      </c>
      <c r="K90" s="86">
        <f t="shared" si="124"/>
        <v>0</v>
      </c>
      <c r="L90" s="86">
        <f t="shared" si="124"/>
        <v>708500</v>
      </c>
      <c r="M90" s="86">
        <f t="shared" si="124"/>
        <v>0</v>
      </c>
      <c r="N90" s="86">
        <f t="shared" si="124"/>
        <v>708500</v>
      </c>
      <c r="O90" s="86">
        <f t="shared" si="124"/>
        <v>0</v>
      </c>
      <c r="P90" s="86">
        <f t="shared" si="124"/>
        <v>708500</v>
      </c>
      <c r="Q90" s="86">
        <f t="shared" si="124"/>
        <v>0</v>
      </c>
      <c r="R90" s="86">
        <f t="shared" si="124"/>
        <v>708500</v>
      </c>
      <c r="S90" s="86">
        <f t="shared" si="124"/>
        <v>2927</v>
      </c>
      <c r="T90" s="86">
        <f t="shared" si="124"/>
        <v>711427</v>
      </c>
    </row>
    <row r="91" spans="1:20" s="1" customFormat="1" ht="51.75" customHeight="1" x14ac:dyDescent="0.25">
      <c r="A91" s="226" t="s">
        <v>312</v>
      </c>
      <c r="B91" s="227"/>
      <c r="C91" s="48"/>
      <c r="D91" s="48"/>
      <c r="E91" s="48"/>
      <c r="F91" s="78" t="s">
        <v>306</v>
      </c>
      <c r="G91" s="78" t="s">
        <v>236</v>
      </c>
      <c r="H91" s="78" t="s">
        <v>313</v>
      </c>
      <c r="I91" s="78"/>
      <c r="J91" s="86">
        <f t="shared" si="124"/>
        <v>708500</v>
      </c>
      <c r="K91" s="86">
        <f t="shared" si="124"/>
        <v>0</v>
      </c>
      <c r="L91" s="86">
        <f t="shared" si="124"/>
        <v>708500</v>
      </c>
      <c r="M91" s="86">
        <f t="shared" si="124"/>
        <v>0</v>
      </c>
      <c r="N91" s="86">
        <f t="shared" si="124"/>
        <v>708500</v>
      </c>
      <c r="O91" s="86">
        <f t="shared" si="124"/>
        <v>0</v>
      </c>
      <c r="P91" s="86">
        <f t="shared" si="124"/>
        <v>708500</v>
      </c>
      <c r="Q91" s="86">
        <f t="shared" si="124"/>
        <v>0</v>
      </c>
      <c r="R91" s="86">
        <f t="shared" si="124"/>
        <v>708500</v>
      </c>
      <c r="S91" s="86">
        <f t="shared" si="124"/>
        <v>2927</v>
      </c>
      <c r="T91" s="86">
        <f t="shared" si="124"/>
        <v>711427</v>
      </c>
    </row>
    <row r="92" spans="1:20" s="1" customFormat="1" ht="12.75" x14ac:dyDescent="0.25">
      <c r="A92" s="48"/>
      <c r="B92" s="51" t="s">
        <v>290</v>
      </c>
      <c r="C92" s="51"/>
      <c r="D92" s="51"/>
      <c r="E92" s="51"/>
      <c r="F92" s="78" t="s">
        <v>306</v>
      </c>
      <c r="G92" s="78" t="s">
        <v>236</v>
      </c>
      <c r="H92" s="78" t="s">
        <v>314</v>
      </c>
      <c r="I92" s="78" t="s">
        <v>298</v>
      </c>
      <c r="J92" s="79">
        <f>J93</f>
        <v>708500</v>
      </c>
      <c r="K92" s="79">
        <f t="shared" si="124"/>
        <v>0</v>
      </c>
      <c r="L92" s="79">
        <f t="shared" si="124"/>
        <v>708500</v>
      </c>
      <c r="M92" s="79">
        <f t="shared" si="124"/>
        <v>0</v>
      </c>
      <c r="N92" s="79">
        <f t="shared" si="124"/>
        <v>708500</v>
      </c>
      <c r="O92" s="79">
        <f t="shared" si="124"/>
        <v>0</v>
      </c>
      <c r="P92" s="79">
        <f t="shared" si="124"/>
        <v>708500</v>
      </c>
      <c r="Q92" s="79">
        <f t="shared" si="124"/>
        <v>0</v>
      </c>
      <c r="R92" s="79">
        <f t="shared" si="124"/>
        <v>708500</v>
      </c>
      <c r="S92" s="79">
        <f t="shared" si="124"/>
        <v>2927</v>
      </c>
      <c r="T92" s="79">
        <f t="shared" si="124"/>
        <v>711427</v>
      </c>
    </row>
    <row r="93" spans="1:20" s="1" customFormat="1" ht="12.75" x14ac:dyDescent="0.25">
      <c r="A93" s="48"/>
      <c r="B93" s="51" t="s">
        <v>299</v>
      </c>
      <c r="C93" s="51"/>
      <c r="D93" s="51"/>
      <c r="E93" s="51"/>
      <c r="F93" s="78" t="s">
        <v>306</v>
      </c>
      <c r="G93" s="78" t="s">
        <v>236</v>
      </c>
      <c r="H93" s="78" t="s">
        <v>314</v>
      </c>
      <c r="I93" s="78" t="s">
        <v>300</v>
      </c>
      <c r="J93" s="79">
        <v>708500</v>
      </c>
      <c r="K93" s="79"/>
      <c r="L93" s="79">
        <f t="shared" si="109"/>
        <v>708500</v>
      </c>
      <c r="M93" s="79"/>
      <c r="N93" s="79">
        <f t="shared" ref="N93" si="125">L93+M93</f>
        <v>708500</v>
      </c>
      <c r="O93" s="79"/>
      <c r="P93" s="79">
        <f t="shared" ref="P93" si="126">N93+O93</f>
        <v>708500</v>
      </c>
      <c r="Q93" s="79"/>
      <c r="R93" s="79">
        <f t="shared" ref="R93" si="127">P93+Q93</f>
        <v>708500</v>
      </c>
      <c r="S93" s="79">
        <v>2927</v>
      </c>
      <c r="T93" s="79">
        <f t="shared" ref="T93" si="128">R93+S93</f>
        <v>711427</v>
      </c>
    </row>
    <row r="94" spans="1:20" s="74" customFormat="1" ht="12.75" hidden="1" customHeight="1" x14ac:dyDescent="0.25">
      <c r="A94" s="218" t="s">
        <v>315</v>
      </c>
      <c r="B94" s="219"/>
      <c r="C94" s="71"/>
      <c r="D94" s="71"/>
      <c r="E94" s="71"/>
      <c r="F94" s="72" t="s">
        <v>236</v>
      </c>
      <c r="G94" s="72"/>
      <c r="H94" s="72"/>
      <c r="I94" s="72"/>
      <c r="J94" s="73">
        <f>J95</f>
        <v>596900</v>
      </c>
      <c r="K94" s="73">
        <f t="shared" ref="K94:T94" si="129">K95</f>
        <v>672000</v>
      </c>
      <c r="L94" s="73">
        <f t="shared" si="129"/>
        <v>1268900</v>
      </c>
      <c r="M94" s="73">
        <f t="shared" si="129"/>
        <v>0</v>
      </c>
      <c r="N94" s="73">
        <f t="shared" si="129"/>
        <v>1268900</v>
      </c>
      <c r="O94" s="73">
        <f t="shared" si="129"/>
        <v>0</v>
      </c>
      <c r="P94" s="73">
        <f t="shared" si="129"/>
        <v>1268900</v>
      </c>
      <c r="Q94" s="73">
        <f t="shared" si="129"/>
        <v>0</v>
      </c>
      <c r="R94" s="73">
        <f t="shared" si="129"/>
        <v>1268900</v>
      </c>
      <c r="S94" s="73">
        <f t="shared" si="129"/>
        <v>0</v>
      </c>
      <c r="T94" s="73">
        <f t="shared" si="129"/>
        <v>1268900</v>
      </c>
    </row>
    <row r="95" spans="1:20" s="77" customFormat="1" ht="12.75" hidden="1" customHeight="1" x14ac:dyDescent="0.25">
      <c r="A95" s="220" t="s">
        <v>316</v>
      </c>
      <c r="B95" s="221"/>
      <c r="C95" s="52"/>
      <c r="D95" s="52"/>
      <c r="E95" s="52"/>
      <c r="F95" s="75" t="s">
        <v>236</v>
      </c>
      <c r="G95" s="75" t="s">
        <v>317</v>
      </c>
      <c r="H95" s="75"/>
      <c r="I95" s="75"/>
      <c r="J95" s="76">
        <f>J96+J103</f>
        <v>596900</v>
      </c>
      <c r="K95" s="76">
        <f t="shared" ref="K95:T95" si="130">K96+K103</f>
        <v>672000</v>
      </c>
      <c r="L95" s="76">
        <f t="shared" si="130"/>
        <v>1268900</v>
      </c>
      <c r="M95" s="76">
        <f t="shared" si="130"/>
        <v>0</v>
      </c>
      <c r="N95" s="76">
        <f t="shared" si="130"/>
        <v>1268900</v>
      </c>
      <c r="O95" s="76">
        <f t="shared" si="130"/>
        <v>0</v>
      </c>
      <c r="P95" s="76">
        <f t="shared" si="130"/>
        <v>1268900</v>
      </c>
      <c r="Q95" s="76">
        <f t="shared" si="130"/>
        <v>0</v>
      </c>
      <c r="R95" s="76">
        <f t="shared" si="130"/>
        <v>1268900</v>
      </c>
      <c r="S95" s="76">
        <f t="shared" si="130"/>
        <v>0</v>
      </c>
      <c r="T95" s="76">
        <f t="shared" si="130"/>
        <v>1268900</v>
      </c>
    </row>
    <row r="96" spans="1:20" s="1" customFormat="1" ht="12.75" hidden="1" customHeight="1" x14ac:dyDescent="0.25">
      <c r="A96" s="222" t="s">
        <v>318</v>
      </c>
      <c r="B96" s="223"/>
      <c r="C96" s="51"/>
      <c r="D96" s="51"/>
      <c r="E96" s="51"/>
      <c r="F96" s="78" t="s">
        <v>236</v>
      </c>
      <c r="G96" s="78" t="s">
        <v>317</v>
      </c>
      <c r="H96" s="78" t="s">
        <v>319</v>
      </c>
      <c r="I96" s="78"/>
      <c r="J96" s="79">
        <f>J97</f>
        <v>593400</v>
      </c>
      <c r="K96" s="79">
        <f t="shared" ref="K96:T96" si="131">K97</f>
        <v>672000</v>
      </c>
      <c r="L96" s="79">
        <f t="shared" si="131"/>
        <v>1265400</v>
      </c>
      <c r="M96" s="79">
        <f t="shared" si="131"/>
        <v>0</v>
      </c>
      <c r="N96" s="79">
        <f t="shared" si="131"/>
        <v>1265400</v>
      </c>
      <c r="O96" s="79">
        <f t="shared" si="131"/>
        <v>0</v>
      </c>
      <c r="P96" s="79">
        <f t="shared" si="131"/>
        <v>1265400</v>
      </c>
      <c r="Q96" s="79">
        <f t="shared" si="131"/>
        <v>0</v>
      </c>
      <c r="R96" s="79">
        <f t="shared" si="131"/>
        <v>1265400</v>
      </c>
      <c r="S96" s="79">
        <f t="shared" si="131"/>
        <v>0</v>
      </c>
      <c r="T96" s="79">
        <f t="shared" si="131"/>
        <v>1265400</v>
      </c>
    </row>
    <row r="97" spans="1:20" s="1" customFormat="1" ht="12.75" hidden="1" customHeight="1" x14ac:dyDescent="0.25">
      <c r="A97" s="222" t="s">
        <v>320</v>
      </c>
      <c r="B97" s="223"/>
      <c r="C97" s="51"/>
      <c r="D97" s="51"/>
      <c r="E97" s="51"/>
      <c r="F97" s="78" t="s">
        <v>236</v>
      </c>
      <c r="G97" s="78" t="s">
        <v>317</v>
      </c>
      <c r="H97" s="78" t="s">
        <v>321</v>
      </c>
      <c r="I97" s="78"/>
      <c r="J97" s="79">
        <f>J98+J101</f>
        <v>593400</v>
      </c>
      <c r="K97" s="79">
        <f t="shared" ref="K97:T97" si="132">K98+K101</f>
        <v>672000</v>
      </c>
      <c r="L97" s="79">
        <f t="shared" si="132"/>
        <v>1265400</v>
      </c>
      <c r="M97" s="79">
        <f t="shared" si="132"/>
        <v>0</v>
      </c>
      <c r="N97" s="79">
        <f t="shared" si="132"/>
        <v>1265400</v>
      </c>
      <c r="O97" s="79">
        <f t="shared" si="132"/>
        <v>0</v>
      </c>
      <c r="P97" s="79">
        <f t="shared" si="132"/>
        <v>1265400</v>
      </c>
      <c r="Q97" s="79">
        <f t="shared" si="132"/>
        <v>0</v>
      </c>
      <c r="R97" s="79">
        <f t="shared" si="132"/>
        <v>1265400</v>
      </c>
      <c r="S97" s="79">
        <f t="shared" si="132"/>
        <v>0</v>
      </c>
      <c r="T97" s="79">
        <f t="shared" si="132"/>
        <v>1265400</v>
      </c>
    </row>
    <row r="98" spans="1:20" s="1" customFormat="1" ht="25.5" hidden="1" x14ac:dyDescent="0.25">
      <c r="A98" s="87"/>
      <c r="B98" s="51" t="s">
        <v>241</v>
      </c>
      <c r="C98" s="51"/>
      <c r="D98" s="51"/>
      <c r="E98" s="51"/>
      <c r="F98" s="78" t="s">
        <v>236</v>
      </c>
      <c r="G98" s="49" t="s">
        <v>317</v>
      </c>
      <c r="H98" s="78" t="s">
        <v>321</v>
      </c>
      <c r="I98" s="78" t="s">
        <v>243</v>
      </c>
      <c r="J98" s="79">
        <f>J99+J100</f>
        <v>537700</v>
      </c>
      <c r="K98" s="79">
        <f t="shared" ref="K98:T98" si="133">K99+K100</f>
        <v>595000</v>
      </c>
      <c r="L98" s="79">
        <f t="shared" si="133"/>
        <v>1132700</v>
      </c>
      <c r="M98" s="79">
        <f t="shared" si="133"/>
        <v>0</v>
      </c>
      <c r="N98" s="79">
        <f t="shared" si="133"/>
        <v>1132700</v>
      </c>
      <c r="O98" s="79">
        <f t="shared" si="133"/>
        <v>0</v>
      </c>
      <c r="P98" s="79">
        <f t="shared" si="133"/>
        <v>1132700</v>
      </c>
      <c r="Q98" s="79">
        <f t="shared" si="133"/>
        <v>0</v>
      </c>
      <c r="R98" s="79">
        <f t="shared" si="133"/>
        <v>1132700</v>
      </c>
      <c r="S98" s="79">
        <f t="shared" si="133"/>
        <v>0</v>
      </c>
      <c r="T98" s="79">
        <f t="shared" si="133"/>
        <v>1132700</v>
      </c>
    </row>
    <row r="99" spans="1:20" s="1" customFormat="1" ht="12.75" hidden="1" x14ac:dyDescent="0.25">
      <c r="A99" s="87"/>
      <c r="B99" s="51" t="s">
        <v>322</v>
      </c>
      <c r="C99" s="51"/>
      <c r="D99" s="51"/>
      <c r="E99" s="51"/>
      <c r="F99" s="78" t="s">
        <v>236</v>
      </c>
      <c r="G99" s="49" t="s">
        <v>317</v>
      </c>
      <c r="H99" s="78" t="s">
        <v>321</v>
      </c>
      <c r="I99" s="78" t="s">
        <v>323</v>
      </c>
      <c r="J99" s="79"/>
      <c r="K99" s="79">
        <f>595000+440000</f>
        <v>1035000</v>
      </c>
      <c r="L99" s="79">
        <f t="shared" si="109"/>
        <v>1035000</v>
      </c>
      <c r="M99" s="79"/>
      <c r="N99" s="79">
        <f t="shared" ref="N99:N100" si="134">L99+M99</f>
        <v>1035000</v>
      </c>
      <c r="O99" s="79"/>
      <c r="P99" s="79">
        <f t="shared" ref="P99:P100" si="135">N99+O99</f>
        <v>1035000</v>
      </c>
      <c r="Q99" s="79"/>
      <c r="R99" s="79">
        <f t="shared" ref="R99:R100" si="136">P99+Q99</f>
        <v>1035000</v>
      </c>
      <c r="S99" s="79"/>
      <c r="T99" s="79">
        <f t="shared" ref="T99:T100" si="137">R99+S99</f>
        <v>1035000</v>
      </c>
    </row>
    <row r="100" spans="1:20" s="1" customFormat="1" ht="25.5" hidden="1" x14ac:dyDescent="0.25">
      <c r="A100" s="88"/>
      <c r="B100" s="48" t="s">
        <v>324</v>
      </c>
      <c r="C100" s="48"/>
      <c r="D100" s="48"/>
      <c r="E100" s="48"/>
      <c r="F100" s="78" t="s">
        <v>236</v>
      </c>
      <c r="G100" s="49" t="s">
        <v>317</v>
      </c>
      <c r="H100" s="78" t="s">
        <v>321</v>
      </c>
      <c r="I100" s="78" t="s">
        <v>325</v>
      </c>
      <c r="J100" s="79">
        <f>537694+6</f>
        <v>537700</v>
      </c>
      <c r="K100" s="79">
        <v>-440000</v>
      </c>
      <c r="L100" s="79">
        <f t="shared" si="109"/>
        <v>97700</v>
      </c>
      <c r="M100" s="79"/>
      <c r="N100" s="79">
        <f t="shared" si="134"/>
        <v>97700</v>
      </c>
      <c r="O100" s="79"/>
      <c r="P100" s="79">
        <f t="shared" si="135"/>
        <v>97700</v>
      </c>
      <c r="Q100" s="79"/>
      <c r="R100" s="79">
        <f t="shared" si="136"/>
        <v>97700</v>
      </c>
      <c r="S100" s="79"/>
      <c r="T100" s="79">
        <f t="shared" si="137"/>
        <v>97700</v>
      </c>
    </row>
    <row r="101" spans="1:20" s="1" customFormat="1" ht="12.75" hidden="1" x14ac:dyDescent="0.25">
      <c r="A101" s="88"/>
      <c r="B101" s="48" t="s">
        <v>246</v>
      </c>
      <c r="C101" s="48"/>
      <c r="D101" s="48"/>
      <c r="E101" s="48"/>
      <c r="F101" s="78" t="s">
        <v>236</v>
      </c>
      <c r="G101" s="49" t="s">
        <v>317</v>
      </c>
      <c r="H101" s="78" t="s">
        <v>321</v>
      </c>
      <c r="I101" s="78" t="s">
        <v>247</v>
      </c>
      <c r="J101" s="79">
        <f>J102</f>
        <v>55700</v>
      </c>
      <c r="K101" s="79">
        <f t="shared" ref="K101:T101" si="138">K102</f>
        <v>77000</v>
      </c>
      <c r="L101" s="79">
        <f t="shared" si="138"/>
        <v>132700</v>
      </c>
      <c r="M101" s="79">
        <f t="shared" si="138"/>
        <v>0</v>
      </c>
      <c r="N101" s="79">
        <f t="shared" si="138"/>
        <v>132700</v>
      </c>
      <c r="O101" s="79">
        <f t="shared" si="138"/>
        <v>0</v>
      </c>
      <c r="P101" s="79">
        <f t="shared" si="138"/>
        <v>132700</v>
      </c>
      <c r="Q101" s="79">
        <f t="shared" si="138"/>
        <v>0</v>
      </c>
      <c r="R101" s="79">
        <f t="shared" si="138"/>
        <v>132700</v>
      </c>
      <c r="S101" s="79">
        <f t="shared" si="138"/>
        <v>0</v>
      </c>
      <c r="T101" s="79">
        <f t="shared" si="138"/>
        <v>132700</v>
      </c>
    </row>
    <row r="102" spans="1:20" s="1" customFormat="1" ht="12.75" hidden="1" x14ac:dyDescent="0.25">
      <c r="A102" s="88"/>
      <c r="B102" s="51" t="s">
        <v>248</v>
      </c>
      <c r="C102" s="51"/>
      <c r="D102" s="51"/>
      <c r="E102" s="51"/>
      <c r="F102" s="78" t="s">
        <v>236</v>
      </c>
      <c r="G102" s="49" t="s">
        <v>317</v>
      </c>
      <c r="H102" s="78" t="s">
        <v>321</v>
      </c>
      <c r="I102" s="78" t="s">
        <v>249</v>
      </c>
      <c r="J102" s="79">
        <f>55735-35</f>
        <v>55700</v>
      </c>
      <c r="K102" s="79">
        <v>77000</v>
      </c>
      <c r="L102" s="79">
        <f t="shared" si="109"/>
        <v>132700</v>
      </c>
      <c r="M102" s="79"/>
      <c r="N102" s="79">
        <f t="shared" ref="N102" si="139">L102+M102</f>
        <v>132700</v>
      </c>
      <c r="O102" s="79"/>
      <c r="P102" s="79">
        <f t="shared" ref="P102" si="140">N102+O102</f>
        <v>132700</v>
      </c>
      <c r="Q102" s="79"/>
      <c r="R102" s="79">
        <f t="shared" ref="R102" si="141">P102+Q102</f>
        <v>132700</v>
      </c>
      <c r="S102" s="79"/>
      <c r="T102" s="79">
        <f t="shared" ref="T102" si="142">R102+S102</f>
        <v>132700</v>
      </c>
    </row>
    <row r="103" spans="1:20" s="1" customFormat="1" ht="12.75" hidden="1" customHeight="1" x14ac:dyDescent="0.25">
      <c r="A103" s="222" t="s">
        <v>261</v>
      </c>
      <c r="B103" s="223"/>
      <c r="C103" s="51"/>
      <c r="D103" s="51"/>
      <c r="E103" s="51"/>
      <c r="F103" s="78" t="s">
        <v>236</v>
      </c>
      <c r="G103" s="49" t="s">
        <v>317</v>
      </c>
      <c r="H103" s="78" t="s">
        <v>262</v>
      </c>
      <c r="I103" s="78"/>
      <c r="J103" s="79">
        <f>J104</f>
        <v>3500</v>
      </c>
      <c r="K103" s="79">
        <f t="shared" ref="K103:T106" si="143">K104</f>
        <v>0</v>
      </c>
      <c r="L103" s="79">
        <f t="shared" si="143"/>
        <v>3500</v>
      </c>
      <c r="M103" s="79">
        <f t="shared" si="143"/>
        <v>0</v>
      </c>
      <c r="N103" s="79">
        <f t="shared" si="143"/>
        <v>3500</v>
      </c>
      <c r="O103" s="79">
        <f t="shared" si="143"/>
        <v>0</v>
      </c>
      <c r="P103" s="79">
        <f t="shared" si="143"/>
        <v>3500</v>
      </c>
      <c r="Q103" s="79">
        <f t="shared" si="143"/>
        <v>0</v>
      </c>
      <c r="R103" s="79">
        <f t="shared" si="143"/>
        <v>3500</v>
      </c>
      <c r="S103" s="79">
        <f t="shared" si="143"/>
        <v>0</v>
      </c>
      <c r="T103" s="79">
        <f t="shared" si="143"/>
        <v>3500</v>
      </c>
    </row>
    <row r="104" spans="1:20" s="1" customFormat="1" ht="12.75" hidden="1" customHeight="1" x14ac:dyDescent="0.25">
      <c r="A104" s="222" t="s">
        <v>263</v>
      </c>
      <c r="B104" s="223"/>
      <c r="C104" s="81"/>
      <c r="D104" s="81"/>
      <c r="E104" s="51"/>
      <c r="F104" s="78" t="s">
        <v>236</v>
      </c>
      <c r="G104" s="49" t="s">
        <v>317</v>
      </c>
      <c r="H104" s="78" t="s">
        <v>264</v>
      </c>
      <c r="I104" s="78"/>
      <c r="J104" s="79">
        <f>J105</f>
        <v>3500</v>
      </c>
      <c r="K104" s="79">
        <f t="shared" si="143"/>
        <v>0</v>
      </c>
      <c r="L104" s="79">
        <f t="shared" si="143"/>
        <v>3500</v>
      </c>
      <c r="M104" s="79">
        <f t="shared" si="143"/>
        <v>0</v>
      </c>
      <c r="N104" s="79">
        <f t="shared" si="143"/>
        <v>3500</v>
      </c>
      <c r="O104" s="79">
        <f t="shared" si="143"/>
        <v>0</v>
      </c>
      <c r="P104" s="79">
        <f t="shared" si="143"/>
        <v>3500</v>
      </c>
      <c r="Q104" s="79">
        <f t="shared" si="143"/>
        <v>0</v>
      </c>
      <c r="R104" s="79">
        <f t="shared" si="143"/>
        <v>3500</v>
      </c>
      <c r="S104" s="79">
        <f t="shared" si="143"/>
        <v>0</v>
      </c>
      <c r="T104" s="79">
        <f t="shared" si="143"/>
        <v>3500</v>
      </c>
    </row>
    <row r="105" spans="1:20" s="1" customFormat="1" ht="12.75" hidden="1" customHeight="1" x14ac:dyDescent="0.25">
      <c r="A105" s="222" t="s">
        <v>326</v>
      </c>
      <c r="B105" s="223"/>
      <c r="C105" s="51"/>
      <c r="D105" s="51"/>
      <c r="E105" s="51"/>
      <c r="F105" s="78" t="s">
        <v>236</v>
      </c>
      <c r="G105" s="49" t="s">
        <v>317</v>
      </c>
      <c r="H105" s="78" t="s">
        <v>327</v>
      </c>
      <c r="I105" s="78"/>
      <c r="J105" s="79">
        <f>J106</f>
        <v>3500</v>
      </c>
      <c r="K105" s="79">
        <f t="shared" si="143"/>
        <v>0</v>
      </c>
      <c r="L105" s="79">
        <f t="shared" si="143"/>
        <v>3500</v>
      </c>
      <c r="M105" s="79">
        <f t="shared" si="143"/>
        <v>0</v>
      </c>
      <c r="N105" s="79">
        <f t="shared" si="143"/>
        <v>3500</v>
      </c>
      <c r="O105" s="79">
        <f t="shared" si="143"/>
        <v>0</v>
      </c>
      <c r="P105" s="79">
        <f t="shared" si="143"/>
        <v>3500</v>
      </c>
      <c r="Q105" s="79">
        <f t="shared" si="143"/>
        <v>0</v>
      </c>
      <c r="R105" s="79">
        <f t="shared" si="143"/>
        <v>3500</v>
      </c>
      <c r="S105" s="79">
        <f t="shared" si="143"/>
        <v>0</v>
      </c>
      <c r="T105" s="79">
        <f t="shared" si="143"/>
        <v>3500</v>
      </c>
    </row>
    <row r="106" spans="1:20" s="1" customFormat="1" ht="12.75" hidden="1" x14ac:dyDescent="0.25">
      <c r="A106" s="80"/>
      <c r="B106" s="48" t="s">
        <v>246</v>
      </c>
      <c r="C106" s="48"/>
      <c r="D106" s="48"/>
      <c r="E106" s="48"/>
      <c r="F106" s="78" t="s">
        <v>236</v>
      </c>
      <c r="G106" s="49" t="s">
        <v>317</v>
      </c>
      <c r="H106" s="78" t="s">
        <v>327</v>
      </c>
      <c r="I106" s="78" t="s">
        <v>247</v>
      </c>
      <c r="J106" s="79">
        <f>J107</f>
        <v>3500</v>
      </c>
      <c r="K106" s="79">
        <f t="shared" si="143"/>
        <v>0</v>
      </c>
      <c r="L106" s="79">
        <f t="shared" si="143"/>
        <v>3500</v>
      </c>
      <c r="M106" s="79">
        <f t="shared" si="143"/>
        <v>0</v>
      </c>
      <c r="N106" s="79">
        <f t="shared" si="143"/>
        <v>3500</v>
      </c>
      <c r="O106" s="79">
        <f t="shared" si="143"/>
        <v>0</v>
      </c>
      <c r="P106" s="79">
        <f t="shared" si="143"/>
        <v>3500</v>
      </c>
      <c r="Q106" s="79">
        <f t="shared" si="143"/>
        <v>0</v>
      </c>
      <c r="R106" s="79">
        <f t="shared" si="143"/>
        <v>3500</v>
      </c>
      <c r="S106" s="79">
        <f t="shared" si="143"/>
        <v>0</v>
      </c>
      <c r="T106" s="79">
        <f t="shared" si="143"/>
        <v>3500</v>
      </c>
    </row>
    <row r="107" spans="1:20" s="1" customFormat="1" ht="12.75" hidden="1" x14ac:dyDescent="0.25">
      <c r="A107" s="80"/>
      <c r="B107" s="51" t="s">
        <v>248</v>
      </c>
      <c r="C107" s="51"/>
      <c r="D107" s="51"/>
      <c r="E107" s="51"/>
      <c r="F107" s="78" t="s">
        <v>236</v>
      </c>
      <c r="G107" s="49" t="s">
        <v>317</v>
      </c>
      <c r="H107" s="78" t="s">
        <v>327</v>
      </c>
      <c r="I107" s="78" t="s">
        <v>249</v>
      </c>
      <c r="J107" s="79">
        <v>3500</v>
      </c>
      <c r="K107" s="79"/>
      <c r="L107" s="79">
        <f t="shared" si="109"/>
        <v>3500</v>
      </c>
      <c r="M107" s="79"/>
      <c r="N107" s="79">
        <f t="shared" ref="N107" si="144">L107+M107</f>
        <v>3500</v>
      </c>
      <c r="O107" s="79"/>
      <c r="P107" s="79">
        <f t="shared" ref="P107" si="145">N107+O107</f>
        <v>3500</v>
      </c>
      <c r="Q107" s="79"/>
      <c r="R107" s="79">
        <f t="shared" ref="R107" si="146">P107+Q107</f>
        <v>3500</v>
      </c>
      <c r="S107" s="79"/>
      <c r="T107" s="79">
        <f t="shared" ref="T107" si="147">R107+S107</f>
        <v>3500</v>
      </c>
    </row>
    <row r="108" spans="1:20" s="74" customFormat="1" ht="12.75" hidden="1" customHeight="1" x14ac:dyDescent="0.25">
      <c r="A108" s="218" t="s">
        <v>328</v>
      </c>
      <c r="B108" s="219"/>
      <c r="C108" s="71"/>
      <c r="D108" s="71"/>
      <c r="E108" s="71"/>
      <c r="F108" s="72" t="s">
        <v>257</v>
      </c>
      <c r="G108" s="72"/>
      <c r="H108" s="72"/>
      <c r="I108" s="72"/>
      <c r="J108" s="73">
        <f>J109+J116+J122</f>
        <v>5282300</v>
      </c>
      <c r="K108" s="73">
        <f t="shared" ref="K108:T108" si="148">K109+K116+K122</f>
        <v>100000</v>
      </c>
      <c r="L108" s="73">
        <f t="shared" si="148"/>
        <v>5382300</v>
      </c>
      <c r="M108" s="73">
        <f t="shared" si="148"/>
        <v>0</v>
      </c>
      <c r="N108" s="73">
        <f t="shared" si="148"/>
        <v>5382300</v>
      </c>
      <c r="O108" s="73">
        <f t="shared" si="148"/>
        <v>699992</v>
      </c>
      <c r="P108" s="73">
        <f t="shared" si="148"/>
        <v>6082292</v>
      </c>
      <c r="Q108" s="73">
        <f t="shared" si="148"/>
        <v>0</v>
      </c>
      <c r="R108" s="73">
        <f t="shared" si="148"/>
        <v>6082292</v>
      </c>
      <c r="S108" s="73">
        <f t="shared" si="148"/>
        <v>0</v>
      </c>
      <c r="T108" s="73">
        <f t="shared" si="148"/>
        <v>6082292</v>
      </c>
    </row>
    <row r="109" spans="1:20" s="77" customFormat="1" ht="12.75" hidden="1" customHeight="1" x14ac:dyDescent="0.25">
      <c r="A109" s="220" t="s">
        <v>329</v>
      </c>
      <c r="B109" s="221"/>
      <c r="C109" s="52"/>
      <c r="D109" s="52"/>
      <c r="E109" s="52"/>
      <c r="F109" s="75" t="s">
        <v>257</v>
      </c>
      <c r="G109" s="75" t="s">
        <v>330</v>
      </c>
      <c r="H109" s="75"/>
      <c r="I109" s="75"/>
      <c r="J109" s="76">
        <f>J110+J113</f>
        <v>705000</v>
      </c>
      <c r="K109" s="76">
        <f t="shared" ref="K109:T109" si="149">K110+K113</f>
        <v>0</v>
      </c>
      <c r="L109" s="76">
        <f t="shared" si="149"/>
        <v>705000</v>
      </c>
      <c r="M109" s="76">
        <f t="shared" si="149"/>
        <v>0</v>
      </c>
      <c r="N109" s="76">
        <f t="shared" si="149"/>
        <v>705000</v>
      </c>
      <c r="O109" s="76">
        <f t="shared" si="149"/>
        <v>699992</v>
      </c>
      <c r="P109" s="76">
        <f t="shared" si="149"/>
        <v>1404992</v>
      </c>
      <c r="Q109" s="76">
        <f t="shared" si="149"/>
        <v>0</v>
      </c>
      <c r="R109" s="76">
        <f t="shared" si="149"/>
        <v>1404992</v>
      </c>
      <c r="S109" s="76">
        <f t="shared" si="149"/>
        <v>0</v>
      </c>
      <c r="T109" s="76">
        <f t="shared" si="149"/>
        <v>1404992</v>
      </c>
    </row>
    <row r="110" spans="1:20" s="1" customFormat="1" ht="12.75" hidden="1" customHeight="1" x14ac:dyDescent="0.25">
      <c r="A110" s="222" t="s">
        <v>331</v>
      </c>
      <c r="B110" s="223"/>
      <c r="C110" s="51"/>
      <c r="D110" s="51"/>
      <c r="E110" s="51"/>
      <c r="F110" s="78" t="s">
        <v>257</v>
      </c>
      <c r="G110" s="78" t="s">
        <v>330</v>
      </c>
      <c r="H110" s="78" t="s">
        <v>332</v>
      </c>
      <c r="I110" s="78"/>
      <c r="J110" s="79">
        <f t="shared" ref="J110:T111" si="150">J111</f>
        <v>55000</v>
      </c>
      <c r="K110" s="79">
        <f t="shared" si="150"/>
        <v>0</v>
      </c>
      <c r="L110" s="79">
        <f t="shared" si="150"/>
        <v>55000</v>
      </c>
      <c r="M110" s="79">
        <f t="shared" si="150"/>
        <v>0</v>
      </c>
      <c r="N110" s="79">
        <f t="shared" si="150"/>
        <v>55000</v>
      </c>
      <c r="O110" s="79">
        <f t="shared" si="150"/>
        <v>0</v>
      </c>
      <c r="P110" s="79">
        <f t="shared" si="150"/>
        <v>55000</v>
      </c>
      <c r="Q110" s="79">
        <f t="shared" si="150"/>
        <v>0</v>
      </c>
      <c r="R110" s="79">
        <f t="shared" si="150"/>
        <v>55000</v>
      </c>
      <c r="S110" s="79">
        <f t="shared" si="150"/>
        <v>0</v>
      </c>
      <c r="T110" s="79">
        <f t="shared" si="150"/>
        <v>55000</v>
      </c>
    </row>
    <row r="111" spans="1:20" s="1" customFormat="1" ht="12.75" hidden="1" x14ac:dyDescent="0.25">
      <c r="A111" s="88"/>
      <c r="B111" s="48" t="s">
        <v>246</v>
      </c>
      <c r="C111" s="48"/>
      <c r="D111" s="48"/>
      <c r="E111" s="48"/>
      <c r="F111" s="78" t="s">
        <v>257</v>
      </c>
      <c r="G111" s="78" t="s">
        <v>330</v>
      </c>
      <c r="H111" s="78" t="s">
        <v>332</v>
      </c>
      <c r="I111" s="78" t="s">
        <v>247</v>
      </c>
      <c r="J111" s="79">
        <f t="shared" si="150"/>
        <v>55000</v>
      </c>
      <c r="K111" s="79">
        <f t="shared" si="150"/>
        <v>0</v>
      </c>
      <c r="L111" s="79">
        <f t="shared" si="150"/>
        <v>55000</v>
      </c>
      <c r="M111" s="79">
        <f t="shared" si="150"/>
        <v>0</v>
      </c>
      <c r="N111" s="79">
        <f t="shared" si="150"/>
        <v>55000</v>
      </c>
      <c r="O111" s="79">
        <f t="shared" si="150"/>
        <v>0</v>
      </c>
      <c r="P111" s="79">
        <f t="shared" si="150"/>
        <v>55000</v>
      </c>
      <c r="Q111" s="79">
        <f t="shared" si="150"/>
        <v>0</v>
      </c>
      <c r="R111" s="79">
        <f t="shared" si="150"/>
        <v>55000</v>
      </c>
      <c r="S111" s="79">
        <f t="shared" si="150"/>
        <v>0</v>
      </c>
      <c r="T111" s="79">
        <f t="shared" si="150"/>
        <v>55000</v>
      </c>
    </row>
    <row r="112" spans="1:20" s="1" customFormat="1" ht="12.75" hidden="1" x14ac:dyDescent="0.25">
      <c r="A112" s="88"/>
      <c r="B112" s="51" t="s">
        <v>248</v>
      </c>
      <c r="C112" s="51"/>
      <c r="D112" s="51"/>
      <c r="E112" s="51"/>
      <c r="F112" s="78" t="s">
        <v>257</v>
      </c>
      <c r="G112" s="78" t="s">
        <v>330</v>
      </c>
      <c r="H112" s="78" t="s">
        <v>332</v>
      </c>
      <c r="I112" s="78" t="s">
        <v>249</v>
      </c>
      <c r="J112" s="79">
        <v>55000</v>
      </c>
      <c r="K112" s="79"/>
      <c r="L112" s="79">
        <f t="shared" si="109"/>
        <v>55000</v>
      </c>
      <c r="M112" s="79"/>
      <c r="N112" s="79">
        <f t="shared" ref="N112" si="151">L112+M112</f>
        <v>55000</v>
      </c>
      <c r="O112" s="79"/>
      <c r="P112" s="79">
        <f t="shared" ref="P112" si="152">N112+O112</f>
        <v>55000</v>
      </c>
      <c r="Q112" s="79"/>
      <c r="R112" s="79">
        <f t="shared" ref="R112" si="153">P112+Q112</f>
        <v>55000</v>
      </c>
      <c r="S112" s="79"/>
      <c r="T112" s="79">
        <f t="shared" ref="T112" si="154">R112+S112</f>
        <v>55000</v>
      </c>
    </row>
    <row r="113" spans="1:20" s="92" customFormat="1" ht="15" hidden="1" customHeight="1" x14ac:dyDescent="0.25">
      <c r="A113" s="228" t="s">
        <v>333</v>
      </c>
      <c r="B113" s="229"/>
      <c r="C113" s="89"/>
      <c r="D113" s="89"/>
      <c r="E113" s="35">
        <v>851</v>
      </c>
      <c r="F113" s="78" t="s">
        <v>257</v>
      </c>
      <c r="G113" s="78" t="s">
        <v>330</v>
      </c>
      <c r="H113" s="85" t="s">
        <v>334</v>
      </c>
      <c r="I113" s="90"/>
      <c r="J113" s="91">
        <f>J114</f>
        <v>650000</v>
      </c>
      <c r="K113" s="91">
        <f t="shared" ref="K113:T114" si="155">K114</f>
        <v>0</v>
      </c>
      <c r="L113" s="91">
        <f t="shared" si="155"/>
        <v>650000</v>
      </c>
      <c r="M113" s="91">
        <f t="shared" si="155"/>
        <v>0</v>
      </c>
      <c r="N113" s="91">
        <f t="shared" si="155"/>
        <v>650000</v>
      </c>
      <c r="O113" s="91">
        <f t="shared" si="155"/>
        <v>699992</v>
      </c>
      <c r="P113" s="91">
        <f t="shared" si="155"/>
        <v>1349992</v>
      </c>
      <c r="Q113" s="91">
        <f t="shared" si="155"/>
        <v>0</v>
      </c>
      <c r="R113" s="91">
        <f t="shared" si="155"/>
        <v>1349992</v>
      </c>
      <c r="S113" s="91">
        <f t="shared" si="155"/>
        <v>0</v>
      </c>
      <c r="T113" s="91">
        <f t="shared" si="155"/>
        <v>1349992</v>
      </c>
    </row>
    <row r="114" spans="1:20" s="1" customFormat="1" ht="12.75" hidden="1" x14ac:dyDescent="0.25">
      <c r="A114" s="51"/>
      <c r="B114" s="51" t="s">
        <v>250</v>
      </c>
      <c r="C114" s="51"/>
      <c r="D114" s="51"/>
      <c r="E114" s="35">
        <v>851</v>
      </c>
      <c r="F114" s="78" t="s">
        <v>257</v>
      </c>
      <c r="G114" s="78" t="s">
        <v>330</v>
      </c>
      <c r="H114" s="85" t="s">
        <v>334</v>
      </c>
      <c r="I114" s="78" t="s">
        <v>251</v>
      </c>
      <c r="J114" s="93">
        <f>J115</f>
        <v>650000</v>
      </c>
      <c r="K114" s="93">
        <f t="shared" si="155"/>
        <v>0</v>
      </c>
      <c r="L114" s="93">
        <f t="shared" si="155"/>
        <v>650000</v>
      </c>
      <c r="M114" s="93">
        <f t="shared" si="155"/>
        <v>0</v>
      </c>
      <c r="N114" s="93">
        <f t="shared" si="155"/>
        <v>650000</v>
      </c>
      <c r="O114" s="93">
        <f t="shared" si="155"/>
        <v>699992</v>
      </c>
      <c r="P114" s="93">
        <f t="shared" si="155"/>
        <v>1349992</v>
      </c>
      <c r="Q114" s="93">
        <f t="shared" si="155"/>
        <v>0</v>
      </c>
      <c r="R114" s="93">
        <f t="shared" si="155"/>
        <v>1349992</v>
      </c>
      <c r="S114" s="93">
        <f t="shared" si="155"/>
        <v>0</v>
      </c>
      <c r="T114" s="93">
        <f t="shared" si="155"/>
        <v>1349992</v>
      </c>
    </row>
    <row r="115" spans="1:20" s="1" customFormat="1" ht="25.5" hidden="1" x14ac:dyDescent="0.25">
      <c r="A115" s="51"/>
      <c r="B115" s="51" t="s">
        <v>335</v>
      </c>
      <c r="C115" s="51"/>
      <c r="D115" s="51"/>
      <c r="E115" s="35">
        <v>851</v>
      </c>
      <c r="F115" s="78" t="s">
        <v>257</v>
      </c>
      <c r="G115" s="78" t="s">
        <v>330</v>
      </c>
      <c r="H115" s="85" t="s">
        <v>334</v>
      </c>
      <c r="I115" s="78" t="s">
        <v>336</v>
      </c>
      <c r="J115" s="93">
        <v>650000</v>
      </c>
      <c r="K115" s="93">
        <v>0</v>
      </c>
      <c r="L115" s="79">
        <f t="shared" si="109"/>
        <v>650000</v>
      </c>
      <c r="M115" s="93">
        <v>0</v>
      </c>
      <c r="N115" s="79">
        <f t="shared" ref="N115" si="156">L115+M115</f>
        <v>650000</v>
      </c>
      <c r="O115" s="93">
        <v>699992</v>
      </c>
      <c r="P115" s="79">
        <f t="shared" ref="P115" si="157">N115+O115</f>
        <v>1349992</v>
      </c>
      <c r="Q115" s="93"/>
      <c r="R115" s="79">
        <f t="shared" ref="R115" si="158">P115+Q115</f>
        <v>1349992</v>
      </c>
      <c r="S115" s="93"/>
      <c r="T115" s="79">
        <f t="shared" ref="T115" si="159">R115+S115</f>
        <v>1349992</v>
      </c>
    </row>
    <row r="116" spans="1:20" s="77" customFormat="1" ht="12.75" hidden="1" customHeight="1" x14ac:dyDescent="0.25">
      <c r="A116" s="220" t="s">
        <v>337</v>
      </c>
      <c r="B116" s="221"/>
      <c r="C116" s="94"/>
      <c r="D116" s="94"/>
      <c r="E116" s="94"/>
      <c r="F116" s="75" t="s">
        <v>257</v>
      </c>
      <c r="G116" s="75" t="s">
        <v>317</v>
      </c>
      <c r="H116" s="75"/>
      <c r="I116" s="75"/>
      <c r="J116" s="76">
        <f t="shared" ref="J116:T120" si="160">J117</f>
        <v>4433800</v>
      </c>
      <c r="K116" s="76">
        <f t="shared" si="160"/>
        <v>0</v>
      </c>
      <c r="L116" s="76">
        <f t="shared" si="160"/>
        <v>4433800</v>
      </c>
      <c r="M116" s="76">
        <f t="shared" si="160"/>
        <v>0</v>
      </c>
      <c r="N116" s="76">
        <f t="shared" si="160"/>
        <v>4433800</v>
      </c>
      <c r="O116" s="76">
        <f t="shared" si="160"/>
        <v>0</v>
      </c>
      <c r="P116" s="76">
        <f t="shared" si="160"/>
        <v>4433800</v>
      </c>
      <c r="Q116" s="76">
        <f t="shared" si="160"/>
        <v>0</v>
      </c>
      <c r="R116" s="76">
        <f t="shared" si="160"/>
        <v>4433800</v>
      </c>
      <c r="S116" s="76">
        <f t="shared" si="160"/>
        <v>0</v>
      </c>
      <c r="T116" s="76">
        <f t="shared" si="160"/>
        <v>4433800</v>
      </c>
    </row>
    <row r="117" spans="1:20" s="1" customFormat="1" ht="12.75" hidden="1" customHeight="1" x14ac:dyDescent="0.25">
      <c r="A117" s="222" t="s">
        <v>290</v>
      </c>
      <c r="B117" s="223"/>
      <c r="C117" s="51"/>
      <c r="D117" s="51"/>
      <c r="E117" s="51"/>
      <c r="F117" s="78" t="s">
        <v>257</v>
      </c>
      <c r="G117" s="78" t="s">
        <v>317</v>
      </c>
      <c r="H117" s="78" t="s">
        <v>291</v>
      </c>
      <c r="I117" s="78"/>
      <c r="J117" s="79">
        <f t="shared" si="160"/>
        <v>4433800</v>
      </c>
      <c r="K117" s="79">
        <f t="shared" si="160"/>
        <v>0</v>
      </c>
      <c r="L117" s="79">
        <f t="shared" si="160"/>
        <v>4433800</v>
      </c>
      <c r="M117" s="79">
        <f t="shared" si="160"/>
        <v>0</v>
      </c>
      <c r="N117" s="79">
        <f t="shared" si="160"/>
        <v>4433800</v>
      </c>
      <c r="O117" s="79">
        <f t="shared" si="160"/>
        <v>0</v>
      </c>
      <c r="P117" s="79">
        <f t="shared" si="160"/>
        <v>4433800</v>
      </c>
      <c r="Q117" s="79">
        <f t="shared" si="160"/>
        <v>0</v>
      </c>
      <c r="R117" s="79">
        <f t="shared" si="160"/>
        <v>4433800</v>
      </c>
      <c r="S117" s="79">
        <f t="shared" si="160"/>
        <v>0</v>
      </c>
      <c r="T117" s="79">
        <f t="shared" si="160"/>
        <v>4433800</v>
      </c>
    </row>
    <row r="118" spans="1:20" s="1" customFormat="1" ht="12.75" hidden="1" customHeight="1" x14ac:dyDescent="0.25">
      <c r="A118" s="222" t="s">
        <v>292</v>
      </c>
      <c r="B118" s="223"/>
      <c r="C118" s="51"/>
      <c r="D118" s="51"/>
      <c r="E118" s="51"/>
      <c r="F118" s="78" t="s">
        <v>257</v>
      </c>
      <c r="G118" s="78" t="s">
        <v>317</v>
      </c>
      <c r="H118" s="78" t="s">
        <v>293</v>
      </c>
      <c r="I118" s="78"/>
      <c r="J118" s="79">
        <f>J119</f>
        <v>4433800</v>
      </c>
      <c r="K118" s="79">
        <f t="shared" si="160"/>
        <v>0</v>
      </c>
      <c r="L118" s="79">
        <f t="shared" si="160"/>
        <v>4433800</v>
      </c>
      <c r="M118" s="79">
        <f t="shared" si="160"/>
        <v>0</v>
      </c>
      <c r="N118" s="79">
        <f t="shared" si="160"/>
        <v>4433800</v>
      </c>
      <c r="O118" s="79">
        <f t="shared" si="160"/>
        <v>0</v>
      </c>
      <c r="P118" s="79">
        <f t="shared" si="160"/>
        <v>4433800</v>
      </c>
      <c r="Q118" s="79">
        <f t="shared" si="160"/>
        <v>0</v>
      </c>
      <c r="R118" s="79">
        <f t="shared" si="160"/>
        <v>4433800</v>
      </c>
      <c r="S118" s="79">
        <f t="shared" si="160"/>
        <v>0</v>
      </c>
      <c r="T118" s="79">
        <f t="shared" si="160"/>
        <v>4433800</v>
      </c>
    </row>
    <row r="119" spans="1:20" s="1" customFormat="1" ht="12.75" hidden="1" customHeight="1" x14ac:dyDescent="0.25">
      <c r="A119" s="222" t="s">
        <v>338</v>
      </c>
      <c r="B119" s="223"/>
      <c r="C119" s="81"/>
      <c r="D119" s="81"/>
      <c r="E119" s="81"/>
      <c r="F119" s="78" t="s">
        <v>257</v>
      </c>
      <c r="G119" s="78" t="s">
        <v>317</v>
      </c>
      <c r="H119" s="78" t="s">
        <v>339</v>
      </c>
      <c r="I119" s="78"/>
      <c r="J119" s="79">
        <f>J120</f>
        <v>4433800</v>
      </c>
      <c r="K119" s="79">
        <f t="shared" si="160"/>
        <v>0</v>
      </c>
      <c r="L119" s="79">
        <f t="shared" si="160"/>
        <v>4433800</v>
      </c>
      <c r="M119" s="79">
        <f t="shared" si="160"/>
        <v>0</v>
      </c>
      <c r="N119" s="79">
        <f t="shared" si="160"/>
        <v>4433800</v>
      </c>
      <c r="O119" s="79">
        <f t="shared" si="160"/>
        <v>0</v>
      </c>
      <c r="P119" s="79">
        <f t="shared" si="160"/>
        <v>4433800</v>
      </c>
      <c r="Q119" s="79">
        <f t="shared" si="160"/>
        <v>0</v>
      </c>
      <c r="R119" s="79">
        <f t="shared" si="160"/>
        <v>4433800</v>
      </c>
      <c r="S119" s="79">
        <f t="shared" si="160"/>
        <v>0</v>
      </c>
      <c r="T119" s="79">
        <f t="shared" si="160"/>
        <v>4433800</v>
      </c>
    </row>
    <row r="120" spans="1:20" s="1" customFormat="1" ht="12.75" hidden="1" x14ac:dyDescent="0.25">
      <c r="A120" s="51"/>
      <c r="B120" s="51" t="s">
        <v>290</v>
      </c>
      <c r="C120" s="51"/>
      <c r="D120" s="51"/>
      <c r="E120" s="51"/>
      <c r="F120" s="78" t="s">
        <v>257</v>
      </c>
      <c r="G120" s="78" t="s">
        <v>317</v>
      </c>
      <c r="H120" s="78" t="s">
        <v>339</v>
      </c>
      <c r="I120" s="78" t="s">
        <v>298</v>
      </c>
      <c r="J120" s="79">
        <f>J121</f>
        <v>4433800</v>
      </c>
      <c r="K120" s="79">
        <f t="shared" si="160"/>
        <v>0</v>
      </c>
      <c r="L120" s="79">
        <f t="shared" si="160"/>
        <v>4433800</v>
      </c>
      <c r="M120" s="79">
        <f t="shared" si="160"/>
        <v>0</v>
      </c>
      <c r="N120" s="79">
        <f t="shared" si="160"/>
        <v>4433800</v>
      </c>
      <c r="O120" s="79">
        <f t="shared" si="160"/>
        <v>0</v>
      </c>
      <c r="P120" s="79">
        <f t="shared" si="160"/>
        <v>4433800</v>
      </c>
      <c r="Q120" s="79">
        <f t="shared" si="160"/>
        <v>0</v>
      </c>
      <c r="R120" s="79">
        <f t="shared" si="160"/>
        <v>4433800</v>
      </c>
      <c r="S120" s="79">
        <f t="shared" si="160"/>
        <v>0</v>
      </c>
      <c r="T120" s="79">
        <f t="shared" si="160"/>
        <v>4433800</v>
      </c>
    </row>
    <row r="121" spans="1:20" s="1" customFormat="1" ht="12.75" hidden="1" x14ac:dyDescent="0.25">
      <c r="A121" s="95"/>
      <c r="B121" s="81" t="s">
        <v>299</v>
      </c>
      <c r="C121" s="81"/>
      <c r="D121" s="81"/>
      <c r="E121" s="81"/>
      <c r="F121" s="78" t="s">
        <v>257</v>
      </c>
      <c r="G121" s="78" t="s">
        <v>317</v>
      </c>
      <c r="H121" s="78" t="s">
        <v>339</v>
      </c>
      <c r="I121" s="78" t="s">
        <v>300</v>
      </c>
      <c r="J121" s="79">
        <v>4433800</v>
      </c>
      <c r="K121" s="79"/>
      <c r="L121" s="79">
        <f t="shared" si="109"/>
        <v>4433800</v>
      </c>
      <c r="M121" s="79"/>
      <c r="N121" s="79">
        <f t="shared" ref="N121" si="161">L121+M121</f>
        <v>4433800</v>
      </c>
      <c r="O121" s="79"/>
      <c r="P121" s="79">
        <f t="shared" ref="P121" si="162">N121+O121</f>
        <v>4433800</v>
      </c>
      <c r="Q121" s="79"/>
      <c r="R121" s="79">
        <f t="shared" ref="R121" si="163">P121+Q121</f>
        <v>4433800</v>
      </c>
      <c r="S121" s="79"/>
      <c r="T121" s="79">
        <f t="shared" ref="T121" si="164">R121+S121</f>
        <v>4433800</v>
      </c>
    </row>
    <row r="122" spans="1:20" s="77" customFormat="1" ht="12.75" hidden="1" customHeight="1" x14ac:dyDescent="0.25">
      <c r="A122" s="220" t="s">
        <v>340</v>
      </c>
      <c r="B122" s="221"/>
      <c r="C122" s="52"/>
      <c r="D122" s="52"/>
      <c r="E122" s="52"/>
      <c r="F122" s="75" t="s">
        <v>257</v>
      </c>
      <c r="G122" s="75" t="s">
        <v>341</v>
      </c>
      <c r="H122" s="75"/>
      <c r="I122" s="75"/>
      <c r="J122" s="76">
        <f>J123+J130</f>
        <v>143500</v>
      </c>
      <c r="K122" s="76">
        <f t="shared" ref="K122:T122" si="165">K123+K130</f>
        <v>100000</v>
      </c>
      <c r="L122" s="76">
        <f t="shared" si="165"/>
        <v>243500</v>
      </c>
      <c r="M122" s="76">
        <f t="shared" si="165"/>
        <v>0</v>
      </c>
      <c r="N122" s="76">
        <f t="shared" si="165"/>
        <v>243500</v>
      </c>
      <c r="O122" s="76">
        <f t="shared" si="165"/>
        <v>0</v>
      </c>
      <c r="P122" s="76">
        <f t="shared" si="165"/>
        <v>243500</v>
      </c>
      <c r="Q122" s="76">
        <f t="shared" si="165"/>
        <v>0</v>
      </c>
      <c r="R122" s="76">
        <f t="shared" si="165"/>
        <v>243500</v>
      </c>
      <c r="S122" s="76">
        <f t="shared" si="165"/>
        <v>0</v>
      </c>
      <c r="T122" s="76">
        <f t="shared" si="165"/>
        <v>243500</v>
      </c>
    </row>
    <row r="123" spans="1:20" s="83" customFormat="1" ht="12.75" hidden="1" customHeight="1" x14ac:dyDescent="0.25">
      <c r="A123" s="222" t="s">
        <v>290</v>
      </c>
      <c r="B123" s="223"/>
      <c r="C123" s="51"/>
      <c r="D123" s="51"/>
      <c r="E123" s="51"/>
      <c r="F123" s="78" t="s">
        <v>257</v>
      </c>
      <c r="G123" s="78" t="s">
        <v>341</v>
      </c>
      <c r="H123" s="78" t="s">
        <v>291</v>
      </c>
      <c r="I123" s="82"/>
      <c r="J123" s="79">
        <f t="shared" ref="J123:T124" si="166">J124</f>
        <v>143500</v>
      </c>
      <c r="K123" s="79">
        <f t="shared" si="166"/>
        <v>0</v>
      </c>
      <c r="L123" s="79">
        <f t="shared" si="166"/>
        <v>143500</v>
      </c>
      <c r="M123" s="79">
        <f t="shared" si="166"/>
        <v>0</v>
      </c>
      <c r="N123" s="79">
        <f t="shared" si="166"/>
        <v>143500</v>
      </c>
      <c r="O123" s="79">
        <f t="shared" si="166"/>
        <v>0</v>
      </c>
      <c r="P123" s="79">
        <f t="shared" si="166"/>
        <v>143500</v>
      </c>
      <c r="Q123" s="79">
        <f t="shared" si="166"/>
        <v>0</v>
      </c>
      <c r="R123" s="79">
        <f t="shared" si="166"/>
        <v>143500</v>
      </c>
      <c r="S123" s="79">
        <f t="shared" si="166"/>
        <v>0</v>
      </c>
      <c r="T123" s="79">
        <f t="shared" si="166"/>
        <v>143500</v>
      </c>
    </row>
    <row r="124" spans="1:20" s="1" customFormat="1" ht="12.75" hidden="1" customHeight="1" x14ac:dyDescent="0.25">
      <c r="A124" s="222" t="s">
        <v>292</v>
      </c>
      <c r="B124" s="223"/>
      <c r="C124" s="51"/>
      <c r="D124" s="51"/>
      <c r="E124" s="51"/>
      <c r="F124" s="49" t="s">
        <v>257</v>
      </c>
      <c r="G124" s="49" t="s">
        <v>341</v>
      </c>
      <c r="H124" s="49" t="s">
        <v>293</v>
      </c>
      <c r="I124" s="84"/>
      <c r="J124" s="79">
        <f t="shared" si="166"/>
        <v>143500</v>
      </c>
      <c r="K124" s="79">
        <f t="shared" si="166"/>
        <v>0</v>
      </c>
      <c r="L124" s="79">
        <f t="shared" si="166"/>
        <v>143500</v>
      </c>
      <c r="M124" s="79">
        <f t="shared" si="166"/>
        <v>0</v>
      </c>
      <c r="N124" s="79">
        <f t="shared" si="166"/>
        <v>143500</v>
      </c>
      <c r="O124" s="79">
        <f t="shared" si="166"/>
        <v>0</v>
      </c>
      <c r="P124" s="79">
        <f t="shared" si="166"/>
        <v>143500</v>
      </c>
      <c r="Q124" s="79">
        <f t="shared" si="166"/>
        <v>0</v>
      </c>
      <c r="R124" s="79">
        <f t="shared" si="166"/>
        <v>143500</v>
      </c>
      <c r="S124" s="79">
        <f t="shared" si="166"/>
        <v>0</v>
      </c>
      <c r="T124" s="79">
        <f t="shared" si="166"/>
        <v>143500</v>
      </c>
    </row>
    <row r="125" spans="1:20" s="1" customFormat="1" ht="12.75" hidden="1" customHeight="1" x14ac:dyDescent="0.25">
      <c r="A125" s="222" t="s">
        <v>342</v>
      </c>
      <c r="B125" s="223"/>
      <c r="C125" s="51"/>
      <c r="D125" s="51"/>
      <c r="E125" s="51"/>
      <c r="F125" s="49" t="s">
        <v>257</v>
      </c>
      <c r="G125" s="49" t="s">
        <v>341</v>
      </c>
      <c r="H125" s="49" t="s">
        <v>343</v>
      </c>
      <c r="I125" s="49"/>
      <c r="J125" s="79">
        <f>J126+J128</f>
        <v>143500</v>
      </c>
      <c r="K125" s="79">
        <f t="shared" ref="K125:T125" si="167">K126+K128</f>
        <v>0</v>
      </c>
      <c r="L125" s="79">
        <f t="shared" si="167"/>
        <v>143500</v>
      </c>
      <c r="M125" s="79">
        <f t="shared" si="167"/>
        <v>0</v>
      </c>
      <c r="N125" s="79">
        <f t="shared" si="167"/>
        <v>143500</v>
      </c>
      <c r="O125" s="79">
        <f t="shared" si="167"/>
        <v>0</v>
      </c>
      <c r="P125" s="79">
        <f t="shared" si="167"/>
        <v>143500</v>
      </c>
      <c r="Q125" s="79">
        <f t="shared" si="167"/>
        <v>0</v>
      </c>
      <c r="R125" s="79">
        <f t="shared" si="167"/>
        <v>143500</v>
      </c>
      <c r="S125" s="79">
        <f t="shared" si="167"/>
        <v>0</v>
      </c>
      <c r="T125" s="79">
        <f t="shared" si="167"/>
        <v>143500</v>
      </c>
    </row>
    <row r="126" spans="1:20" s="1" customFormat="1" ht="25.5" hidden="1" x14ac:dyDescent="0.25">
      <c r="A126" s="51"/>
      <c r="B126" s="51" t="s">
        <v>241</v>
      </c>
      <c r="C126" s="51"/>
      <c r="D126" s="51"/>
      <c r="E126" s="51"/>
      <c r="F126" s="49" t="s">
        <v>257</v>
      </c>
      <c r="G126" s="49" t="s">
        <v>341</v>
      </c>
      <c r="H126" s="49" t="s">
        <v>343</v>
      </c>
      <c r="I126" s="78" t="s">
        <v>243</v>
      </c>
      <c r="J126" s="79">
        <f>J127</f>
        <v>73900</v>
      </c>
      <c r="K126" s="79">
        <f t="shared" ref="K126:T126" si="168">K127</f>
        <v>0</v>
      </c>
      <c r="L126" s="79">
        <f t="shared" si="168"/>
        <v>73900</v>
      </c>
      <c r="M126" s="79">
        <f t="shared" si="168"/>
        <v>0</v>
      </c>
      <c r="N126" s="79">
        <f t="shared" si="168"/>
        <v>73900</v>
      </c>
      <c r="O126" s="79">
        <f t="shared" si="168"/>
        <v>0</v>
      </c>
      <c r="P126" s="79">
        <f t="shared" si="168"/>
        <v>73900</v>
      </c>
      <c r="Q126" s="79">
        <f t="shared" si="168"/>
        <v>0</v>
      </c>
      <c r="R126" s="79">
        <f t="shared" si="168"/>
        <v>73900</v>
      </c>
      <c r="S126" s="79">
        <f t="shared" si="168"/>
        <v>0</v>
      </c>
      <c r="T126" s="79">
        <f t="shared" si="168"/>
        <v>73900</v>
      </c>
    </row>
    <row r="127" spans="1:20" s="1" customFormat="1" ht="12.75" hidden="1" x14ac:dyDescent="0.25">
      <c r="A127" s="80"/>
      <c r="B127" s="48" t="s">
        <v>244</v>
      </c>
      <c r="C127" s="48"/>
      <c r="D127" s="48"/>
      <c r="E127" s="48"/>
      <c r="F127" s="49" t="s">
        <v>257</v>
      </c>
      <c r="G127" s="49" t="s">
        <v>341</v>
      </c>
      <c r="H127" s="49" t="s">
        <v>343</v>
      </c>
      <c r="I127" s="78" t="s">
        <v>245</v>
      </c>
      <c r="J127" s="79">
        <f>73883+17</f>
        <v>73900</v>
      </c>
      <c r="K127" s="79"/>
      <c r="L127" s="79">
        <f t="shared" si="109"/>
        <v>73900</v>
      </c>
      <c r="M127" s="79"/>
      <c r="N127" s="79">
        <f t="shared" ref="N127" si="169">L127+M127</f>
        <v>73900</v>
      </c>
      <c r="O127" s="79"/>
      <c r="P127" s="79">
        <f t="shared" ref="P127" si="170">N127+O127</f>
        <v>73900</v>
      </c>
      <c r="Q127" s="79"/>
      <c r="R127" s="79">
        <f t="shared" ref="R127" si="171">P127+Q127</f>
        <v>73900</v>
      </c>
      <c r="S127" s="79"/>
      <c r="T127" s="79">
        <f t="shared" ref="T127" si="172">R127+S127</f>
        <v>73900</v>
      </c>
    </row>
    <row r="128" spans="1:20" s="1" customFormat="1" ht="12.75" hidden="1" x14ac:dyDescent="0.25">
      <c r="A128" s="80"/>
      <c r="B128" s="48" t="s">
        <v>246</v>
      </c>
      <c r="C128" s="48"/>
      <c r="D128" s="48"/>
      <c r="E128" s="48"/>
      <c r="F128" s="49" t="s">
        <v>257</v>
      </c>
      <c r="G128" s="49" t="s">
        <v>341</v>
      </c>
      <c r="H128" s="49" t="s">
        <v>343</v>
      </c>
      <c r="I128" s="78" t="s">
        <v>247</v>
      </c>
      <c r="J128" s="79">
        <f>J129</f>
        <v>69600</v>
      </c>
      <c r="K128" s="79">
        <f t="shared" ref="K128:T128" si="173">K129</f>
        <v>0</v>
      </c>
      <c r="L128" s="79">
        <f t="shared" si="173"/>
        <v>69600</v>
      </c>
      <c r="M128" s="79">
        <f t="shared" si="173"/>
        <v>0</v>
      </c>
      <c r="N128" s="79">
        <f t="shared" si="173"/>
        <v>69600</v>
      </c>
      <c r="O128" s="79">
        <f t="shared" si="173"/>
        <v>0</v>
      </c>
      <c r="P128" s="79">
        <f t="shared" si="173"/>
        <v>69600</v>
      </c>
      <c r="Q128" s="79">
        <f t="shared" si="173"/>
        <v>0</v>
      </c>
      <c r="R128" s="79">
        <f t="shared" si="173"/>
        <v>69600</v>
      </c>
      <c r="S128" s="79">
        <f t="shared" si="173"/>
        <v>0</v>
      </c>
      <c r="T128" s="79">
        <f t="shared" si="173"/>
        <v>69600</v>
      </c>
    </row>
    <row r="129" spans="1:20" s="1" customFormat="1" ht="12.75" hidden="1" x14ac:dyDescent="0.25">
      <c r="A129" s="80"/>
      <c r="B129" s="51" t="s">
        <v>248</v>
      </c>
      <c r="C129" s="51"/>
      <c r="D129" s="51"/>
      <c r="E129" s="51"/>
      <c r="F129" s="49" t="s">
        <v>257</v>
      </c>
      <c r="G129" s="49" t="s">
        <v>341</v>
      </c>
      <c r="H129" s="49" t="s">
        <v>343</v>
      </c>
      <c r="I129" s="78" t="s">
        <v>249</v>
      </c>
      <c r="J129" s="79">
        <f>69617-17</f>
        <v>69600</v>
      </c>
      <c r="K129" s="79"/>
      <c r="L129" s="79">
        <f t="shared" si="109"/>
        <v>69600</v>
      </c>
      <c r="M129" s="79"/>
      <c r="N129" s="79">
        <f t="shared" ref="N129" si="174">L129+M129</f>
        <v>69600</v>
      </c>
      <c r="O129" s="79"/>
      <c r="P129" s="79">
        <f t="shared" ref="P129" si="175">N129+O129</f>
        <v>69600</v>
      </c>
      <c r="Q129" s="79"/>
      <c r="R129" s="79">
        <f t="shared" ref="R129" si="176">P129+Q129</f>
        <v>69600</v>
      </c>
      <c r="S129" s="79"/>
      <c r="T129" s="79">
        <f t="shared" ref="T129" si="177">R129+S129</f>
        <v>69600</v>
      </c>
    </row>
    <row r="130" spans="1:20" s="1" customFormat="1" ht="12.75" hidden="1" x14ac:dyDescent="0.25">
      <c r="A130" s="230" t="s">
        <v>344</v>
      </c>
      <c r="B130" s="231"/>
      <c r="C130" s="51"/>
      <c r="D130" s="96"/>
      <c r="E130" s="96"/>
      <c r="F130" s="49" t="s">
        <v>257</v>
      </c>
      <c r="G130" s="49" t="s">
        <v>341</v>
      </c>
      <c r="H130" s="49" t="s">
        <v>345</v>
      </c>
      <c r="I130" s="78"/>
      <c r="J130" s="79">
        <f>J131</f>
        <v>0</v>
      </c>
      <c r="K130" s="79">
        <f t="shared" ref="K130:T132" si="178">K131</f>
        <v>100000</v>
      </c>
      <c r="L130" s="79">
        <f t="shared" si="178"/>
        <v>100000</v>
      </c>
      <c r="M130" s="79">
        <f t="shared" si="178"/>
        <v>0</v>
      </c>
      <c r="N130" s="79">
        <f t="shared" si="178"/>
        <v>100000</v>
      </c>
      <c r="O130" s="79">
        <f t="shared" si="178"/>
        <v>0</v>
      </c>
      <c r="P130" s="79">
        <f t="shared" si="178"/>
        <v>100000</v>
      </c>
      <c r="Q130" s="79">
        <f t="shared" si="178"/>
        <v>0</v>
      </c>
      <c r="R130" s="79">
        <f t="shared" si="178"/>
        <v>100000</v>
      </c>
      <c r="S130" s="79">
        <f t="shared" si="178"/>
        <v>0</v>
      </c>
      <c r="T130" s="79">
        <f t="shared" si="178"/>
        <v>100000</v>
      </c>
    </row>
    <row r="131" spans="1:20" s="1" customFormat="1" ht="25.5" hidden="1" customHeight="1" x14ac:dyDescent="0.25">
      <c r="A131" s="232" t="s">
        <v>346</v>
      </c>
      <c r="B131" s="233"/>
      <c r="C131" s="51"/>
      <c r="D131" s="96"/>
      <c r="E131" s="96"/>
      <c r="F131" s="49" t="s">
        <v>257</v>
      </c>
      <c r="G131" s="49" t="s">
        <v>341</v>
      </c>
      <c r="H131" s="49" t="s">
        <v>347</v>
      </c>
      <c r="I131" s="78"/>
      <c r="J131" s="79">
        <f>J132</f>
        <v>0</v>
      </c>
      <c r="K131" s="79">
        <f t="shared" si="178"/>
        <v>100000</v>
      </c>
      <c r="L131" s="79">
        <f t="shared" si="178"/>
        <v>100000</v>
      </c>
      <c r="M131" s="79">
        <f t="shared" si="178"/>
        <v>0</v>
      </c>
      <c r="N131" s="79">
        <f t="shared" si="178"/>
        <v>100000</v>
      </c>
      <c r="O131" s="79">
        <f t="shared" si="178"/>
        <v>0</v>
      </c>
      <c r="P131" s="79">
        <f t="shared" si="178"/>
        <v>100000</v>
      </c>
      <c r="Q131" s="79">
        <f t="shared" si="178"/>
        <v>0</v>
      </c>
      <c r="R131" s="79">
        <f t="shared" si="178"/>
        <v>100000</v>
      </c>
      <c r="S131" s="79">
        <f t="shared" si="178"/>
        <v>0</v>
      </c>
      <c r="T131" s="79">
        <f t="shared" si="178"/>
        <v>100000</v>
      </c>
    </row>
    <row r="132" spans="1:20" s="1" customFormat="1" ht="12.75" hidden="1" x14ac:dyDescent="0.25">
      <c r="A132" s="80"/>
      <c r="B132" s="51" t="s">
        <v>250</v>
      </c>
      <c r="C132" s="51"/>
      <c r="D132" s="96"/>
      <c r="E132" s="96"/>
      <c r="F132" s="49" t="s">
        <v>257</v>
      </c>
      <c r="G132" s="49" t="s">
        <v>341</v>
      </c>
      <c r="H132" s="49" t="s">
        <v>347</v>
      </c>
      <c r="I132" s="78" t="s">
        <v>251</v>
      </c>
      <c r="J132" s="79">
        <f>J133</f>
        <v>0</v>
      </c>
      <c r="K132" s="79">
        <f t="shared" si="178"/>
        <v>100000</v>
      </c>
      <c r="L132" s="79">
        <f t="shared" si="178"/>
        <v>100000</v>
      </c>
      <c r="M132" s="79">
        <f t="shared" si="178"/>
        <v>0</v>
      </c>
      <c r="N132" s="79">
        <f t="shared" si="178"/>
        <v>100000</v>
      </c>
      <c r="O132" s="79">
        <f t="shared" si="178"/>
        <v>0</v>
      </c>
      <c r="P132" s="79">
        <f t="shared" si="178"/>
        <v>100000</v>
      </c>
      <c r="Q132" s="79">
        <f t="shared" si="178"/>
        <v>0</v>
      </c>
      <c r="R132" s="79">
        <f t="shared" si="178"/>
        <v>100000</v>
      </c>
      <c r="S132" s="79">
        <f t="shared" si="178"/>
        <v>0</v>
      </c>
      <c r="T132" s="79">
        <f t="shared" si="178"/>
        <v>100000</v>
      </c>
    </row>
    <row r="133" spans="1:20" s="1" customFormat="1" ht="25.5" hidden="1" x14ac:dyDescent="0.25">
      <c r="A133" s="80"/>
      <c r="B133" s="51" t="s">
        <v>335</v>
      </c>
      <c r="C133" s="51"/>
      <c r="D133" s="96"/>
      <c r="E133" s="96"/>
      <c r="F133" s="49" t="s">
        <v>257</v>
      </c>
      <c r="G133" s="49" t="s">
        <v>341</v>
      </c>
      <c r="H133" s="49" t="s">
        <v>347</v>
      </c>
      <c r="I133" s="78" t="s">
        <v>336</v>
      </c>
      <c r="J133" s="79"/>
      <c r="K133" s="79">
        <v>100000</v>
      </c>
      <c r="L133" s="79">
        <f t="shared" si="109"/>
        <v>100000</v>
      </c>
      <c r="M133" s="79"/>
      <c r="N133" s="79">
        <f t="shared" ref="N133" si="179">L133+M133</f>
        <v>100000</v>
      </c>
      <c r="O133" s="79"/>
      <c r="P133" s="79">
        <f t="shared" ref="P133" si="180">N133+O133</f>
        <v>100000</v>
      </c>
      <c r="Q133" s="79"/>
      <c r="R133" s="79">
        <f t="shared" ref="R133" si="181">P133+Q133</f>
        <v>100000</v>
      </c>
      <c r="S133" s="79"/>
      <c r="T133" s="79">
        <f t="shared" ref="T133" si="182">R133+S133</f>
        <v>100000</v>
      </c>
    </row>
    <row r="134" spans="1:20" s="77" customFormat="1" ht="12.75" hidden="1" x14ac:dyDescent="0.25">
      <c r="A134" s="97" t="s">
        <v>348</v>
      </c>
      <c r="B134" s="52"/>
      <c r="C134" s="52"/>
      <c r="F134" s="98" t="s">
        <v>330</v>
      </c>
      <c r="G134" s="98"/>
      <c r="H134" s="98"/>
      <c r="I134" s="75"/>
      <c r="J134" s="99">
        <f>J135</f>
        <v>0</v>
      </c>
      <c r="K134" s="99">
        <f t="shared" ref="K134:T135" si="183">K135</f>
        <v>320000</v>
      </c>
      <c r="L134" s="99">
        <f t="shared" si="183"/>
        <v>320000</v>
      </c>
      <c r="M134" s="99">
        <f t="shared" si="183"/>
        <v>0</v>
      </c>
      <c r="N134" s="99">
        <f t="shared" si="183"/>
        <v>320000</v>
      </c>
      <c r="O134" s="99">
        <f t="shared" si="183"/>
        <v>0</v>
      </c>
      <c r="P134" s="99">
        <f t="shared" si="183"/>
        <v>320000</v>
      </c>
      <c r="Q134" s="99">
        <f t="shared" si="183"/>
        <v>0</v>
      </c>
      <c r="R134" s="99">
        <f t="shared" si="183"/>
        <v>320000</v>
      </c>
      <c r="S134" s="99">
        <f t="shared" si="183"/>
        <v>0</v>
      </c>
      <c r="T134" s="99">
        <f t="shared" si="183"/>
        <v>320000</v>
      </c>
    </row>
    <row r="135" spans="1:20" s="77" customFormat="1" ht="12.75" hidden="1" x14ac:dyDescent="0.25">
      <c r="A135" s="97" t="s">
        <v>349</v>
      </c>
      <c r="B135" s="52"/>
      <c r="C135" s="52"/>
      <c r="F135" s="98" t="s">
        <v>330</v>
      </c>
      <c r="G135" s="98" t="s">
        <v>306</v>
      </c>
      <c r="H135" s="98"/>
      <c r="I135" s="75"/>
      <c r="J135" s="99">
        <f>J136</f>
        <v>0</v>
      </c>
      <c r="K135" s="99">
        <f t="shared" si="183"/>
        <v>320000</v>
      </c>
      <c r="L135" s="99">
        <f t="shared" si="183"/>
        <v>320000</v>
      </c>
      <c r="M135" s="99">
        <f t="shared" si="183"/>
        <v>0</v>
      </c>
      <c r="N135" s="99">
        <f t="shared" si="183"/>
        <v>320000</v>
      </c>
      <c r="O135" s="99">
        <f t="shared" si="183"/>
        <v>0</v>
      </c>
      <c r="P135" s="99">
        <f t="shared" si="183"/>
        <v>320000</v>
      </c>
      <c r="Q135" s="99">
        <f t="shared" si="183"/>
        <v>0</v>
      </c>
      <c r="R135" s="99">
        <f t="shared" si="183"/>
        <v>320000</v>
      </c>
      <c r="S135" s="99">
        <f t="shared" si="183"/>
        <v>0</v>
      </c>
      <c r="T135" s="99">
        <f t="shared" si="183"/>
        <v>320000</v>
      </c>
    </row>
    <row r="136" spans="1:20" s="1" customFormat="1" ht="28.5" hidden="1" customHeight="1" x14ac:dyDescent="0.25">
      <c r="A136" s="222" t="s">
        <v>350</v>
      </c>
      <c r="B136" s="223"/>
      <c r="C136" s="51"/>
      <c r="D136" s="51"/>
      <c r="E136" s="51"/>
      <c r="F136" s="49" t="s">
        <v>330</v>
      </c>
      <c r="G136" s="49" t="s">
        <v>306</v>
      </c>
      <c r="H136" s="49" t="s">
        <v>351</v>
      </c>
      <c r="I136" s="78"/>
      <c r="J136" s="79">
        <f t="shared" ref="J136:T136" si="184">J137+J141</f>
        <v>0</v>
      </c>
      <c r="K136" s="79">
        <f t="shared" si="184"/>
        <v>320000</v>
      </c>
      <c r="L136" s="79">
        <f t="shared" si="184"/>
        <v>320000</v>
      </c>
      <c r="M136" s="79">
        <f t="shared" si="184"/>
        <v>0</v>
      </c>
      <c r="N136" s="79">
        <f t="shared" si="184"/>
        <v>320000</v>
      </c>
      <c r="O136" s="79">
        <f t="shared" si="184"/>
        <v>0</v>
      </c>
      <c r="P136" s="79">
        <f t="shared" si="184"/>
        <v>320000</v>
      </c>
      <c r="Q136" s="79">
        <f t="shared" si="184"/>
        <v>0</v>
      </c>
      <c r="R136" s="79">
        <f t="shared" si="184"/>
        <v>320000</v>
      </c>
      <c r="S136" s="79">
        <f t="shared" si="184"/>
        <v>0</v>
      </c>
      <c r="T136" s="79">
        <f t="shared" si="184"/>
        <v>320000</v>
      </c>
    </row>
    <row r="137" spans="1:20" s="1" customFormat="1" ht="27.75" hidden="1" customHeight="1" x14ac:dyDescent="0.25">
      <c r="A137" s="222" t="s">
        <v>352</v>
      </c>
      <c r="B137" s="223"/>
      <c r="C137" s="51"/>
      <c r="D137" s="51"/>
      <c r="E137" s="51"/>
      <c r="F137" s="49" t="s">
        <v>330</v>
      </c>
      <c r="G137" s="49" t="s">
        <v>306</v>
      </c>
      <c r="H137" s="49" t="s">
        <v>353</v>
      </c>
      <c r="I137" s="78"/>
      <c r="J137" s="79">
        <f>J138</f>
        <v>0</v>
      </c>
      <c r="K137" s="79">
        <f t="shared" ref="K137:T139" si="185">K138</f>
        <v>200000</v>
      </c>
      <c r="L137" s="79">
        <f t="shared" si="185"/>
        <v>200000</v>
      </c>
      <c r="M137" s="79">
        <f t="shared" si="185"/>
        <v>0</v>
      </c>
      <c r="N137" s="79">
        <f t="shared" si="185"/>
        <v>200000</v>
      </c>
      <c r="O137" s="79">
        <f t="shared" si="185"/>
        <v>0</v>
      </c>
      <c r="P137" s="79">
        <f t="shared" si="185"/>
        <v>200000</v>
      </c>
      <c r="Q137" s="79">
        <f t="shared" si="185"/>
        <v>0</v>
      </c>
      <c r="R137" s="79">
        <f t="shared" si="185"/>
        <v>200000</v>
      </c>
      <c r="S137" s="79">
        <f t="shared" si="185"/>
        <v>0</v>
      </c>
      <c r="T137" s="79">
        <f t="shared" si="185"/>
        <v>200000</v>
      </c>
    </row>
    <row r="138" spans="1:20" s="1" customFormat="1" ht="28.5" hidden="1" customHeight="1" x14ac:dyDescent="0.25">
      <c r="A138" s="95"/>
      <c r="B138" s="48" t="s">
        <v>354</v>
      </c>
      <c r="C138" s="51"/>
      <c r="D138" s="51"/>
      <c r="E138" s="51"/>
      <c r="F138" s="49" t="s">
        <v>330</v>
      </c>
      <c r="G138" s="49" t="s">
        <v>306</v>
      </c>
      <c r="H138" s="49" t="s">
        <v>355</v>
      </c>
      <c r="I138" s="78"/>
      <c r="J138" s="79">
        <f>J139</f>
        <v>0</v>
      </c>
      <c r="K138" s="79">
        <f t="shared" si="185"/>
        <v>200000</v>
      </c>
      <c r="L138" s="79">
        <f t="shared" si="185"/>
        <v>200000</v>
      </c>
      <c r="M138" s="79">
        <f t="shared" si="185"/>
        <v>0</v>
      </c>
      <c r="N138" s="79">
        <f t="shared" si="185"/>
        <v>200000</v>
      </c>
      <c r="O138" s="79">
        <f t="shared" si="185"/>
        <v>0</v>
      </c>
      <c r="P138" s="79">
        <f t="shared" si="185"/>
        <v>200000</v>
      </c>
      <c r="Q138" s="79">
        <f t="shared" si="185"/>
        <v>0</v>
      </c>
      <c r="R138" s="79">
        <f t="shared" si="185"/>
        <v>200000</v>
      </c>
      <c r="S138" s="79">
        <f t="shared" si="185"/>
        <v>0</v>
      </c>
      <c r="T138" s="79">
        <f t="shared" si="185"/>
        <v>200000</v>
      </c>
    </row>
    <row r="139" spans="1:20" s="1" customFormat="1" ht="13.5" hidden="1" customHeight="1" x14ac:dyDescent="0.25">
      <c r="A139" s="95"/>
      <c r="B139" s="51" t="s">
        <v>356</v>
      </c>
      <c r="C139" s="51"/>
      <c r="D139" s="51"/>
      <c r="E139" s="51"/>
      <c r="F139" s="49" t="s">
        <v>330</v>
      </c>
      <c r="G139" s="49" t="s">
        <v>306</v>
      </c>
      <c r="H139" s="49" t="s">
        <v>355</v>
      </c>
      <c r="I139" s="78" t="s">
        <v>357</v>
      </c>
      <c r="J139" s="79">
        <f>J140</f>
        <v>0</v>
      </c>
      <c r="K139" s="79">
        <f t="shared" si="185"/>
        <v>200000</v>
      </c>
      <c r="L139" s="79">
        <f t="shared" si="185"/>
        <v>200000</v>
      </c>
      <c r="M139" s="79">
        <f t="shared" si="185"/>
        <v>0</v>
      </c>
      <c r="N139" s="79">
        <f t="shared" si="185"/>
        <v>200000</v>
      </c>
      <c r="O139" s="79">
        <f t="shared" si="185"/>
        <v>0</v>
      </c>
      <c r="P139" s="79">
        <f t="shared" si="185"/>
        <v>200000</v>
      </c>
      <c r="Q139" s="79">
        <f t="shared" si="185"/>
        <v>0</v>
      </c>
      <c r="R139" s="79">
        <f t="shared" si="185"/>
        <v>200000</v>
      </c>
      <c r="S139" s="79">
        <f t="shared" si="185"/>
        <v>0</v>
      </c>
      <c r="T139" s="79">
        <f t="shared" si="185"/>
        <v>200000</v>
      </c>
    </row>
    <row r="140" spans="1:20" s="1" customFormat="1" ht="28.5" hidden="1" customHeight="1" x14ac:dyDescent="0.25">
      <c r="A140" s="95"/>
      <c r="B140" s="51" t="s">
        <v>358</v>
      </c>
      <c r="C140" s="51"/>
      <c r="D140" s="51"/>
      <c r="E140" s="51"/>
      <c r="F140" s="49" t="s">
        <v>330</v>
      </c>
      <c r="G140" s="49" t="s">
        <v>306</v>
      </c>
      <c r="H140" s="49" t="s">
        <v>355</v>
      </c>
      <c r="I140" s="78" t="s">
        <v>359</v>
      </c>
      <c r="J140" s="79"/>
      <c r="K140" s="79">
        <v>200000</v>
      </c>
      <c r="L140" s="79">
        <f>J140+K140</f>
        <v>200000</v>
      </c>
      <c r="M140" s="79"/>
      <c r="N140" s="79">
        <f>L140+M140</f>
        <v>200000</v>
      </c>
      <c r="O140" s="79"/>
      <c r="P140" s="79">
        <f>N140+O140</f>
        <v>200000</v>
      </c>
      <c r="Q140" s="79"/>
      <c r="R140" s="79">
        <f>P140+Q140</f>
        <v>200000</v>
      </c>
      <c r="S140" s="79"/>
      <c r="T140" s="79">
        <f>R140+S140</f>
        <v>200000</v>
      </c>
    </row>
    <row r="141" spans="1:20" s="1" customFormat="1" ht="12.75" hidden="1" customHeight="1" x14ac:dyDescent="0.25">
      <c r="A141" s="222" t="s">
        <v>360</v>
      </c>
      <c r="B141" s="223"/>
      <c r="C141" s="51"/>
      <c r="D141" s="51"/>
      <c r="E141" s="51"/>
      <c r="F141" s="49" t="s">
        <v>330</v>
      </c>
      <c r="G141" s="49" t="s">
        <v>306</v>
      </c>
      <c r="H141" s="49" t="s">
        <v>361</v>
      </c>
      <c r="I141" s="78"/>
      <c r="J141" s="79">
        <f t="shared" ref="J141:T141" si="186">J143</f>
        <v>0</v>
      </c>
      <c r="K141" s="79">
        <f t="shared" si="186"/>
        <v>120000</v>
      </c>
      <c r="L141" s="79">
        <f t="shared" si="186"/>
        <v>120000</v>
      </c>
      <c r="M141" s="79">
        <f t="shared" si="186"/>
        <v>0</v>
      </c>
      <c r="N141" s="79">
        <f t="shared" si="186"/>
        <v>120000</v>
      </c>
      <c r="O141" s="79">
        <f t="shared" si="186"/>
        <v>0</v>
      </c>
      <c r="P141" s="79">
        <f t="shared" si="186"/>
        <v>120000</v>
      </c>
      <c r="Q141" s="79">
        <f t="shared" si="186"/>
        <v>0</v>
      </c>
      <c r="R141" s="79">
        <f t="shared" si="186"/>
        <v>120000</v>
      </c>
      <c r="S141" s="79">
        <f t="shared" si="186"/>
        <v>0</v>
      </c>
      <c r="T141" s="79">
        <f t="shared" si="186"/>
        <v>120000</v>
      </c>
    </row>
    <row r="142" spans="1:20" s="1" customFormat="1" ht="12.75" hidden="1" x14ac:dyDescent="0.25">
      <c r="A142" s="95"/>
      <c r="B142" s="51" t="s">
        <v>356</v>
      </c>
      <c r="C142" s="51"/>
      <c r="D142" s="51"/>
      <c r="E142" s="51"/>
      <c r="F142" s="49" t="s">
        <v>330</v>
      </c>
      <c r="G142" s="49" t="s">
        <v>306</v>
      </c>
      <c r="H142" s="49" t="s">
        <v>361</v>
      </c>
      <c r="I142" s="78" t="s">
        <v>357</v>
      </c>
      <c r="J142" s="79">
        <f>J143</f>
        <v>0</v>
      </c>
      <c r="K142" s="79">
        <f t="shared" ref="K142:T142" si="187">K143</f>
        <v>120000</v>
      </c>
      <c r="L142" s="79">
        <f t="shared" si="187"/>
        <v>120000</v>
      </c>
      <c r="M142" s="79">
        <f t="shared" si="187"/>
        <v>0</v>
      </c>
      <c r="N142" s="79">
        <f t="shared" si="187"/>
        <v>120000</v>
      </c>
      <c r="O142" s="79">
        <f t="shared" si="187"/>
        <v>0</v>
      </c>
      <c r="P142" s="79">
        <f t="shared" si="187"/>
        <v>120000</v>
      </c>
      <c r="Q142" s="79">
        <f t="shared" si="187"/>
        <v>0</v>
      </c>
      <c r="R142" s="79">
        <f t="shared" si="187"/>
        <v>120000</v>
      </c>
      <c r="S142" s="79">
        <f t="shared" si="187"/>
        <v>0</v>
      </c>
      <c r="T142" s="79">
        <f t="shared" si="187"/>
        <v>120000</v>
      </c>
    </row>
    <row r="143" spans="1:20" s="1" customFormat="1" ht="25.5" hidden="1" x14ac:dyDescent="0.25">
      <c r="A143" s="80"/>
      <c r="B143" s="51" t="s">
        <v>358</v>
      </c>
      <c r="C143" s="51"/>
      <c r="D143" s="51"/>
      <c r="E143" s="51"/>
      <c r="F143" s="49" t="s">
        <v>330</v>
      </c>
      <c r="G143" s="49" t="s">
        <v>306</v>
      </c>
      <c r="H143" s="49" t="s">
        <v>361</v>
      </c>
      <c r="I143" s="78" t="s">
        <v>359</v>
      </c>
      <c r="J143" s="79"/>
      <c r="K143" s="79">
        <v>120000</v>
      </c>
      <c r="L143" s="79">
        <f t="shared" si="109"/>
        <v>120000</v>
      </c>
      <c r="M143" s="79"/>
      <c r="N143" s="79">
        <f t="shared" ref="N143" si="188">L143+M143</f>
        <v>120000</v>
      </c>
      <c r="O143" s="79"/>
      <c r="P143" s="79">
        <f t="shared" ref="P143" si="189">N143+O143</f>
        <v>120000</v>
      </c>
      <c r="Q143" s="79"/>
      <c r="R143" s="79">
        <f t="shared" ref="R143" si="190">P143+Q143</f>
        <v>120000</v>
      </c>
      <c r="S143" s="79"/>
      <c r="T143" s="79">
        <f t="shared" ref="T143" si="191">R143+S143</f>
        <v>120000</v>
      </c>
    </row>
    <row r="144" spans="1:20" s="74" customFormat="1" ht="12.75" customHeight="1" x14ac:dyDescent="0.25">
      <c r="A144" s="218" t="s">
        <v>362</v>
      </c>
      <c r="B144" s="219"/>
      <c r="C144" s="71"/>
      <c r="D144" s="71"/>
      <c r="E144" s="71"/>
      <c r="F144" s="72" t="s">
        <v>363</v>
      </c>
      <c r="G144" s="72"/>
      <c r="H144" s="72"/>
      <c r="I144" s="72"/>
      <c r="J144" s="73">
        <f t="shared" ref="J144:T144" si="192">J145+J178+J261+J265</f>
        <v>121161349.22999999</v>
      </c>
      <c r="K144" s="73">
        <f t="shared" si="192"/>
        <v>9008361</v>
      </c>
      <c r="L144" s="73">
        <f t="shared" si="192"/>
        <v>130169710.22999999</v>
      </c>
      <c r="M144" s="73">
        <f t="shared" si="192"/>
        <v>0</v>
      </c>
      <c r="N144" s="73">
        <f t="shared" si="192"/>
        <v>130169710.22999999</v>
      </c>
      <c r="O144" s="73">
        <f t="shared" si="192"/>
        <v>-699992</v>
      </c>
      <c r="P144" s="73">
        <f t="shared" si="192"/>
        <v>129469718.22999999</v>
      </c>
      <c r="Q144" s="73">
        <f t="shared" si="192"/>
        <v>0</v>
      </c>
      <c r="R144" s="73">
        <f t="shared" si="192"/>
        <v>129469718.22999999</v>
      </c>
      <c r="S144" s="73">
        <f t="shared" si="192"/>
        <v>11012900</v>
      </c>
      <c r="T144" s="73">
        <f t="shared" si="192"/>
        <v>140482618.22999999</v>
      </c>
    </row>
    <row r="145" spans="1:20" s="77" customFormat="1" ht="12.75" customHeight="1" x14ac:dyDescent="0.25">
      <c r="A145" s="220" t="s">
        <v>364</v>
      </c>
      <c r="B145" s="221"/>
      <c r="C145" s="52"/>
      <c r="D145" s="52"/>
      <c r="E145" s="52"/>
      <c r="F145" s="75" t="s">
        <v>363</v>
      </c>
      <c r="G145" s="75" t="s">
        <v>234</v>
      </c>
      <c r="H145" s="75"/>
      <c r="I145" s="75"/>
      <c r="J145" s="76">
        <f t="shared" ref="J145:M145" si="193">J146+J154+J166+J169</f>
        <v>20048220</v>
      </c>
      <c r="K145" s="76">
        <f t="shared" si="193"/>
        <v>700000</v>
      </c>
      <c r="L145" s="76">
        <f t="shared" si="193"/>
        <v>20748220</v>
      </c>
      <c r="M145" s="76">
        <f t="shared" si="193"/>
        <v>0</v>
      </c>
      <c r="N145" s="76">
        <f>N146+N154+N166+N169+N175</f>
        <v>20748220</v>
      </c>
      <c r="O145" s="76">
        <f t="shared" ref="O145:T145" si="194">O146+O154+O166+O169+O175</f>
        <v>300000</v>
      </c>
      <c r="P145" s="76">
        <f t="shared" si="194"/>
        <v>21048220</v>
      </c>
      <c r="Q145" s="76">
        <f t="shared" si="194"/>
        <v>560366</v>
      </c>
      <c r="R145" s="76">
        <f t="shared" si="194"/>
        <v>21608586</v>
      </c>
      <c r="S145" s="76">
        <f t="shared" si="194"/>
        <v>10000000</v>
      </c>
      <c r="T145" s="76">
        <f t="shared" si="194"/>
        <v>31608586</v>
      </c>
    </row>
    <row r="146" spans="1:20" s="1" customFormat="1" ht="12.75" hidden="1" customHeight="1" x14ac:dyDescent="0.25">
      <c r="A146" s="222" t="s">
        <v>365</v>
      </c>
      <c r="B146" s="223"/>
      <c r="C146" s="51"/>
      <c r="D146" s="51"/>
      <c r="E146" s="51"/>
      <c r="F146" s="78" t="s">
        <v>363</v>
      </c>
      <c r="G146" s="78" t="s">
        <v>234</v>
      </c>
      <c r="H146" s="78" t="s">
        <v>366</v>
      </c>
      <c r="I146" s="78"/>
      <c r="J146" s="79">
        <f>J147</f>
        <v>18669300</v>
      </c>
      <c r="K146" s="79">
        <f t="shared" ref="K146:T146" si="195">K147</f>
        <v>0</v>
      </c>
      <c r="L146" s="79">
        <f t="shared" si="195"/>
        <v>18669300</v>
      </c>
      <c r="M146" s="79">
        <f t="shared" si="195"/>
        <v>0</v>
      </c>
      <c r="N146" s="79">
        <f t="shared" si="195"/>
        <v>18669300</v>
      </c>
      <c r="O146" s="79">
        <f t="shared" si="195"/>
        <v>0</v>
      </c>
      <c r="P146" s="79">
        <f t="shared" si="195"/>
        <v>18669300</v>
      </c>
      <c r="Q146" s="79">
        <f t="shared" si="195"/>
        <v>0</v>
      </c>
      <c r="R146" s="79">
        <f t="shared" si="195"/>
        <v>18669300</v>
      </c>
      <c r="S146" s="79">
        <f t="shared" si="195"/>
        <v>0</v>
      </c>
      <c r="T146" s="79">
        <f t="shared" si="195"/>
        <v>18669300</v>
      </c>
    </row>
    <row r="147" spans="1:20" s="1" customFormat="1" ht="12.75" hidden="1" customHeight="1" x14ac:dyDescent="0.25">
      <c r="A147" s="222" t="s">
        <v>367</v>
      </c>
      <c r="B147" s="223"/>
      <c r="C147" s="51"/>
      <c r="D147" s="51"/>
      <c r="E147" s="51"/>
      <c r="F147" s="78" t="s">
        <v>363</v>
      </c>
      <c r="G147" s="78" t="s">
        <v>234</v>
      </c>
      <c r="H147" s="78" t="s">
        <v>368</v>
      </c>
      <c r="I147" s="78"/>
      <c r="J147" s="79">
        <f>J148+J151</f>
        <v>18669300</v>
      </c>
      <c r="K147" s="79">
        <f t="shared" ref="K147:T147" si="196">K148+K151</f>
        <v>0</v>
      </c>
      <c r="L147" s="79">
        <f t="shared" si="196"/>
        <v>18669300</v>
      </c>
      <c r="M147" s="79">
        <f t="shared" si="196"/>
        <v>0</v>
      </c>
      <c r="N147" s="79">
        <f t="shared" si="196"/>
        <v>18669300</v>
      </c>
      <c r="O147" s="79">
        <f t="shared" si="196"/>
        <v>0</v>
      </c>
      <c r="P147" s="79">
        <f t="shared" si="196"/>
        <v>18669300</v>
      </c>
      <c r="Q147" s="79">
        <f t="shared" si="196"/>
        <v>0</v>
      </c>
      <c r="R147" s="79">
        <f t="shared" si="196"/>
        <v>18669300</v>
      </c>
      <c r="S147" s="79">
        <f t="shared" si="196"/>
        <v>0</v>
      </c>
      <c r="T147" s="79">
        <f t="shared" si="196"/>
        <v>18669300</v>
      </c>
    </row>
    <row r="148" spans="1:20" s="1" customFormat="1" ht="12.75" hidden="1" customHeight="1" x14ac:dyDescent="0.25">
      <c r="A148" s="222" t="s">
        <v>369</v>
      </c>
      <c r="B148" s="223"/>
      <c r="C148" s="51"/>
      <c r="D148" s="51"/>
      <c r="E148" s="51"/>
      <c r="F148" s="78" t="s">
        <v>363</v>
      </c>
      <c r="G148" s="78" t="s">
        <v>234</v>
      </c>
      <c r="H148" s="78" t="s">
        <v>370</v>
      </c>
      <c r="I148" s="78"/>
      <c r="J148" s="79">
        <f t="shared" ref="J148:T149" si="197">J149</f>
        <v>6225700</v>
      </c>
      <c r="K148" s="79">
        <f t="shared" si="197"/>
        <v>0</v>
      </c>
      <c r="L148" s="79">
        <f t="shared" si="197"/>
        <v>6225700</v>
      </c>
      <c r="M148" s="79">
        <f t="shared" si="197"/>
        <v>0</v>
      </c>
      <c r="N148" s="79">
        <f t="shared" si="197"/>
        <v>6225700</v>
      </c>
      <c r="O148" s="79">
        <f t="shared" si="197"/>
        <v>0</v>
      </c>
      <c r="P148" s="79">
        <f t="shared" si="197"/>
        <v>6225700</v>
      </c>
      <c r="Q148" s="79">
        <f t="shared" si="197"/>
        <v>0</v>
      </c>
      <c r="R148" s="79">
        <f t="shared" si="197"/>
        <v>6225700</v>
      </c>
      <c r="S148" s="79">
        <f t="shared" si="197"/>
        <v>0</v>
      </c>
      <c r="T148" s="79">
        <f t="shared" si="197"/>
        <v>6225700</v>
      </c>
    </row>
    <row r="149" spans="1:20" s="1" customFormat="1" ht="25.5" hidden="1" x14ac:dyDescent="0.25">
      <c r="A149" s="51"/>
      <c r="B149" s="51" t="s">
        <v>371</v>
      </c>
      <c r="C149" s="51"/>
      <c r="D149" s="51"/>
      <c r="E149" s="51"/>
      <c r="F149" s="78" t="s">
        <v>363</v>
      </c>
      <c r="G149" s="78" t="s">
        <v>234</v>
      </c>
      <c r="H149" s="78" t="s">
        <v>370</v>
      </c>
      <c r="I149" s="78" t="s">
        <v>372</v>
      </c>
      <c r="J149" s="79">
        <f t="shared" si="197"/>
        <v>6225700</v>
      </c>
      <c r="K149" s="79">
        <f t="shared" si="197"/>
        <v>0</v>
      </c>
      <c r="L149" s="79">
        <f t="shared" si="197"/>
        <v>6225700</v>
      </c>
      <c r="M149" s="79">
        <f t="shared" si="197"/>
        <v>0</v>
      </c>
      <c r="N149" s="79">
        <f t="shared" si="197"/>
        <v>6225700</v>
      </c>
      <c r="O149" s="79">
        <f t="shared" si="197"/>
        <v>0</v>
      </c>
      <c r="P149" s="79">
        <f t="shared" si="197"/>
        <v>6225700</v>
      </c>
      <c r="Q149" s="79">
        <f t="shared" si="197"/>
        <v>0</v>
      </c>
      <c r="R149" s="79">
        <f t="shared" si="197"/>
        <v>6225700</v>
      </c>
      <c r="S149" s="79">
        <f t="shared" si="197"/>
        <v>0</v>
      </c>
      <c r="T149" s="79">
        <f t="shared" si="197"/>
        <v>6225700</v>
      </c>
    </row>
    <row r="150" spans="1:20" s="1" customFormat="1" ht="38.25" hidden="1" x14ac:dyDescent="0.25">
      <c r="A150" s="51"/>
      <c r="B150" s="51" t="s">
        <v>373</v>
      </c>
      <c r="C150" s="51"/>
      <c r="D150" s="51"/>
      <c r="E150" s="51"/>
      <c r="F150" s="78" t="s">
        <v>363</v>
      </c>
      <c r="G150" s="78" t="s">
        <v>234</v>
      </c>
      <c r="H150" s="78" t="s">
        <v>370</v>
      </c>
      <c r="I150" s="78" t="s">
        <v>374</v>
      </c>
      <c r="J150" s="79">
        <f>6225757-57</f>
        <v>6225700</v>
      </c>
      <c r="K150" s="79"/>
      <c r="L150" s="79">
        <f t="shared" si="109"/>
        <v>6225700</v>
      </c>
      <c r="M150" s="79"/>
      <c r="N150" s="79">
        <f t="shared" ref="N150" si="198">L150+M150</f>
        <v>6225700</v>
      </c>
      <c r="O150" s="79"/>
      <c r="P150" s="79">
        <f t="shared" ref="P150" si="199">N150+O150</f>
        <v>6225700</v>
      </c>
      <c r="Q150" s="79"/>
      <c r="R150" s="79">
        <f t="shared" ref="R150" si="200">P150+Q150</f>
        <v>6225700</v>
      </c>
      <c r="S150" s="79"/>
      <c r="T150" s="79">
        <f t="shared" ref="T150" si="201">R150+S150</f>
        <v>6225700</v>
      </c>
    </row>
    <row r="151" spans="1:20" s="1" customFormat="1" ht="12.75" hidden="1" customHeight="1" x14ac:dyDescent="0.25">
      <c r="A151" s="222" t="s">
        <v>375</v>
      </c>
      <c r="B151" s="223"/>
      <c r="C151" s="51"/>
      <c r="D151" s="51"/>
      <c r="E151" s="51"/>
      <c r="F151" s="78" t="s">
        <v>363</v>
      </c>
      <c r="G151" s="78" t="s">
        <v>234</v>
      </c>
      <c r="H151" s="78" t="s">
        <v>376</v>
      </c>
      <c r="I151" s="78"/>
      <c r="J151" s="79">
        <f>J153</f>
        <v>12443600</v>
      </c>
      <c r="K151" s="79">
        <f t="shared" ref="K151:T151" si="202">K153</f>
        <v>0</v>
      </c>
      <c r="L151" s="79">
        <f t="shared" si="202"/>
        <v>12443600</v>
      </c>
      <c r="M151" s="79">
        <f t="shared" si="202"/>
        <v>0</v>
      </c>
      <c r="N151" s="79">
        <f t="shared" si="202"/>
        <v>12443600</v>
      </c>
      <c r="O151" s="79">
        <f t="shared" si="202"/>
        <v>0</v>
      </c>
      <c r="P151" s="79">
        <f t="shared" si="202"/>
        <v>12443600</v>
      </c>
      <c r="Q151" s="79">
        <f t="shared" si="202"/>
        <v>0</v>
      </c>
      <c r="R151" s="79">
        <f t="shared" si="202"/>
        <v>12443600</v>
      </c>
      <c r="S151" s="79">
        <f t="shared" si="202"/>
        <v>0</v>
      </c>
      <c r="T151" s="79">
        <f t="shared" si="202"/>
        <v>12443600</v>
      </c>
    </row>
    <row r="152" spans="1:20" s="1" customFormat="1" ht="25.5" hidden="1" x14ac:dyDescent="0.25">
      <c r="A152" s="51"/>
      <c r="B152" s="51" t="s">
        <v>371</v>
      </c>
      <c r="C152" s="51"/>
      <c r="D152" s="51"/>
      <c r="E152" s="51"/>
      <c r="F152" s="78" t="s">
        <v>363</v>
      </c>
      <c r="G152" s="78" t="s">
        <v>234</v>
      </c>
      <c r="H152" s="78" t="s">
        <v>376</v>
      </c>
      <c r="I152" s="78" t="s">
        <v>372</v>
      </c>
      <c r="J152" s="79">
        <f>J153</f>
        <v>12443600</v>
      </c>
      <c r="K152" s="79">
        <f t="shared" ref="K152:T152" si="203">K153</f>
        <v>0</v>
      </c>
      <c r="L152" s="79">
        <f t="shared" si="203"/>
        <v>12443600</v>
      </c>
      <c r="M152" s="79">
        <f t="shared" si="203"/>
        <v>0</v>
      </c>
      <c r="N152" s="79">
        <f t="shared" si="203"/>
        <v>12443600</v>
      </c>
      <c r="O152" s="79">
        <f t="shared" si="203"/>
        <v>0</v>
      </c>
      <c r="P152" s="79">
        <f t="shared" si="203"/>
        <v>12443600</v>
      </c>
      <c r="Q152" s="79">
        <f t="shared" si="203"/>
        <v>0</v>
      </c>
      <c r="R152" s="79">
        <f t="shared" si="203"/>
        <v>12443600</v>
      </c>
      <c r="S152" s="79">
        <f t="shared" si="203"/>
        <v>0</v>
      </c>
      <c r="T152" s="79">
        <f t="shared" si="203"/>
        <v>12443600</v>
      </c>
    </row>
    <row r="153" spans="1:20" s="1" customFormat="1" ht="38.25" hidden="1" x14ac:dyDescent="0.25">
      <c r="A153" s="51"/>
      <c r="B153" s="51" t="s">
        <v>373</v>
      </c>
      <c r="C153" s="51"/>
      <c r="D153" s="51"/>
      <c r="E153" s="51"/>
      <c r="F153" s="78" t="s">
        <v>363</v>
      </c>
      <c r="G153" s="78" t="s">
        <v>234</v>
      </c>
      <c r="H153" s="78" t="s">
        <v>376</v>
      </c>
      <c r="I153" s="78" t="s">
        <v>374</v>
      </c>
      <c r="J153" s="79">
        <f>12443632-32</f>
        <v>12443600</v>
      </c>
      <c r="K153" s="79"/>
      <c r="L153" s="79">
        <f t="shared" si="109"/>
        <v>12443600</v>
      </c>
      <c r="M153" s="79"/>
      <c r="N153" s="79">
        <f t="shared" ref="N153" si="204">L153+M153</f>
        <v>12443600</v>
      </c>
      <c r="O153" s="79"/>
      <c r="P153" s="79">
        <f t="shared" ref="P153" si="205">N153+O153</f>
        <v>12443600</v>
      </c>
      <c r="Q153" s="79"/>
      <c r="R153" s="79">
        <f t="shared" ref="R153" si="206">P153+Q153</f>
        <v>12443600</v>
      </c>
      <c r="S153" s="79"/>
      <c r="T153" s="79">
        <f t="shared" ref="T153" si="207">R153+S153</f>
        <v>12443600</v>
      </c>
    </row>
    <row r="154" spans="1:20" s="2" customFormat="1" ht="12.75" hidden="1" customHeight="1" x14ac:dyDescent="0.25">
      <c r="A154" s="222" t="s">
        <v>290</v>
      </c>
      <c r="B154" s="223"/>
      <c r="C154" s="51"/>
      <c r="D154" s="51"/>
      <c r="E154" s="51"/>
      <c r="F154" s="49" t="s">
        <v>363</v>
      </c>
      <c r="G154" s="49" t="s">
        <v>234</v>
      </c>
      <c r="H154" s="49" t="s">
        <v>377</v>
      </c>
      <c r="I154" s="49"/>
      <c r="J154" s="44">
        <f>J155</f>
        <v>878920</v>
      </c>
      <c r="K154" s="44">
        <f t="shared" ref="K154:T154" si="208">K155</f>
        <v>-300000</v>
      </c>
      <c r="L154" s="44">
        <f t="shared" si="208"/>
        <v>578920</v>
      </c>
      <c r="M154" s="44">
        <f t="shared" si="208"/>
        <v>0</v>
      </c>
      <c r="N154" s="44">
        <f t="shared" si="208"/>
        <v>578920</v>
      </c>
      <c r="O154" s="44">
        <f t="shared" si="208"/>
        <v>0</v>
      </c>
      <c r="P154" s="44">
        <f t="shared" si="208"/>
        <v>578920</v>
      </c>
      <c r="Q154" s="44">
        <f t="shared" si="208"/>
        <v>0</v>
      </c>
      <c r="R154" s="44">
        <f t="shared" si="208"/>
        <v>578920</v>
      </c>
      <c r="S154" s="44">
        <f t="shared" si="208"/>
        <v>0</v>
      </c>
      <c r="T154" s="44">
        <f t="shared" si="208"/>
        <v>578920</v>
      </c>
    </row>
    <row r="155" spans="1:20" s="1" customFormat="1" ht="12.75" hidden="1" customHeight="1" x14ac:dyDescent="0.25">
      <c r="A155" s="222" t="s">
        <v>292</v>
      </c>
      <c r="B155" s="223"/>
      <c r="C155" s="51"/>
      <c r="D155" s="51"/>
      <c r="E155" s="51"/>
      <c r="F155" s="78" t="s">
        <v>363</v>
      </c>
      <c r="G155" s="78" t="s">
        <v>234</v>
      </c>
      <c r="H155" s="78" t="s">
        <v>293</v>
      </c>
      <c r="I155" s="78"/>
      <c r="J155" s="79">
        <f>J161+J156</f>
        <v>878920</v>
      </c>
      <c r="K155" s="79">
        <f t="shared" ref="K155:T155" si="209">K161+K156</f>
        <v>-300000</v>
      </c>
      <c r="L155" s="79">
        <f t="shared" si="209"/>
        <v>578920</v>
      </c>
      <c r="M155" s="79">
        <f t="shared" si="209"/>
        <v>0</v>
      </c>
      <c r="N155" s="79">
        <f t="shared" si="209"/>
        <v>578920</v>
      </c>
      <c r="O155" s="79">
        <f t="shared" si="209"/>
        <v>0</v>
      </c>
      <c r="P155" s="79">
        <f t="shared" si="209"/>
        <v>578920</v>
      </c>
      <c r="Q155" s="79">
        <f t="shared" si="209"/>
        <v>0</v>
      </c>
      <c r="R155" s="79">
        <f t="shared" si="209"/>
        <v>578920</v>
      </c>
      <c r="S155" s="79">
        <f t="shared" si="209"/>
        <v>0</v>
      </c>
      <c r="T155" s="79">
        <f t="shared" si="209"/>
        <v>578920</v>
      </c>
    </row>
    <row r="156" spans="1:20" s="1" customFormat="1" ht="12.75" hidden="1" customHeight="1" x14ac:dyDescent="0.25">
      <c r="A156" s="222" t="s">
        <v>378</v>
      </c>
      <c r="B156" s="223"/>
      <c r="C156" s="51"/>
      <c r="D156" s="51"/>
      <c r="E156" s="51"/>
      <c r="F156" s="78" t="s">
        <v>363</v>
      </c>
      <c r="G156" s="78" t="s">
        <v>234</v>
      </c>
      <c r="H156" s="78" t="s">
        <v>379</v>
      </c>
      <c r="I156" s="78"/>
      <c r="J156" s="79">
        <f>J157+J159</f>
        <v>863000</v>
      </c>
      <c r="K156" s="79">
        <f t="shared" ref="K156:T156" si="210">K157+K159</f>
        <v>-300000</v>
      </c>
      <c r="L156" s="79">
        <f t="shared" si="210"/>
        <v>563000</v>
      </c>
      <c r="M156" s="79">
        <f t="shared" si="210"/>
        <v>0</v>
      </c>
      <c r="N156" s="79">
        <f t="shared" si="210"/>
        <v>563000</v>
      </c>
      <c r="O156" s="79">
        <f t="shared" si="210"/>
        <v>0</v>
      </c>
      <c r="P156" s="79">
        <f t="shared" si="210"/>
        <v>563000</v>
      </c>
      <c r="Q156" s="79">
        <f t="shared" si="210"/>
        <v>0</v>
      </c>
      <c r="R156" s="79">
        <f t="shared" si="210"/>
        <v>563000</v>
      </c>
      <c r="S156" s="79">
        <f t="shared" si="210"/>
        <v>0</v>
      </c>
      <c r="T156" s="79">
        <f t="shared" si="210"/>
        <v>563000</v>
      </c>
    </row>
    <row r="157" spans="1:20" s="1" customFormat="1" ht="12.75" hidden="1" x14ac:dyDescent="0.25">
      <c r="A157" s="51"/>
      <c r="B157" s="51" t="s">
        <v>380</v>
      </c>
      <c r="C157" s="51"/>
      <c r="D157" s="51"/>
      <c r="E157" s="51"/>
      <c r="F157" s="78" t="s">
        <v>363</v>
      </c>
      <c r="G157" s="78" t="s">
        <v>234</v>
      </c>
      <c r="H157" s="78" t="s">
        <v>379</v>
      </c>
      <c r="I157" s="78" t="s">
        <v>381</v>
      </c>
      <c r="J157" s="79">
        <f t="shared" ref="J157:T157" si="211">J158</f>
        <v>863000</v>
      </c>
      <c r="K157" s="79">
        <f t="shared" si="211"/>
        <v>-863000</v>
      </c>
      <c r="L157" s="79">
        <f t="shared" si="211"/>
        <v>0</v>
      </c>
      <c r="M157" s="79">
        <f t="shared" si="211"/>
        <v>0</v>
      </c>
      <c r="N157" s="79">
        <f t="shared" si="211"/>
        <v>0</v>
      </c>
      <c r="O157" s="79">
        <f t="shared" si="211"/>
        <v>0</v>
      </c>
      <c r="P157" s="79">
        <f t="shared" si="211"/>
        <v>0</v>
      </c>
      <c r="Q157" s="79">
        <f t="shared" si="211"/>
        <v>0</v>
      </c>
      <c r="R157" s="79">
        <f t="shared" si="211"/>
        <v>0</v>
      </c>
      <c r="S157" s="79">
        <f t="shared" si="211"/>
        <v>0</v>
      </c>
      <c r="T157" s="79">
        <f t="shared" si="211"/>
        <v>0</v>
      </c>
    </row>
    <row r="158" spans="1:20" s="1" customFormat="1" ht="26.25" hidden="1" customHeight="1" x14ac:dyDescent="0.25">
      <c r="A158" s="80"/>
      <c r="B158" s="51" t="s">
        <v>382</v>
      </c>
      <c r="C158" s="51"/>
      <c r="D158" s="51"/>
      <c r="E158" s="51"/>
      <c r="F158" s="78" t="s">
        <v>363</v>
      </c>
      <c r="G158" s="78" t="s">
        <v>234</v>
      </c>
      <c r="H158" s="78" t="s">
        <v>379</v>
      </c>
      <c r="I158" s="78" t="s">
        <v>383</v>
      </c>
      <c r="J158" s="79">
        <v>863000</v>
      </c>
      <c r="K158" s="79">
        <v>-863000</v>
      </c>
      <c r="L158" s="79">
        <f t="shared" ref="L158:L255" si="212">J158+K158</f>
        <v>0</v>
      </c>
      <c r="M158" s="79"/>
      <c r="N158" s="79">
        <f t="shared" ref="N158" si="213">L158+M158</f>
        <v>0</v>
      </c>
      <c r="O158" s="79"/>
      <c r="P158" s="79">
        <f t="shared" ref="P158" si="214">N158+O158</f>
        <v>0</v>
      </c>
      <c r="Q158" s="79"/>
      <c r="R158" s="79">
        <f t="shared" ref="R158" si="215">P158+Q158</f>
        <v>0</v>
      </c>
      <c r="S158" s="79"/>
      <c r="T158" s="79">
        <f t="shared" ref="T158" si="216">R158+S158</f>
        <v>0</v>
      </c>
    </row>
    <row r="159" spans="1:20" s="1" customFormat="1" ht="26.25" hidden="1" customHeight="1" x14ac:dyDescent="0.25">
      <c r="A159" s="80"/>
      <c r="B159" s="51" t="s">
        <v>371</v>
      </c>
      <c r="C159" s="51"/>
      <c r="D159" s="51"/>
      <c r="E159" s="51"/>
      <c r="F159" s="78" t="s">
        <v>363</v>
      </c>
      <c r="G159" s="78" t="s">
        <v>234</v>
      </c>
      <c r="H159" s="78" t="s">
        <v>379</v>
      </c>
      <c r="I159" s="78" t="s">
        <v>372</v>
      </c>
      <c r="J159" s="79">
        <f>J160</f>
        <v>0</v>
      </c>
      <c r="K159" s="79">
        <f t="shared" ref="K159:T159" si="217">K160</f>
        <v>563000</v>
      </c>
      <c r="L159" s="79">
        <f t="shared" si="217"/>
        <v>563000</v>
      </c>
      <c r="M159" s="79">
        <f t="shared" si="217"/>
        <v>0</v>
      </c>
      <c r="N159" s="79">
        <f t="shared" si="217"/>
        <v>563000</v>
      </c>
      <c r="O159" s="79">
        <f t="shared" si="217"/>
        <v>0</v>
      </c>
      <c r="P159" s="79">
        <f t="shared" si="217"/>
        <v>563000</v>
      </c>
      <c r="Q159" s="79">
        <f t="shared" si="217"/>
        <v>0</v>
      </c>
      <c r="R159" s="79">
        <f t="shared" si="217"/>
        <v>563000</v>
      </c>
      <c r="S159" s="79">
        <f t="shared" si="217"/>
        <v>0</v>
      </c>
      <c r="T159" s="79">
        <f t="shared" si="217"/>
        <v>563000</v>
      </c>
    </row>
    <row r="160" spans="1:20" s="1" customFormat="1" ht="26.25" hidden="1" customHeight="1" x14ac:dyDescent="0.25">
      <c r="A160" s="80"/>
      <c r="B160" s="51" t="s">
        <v>373</v>
      </c>
      <c r="C160" s="51"/>
      <c r="D160" s="51"/>
      <c r="E160" s="51"/>
      <c r="F160" s="78" t="s">
        <v>363</v>
      </c>
      <c r="G160" s="78" t="s">
        <v>234</v>
      </c>
      <c r="H160" s="78" t="s">
        <v>379</v>
      </c>
      <c r="I160" s="78" t="s">
        <v>374</v>
      </c>
      <c r="J160" s="79"/>
      <c r="K160" s="79">
        <f>863000-300000</f>
        <v>563000</v>
      </c>
      <c r="L160" s="79">
        <f t="shared" si="212"/>
        <v>563000</v>
      </c>
      <c r="M160" s="79"/>
      <c r="N160" s="79">
        <f t="shared" ref="N160" si="218">L160+M160</f>
        <v>563000</v>
      </c>
      <c r="O160" s="79"/>
      <c r="P160" s="79">
        <f t="shared" ref="P160" si="219">N160+O160</f>
        <v>563000</v>
      </c>
      <c r="Q160" s="79"/>
      <c r="R160" s="79">
        <f t="shared" ref="R160" si="220">P160+Q160</f>
        <v>563000</v>
      </c>
      <c r="S160" s="79"/>
      <c r="T160" s="79">
        <f t="shared" ref="T160" si="221">R160+S160</f>
        <v>563000</v>
      </c>
    </row>
    <row r="161" spans="1:20" s="1" customFormat="1" ht="12.75" hidden="1" customHeight="1" x14ac:dyDescent="0.25">
      <c r="A161" s="222" t="s">
        <v>384</v>
      </c>
      <c r="B161" s="223"/>
      <c r="C161" s="51"/>
      <c r="D161" s="51"/>
      <c r="E161" s="51"/>
      <c r="F161" s="78" t="s">
        <v>363</v>
      </c>
      <c r="G161" s="78" t="s">
        <v>234</v>
      </c>
      <c r="H161" s="78" t="s">
        <v>385</v>
      </c>
      <c r="I161" s="78"/>
      <c r="J161" s="79">
        <f>J162+J164</f>
        <v>15920</v>
      </c>
      <c r="K161" s="79">
        <f t="shared" ref="K161:T161" si="222">K162+K164</f>
        <v>0</v>
      </c>
      <c r="L161" s="79">
        <f t="shared" si="222"/>
        <v>15920</v>
      </c>
      <c r="M161" s="79">
        <f t="shared" si="222"/>
        <v>0</v>
      </c>
      <c r="N161" s="79">
        <f t="shared" si="222"/>
        <v>15920</v>
      </c>
      <c r="O161" s="79">
        <f t="shared" si="222"/>
        <v>0</v>
      </c>
      <c r="P161" s="79">
        <f t="shared" si="222"/>
        <v>15920</v>
      </c>
      <c r="Q161" s="79">
        <f t="shared" si="222"/>
        <v>0</v>
      </c>
      <c r="R161" s="79">
        <f t="shared" si="222"/>
        <v>15920</v>
      </c>
      <c r="S161" s="79">
        <f t="shared" si="222"/>
        <v>0</v>
      </c>
      <c r="T161" s="79">
        <f t="shared" si="222"/>
        <v>15920</v>
      </c>
    </row>
    <row r="162" spans="1:20" s="1" customFormat="1" ht="12.75" hidden="1" x14ac:dyDescent="0.25">
      <c r="A162" s="80"/>
      <c r="B162" s="51" t="s">
        <v>380</v>
      </c>
      <c r="C162" s="51"/>
      <c r="D162" s="51"/>
      <c r="E162" s="51"/>
      <c r="F162" s="78" t="s">
        <v>363</v>
      </c>
      <c r="G162" s="78" t="s">
        <v>234</v>
      </c>
      <c r="H162" s="78" t="s">
        <v>385</v>
      </c>
      <c r="I162" s="78" t="s">
        <v>381</v>
      </c>
      <c r="J162" s="79">
        <f t="shared" ref="J162:T162" si="223">J163</f>
        <v>15920</v>
      </c>
      <c r="K162" s="79">
        <f t="shared" si="223"/>
        <v>-15920</v>
      </c>
      <c r="L162" s="79">
        <f t="shared" si="223"/>
        <v>0</v>
      </c>
      <c r="M162" s="79">
        <f t="shared" si="223"/>
        <v>0</v>
      </c>
      <c r="N162" s="79">
        <f t="shared" si="223"/>
        <v>0</v>
      </c>
      <c r="O162" s="79">
        <f t="shared" si="223"/>
        <v>0</v>
      </c>
      <c r="P162" s="79">
        <f t="shared" si="223"/>
        <v>0</v>
      </c>
      <c r="Q162" s="79">
        <f t="shared" si="223"/>
        <v>0</v>
      </c>
      <c r="R162" s="79">
        <f t="shared" si="223"/>
        <v>0</v>
      </c>
      <c r="S162" s="79">
        <f t="shared" si="223"/>
        <v>0</v>
      </c>
      <c r="T162" s="79">
        <f t="shared" si="223"/>
        <v>0</v>
      </c>
    </row>
    <row r="163" spans="1:20" s="1" customFormat="1" ht="25.5" hidden="1" x14ac:dyDescent="0.25">
      <c r="A163" s="80"/>
      <c r="B163" s="51" t="s">
        <v>386</v>
      </c>
      <c r="C163" s="51"/>
      <c r="D163" s="51"/>
      <c r="E163" s="51"/>
      <c r="F163" s="78" t="s">
        <v>363</v>
      </c>
      <c r="G163" s="78" t="s">
        <v>234</v>
      </c>
      <c r="H163" s="78" t="s">
        <v>385</v>
      </c>
      <c r="I163" s="78" t="s">
        <v>387</v>
      </c>
      <c r="J163" s="79">
        <v>15920</v>
      </c>
      <c r="K163" s="79">
        <v>-15920</v>
      </c>
      <c r="L163" s="79">
        <f t="shared" si="212"/>
        <v>0</v>
      </c>
      <c r="M163" s="79"/>
      <c r="N163" s="79">
        <f t="shared" ref="N163" si="224">L163+M163</f>
        <v>0</v>
      </c>
      <c r="O163" s="79"/>
      <c r="P163" s="79">
        <f t="shared" ref="P163" si="225">N163+O163</f>
        <v>0</v>
      </c>
      <c r="Q163" s="79"/>
      <c r="R163" s="79">
        <f t="shared" ref="R163" si="226">P163+Q163</f>
        <v>0</v>
      </c>
      <c r="S163" s="79"/>
      <c r="T163" s="79">
        <f t="shared" ref="T163" si="227">R163+S163</f>
        <v>0</v>
      </c>
    </row>
    <row r="164" spans="1:20" s="1" customFormat="1" ht="25.5" hidden="1" x14ac:dyDescent="0.25">
      <c r="A164" s="80"/>
      <c r="B164" s="51" t="s">
        <v>371</v>
      </c>
      <c r="C164" s="51"/>
      <c r="D164" s="51"/>
      <c r="E164" s="51"/>
      <c r="F164" s="78" t="s">
        <v>363</v>
      </c>
      <c r="G164" s="78" t="s">
        <v>234</v>
      </c>
      <c r="H164" s="78" t="s">
        <v>385</v>
      </c>
      <c r="I164" s="78" t="s">
        <v>372</v>
      </c>
      <c r="J164" s="79">
        <f>J165</f>
        <v>0</v>
      </c>
      <c r="K164" s="79">
        <f t="shared" ref="K164:T164" si="228">K165</f>
        <v>15920</v>
      </c>
      <c r="L164" s="79">
        <f t="shared" si="228"/>
        <v>15920</v>
      </c>
      <c r="M164" s="79">
        <f t="shared" si="228"/>
        <v>0</v>
      </c>
      <c r="N164" s="79">
        <f t="shared" si="228"/>
        <v>15920</v>
      </c>
      <c r="O164" s="79">
        <f t="shared" si="228"/>
        <v>0</v>
      </c>
      <c r="P164" s="79">
        <f t="shared" si="228"/>
        <v>15920</v>
      </c>
      <c r="Q164" s="79">
        <f t="shared" si="228"/>
        <v>0</v>
      </c>
      <c r="R164" s="79">
        <f t="shared" si="228"/>
        <v>15920</v>
      </c>
      <c r="S164" s="79">
        <f t="shared" si="228"/>
        <v>0</v>
      </c>
      <c r="T164" s="79">
        <f t="shared" si="228"/>
        <v>15920</v>
      </c>
    </row>
    <row r="165" spans="1:20" s="1" customFormat="1" ht="38.25" hidden="1" x14ac:dyDescent="0.25">
      <c r="A165" s="80"/>
      <c r="B165" s="51" t="s">
        <v>373</v>
      </c>
      <c r="C165" s="51"/>
      <c r="D165" s="51"/>
      <c r="E165" s="51"/>
      <c r="F165" s="78" t="s">
        <v>363</v>
      </c>
      <c r="G165" s="78" t="s">
        <v>234</v>
      </c>
      <c r="H165" s="78" t="s">
        <v>385</v>
      </c>
      <c r="I165" s="78" t="s">
        <v>374</v>
      </c>
      <c r="J165" s="79"/>
      <c r="K165" s="79">
        <f>15920</f>
        <v>15920</v>
      </c>
      <c r="L165" s="79">
        <f t="shared" si="212"/>
        <v>15920</v>
      </c>
      <c r="M165" s="79"/>
      <c r="N165" s="79">
        <f t="shared" ref="N165" si="229">L165+M165</f>
        <v>15920</v>
      </c>
      <c r="O165" s="79"/>
      <c r="P165" s="79">
        <f t="shared" ref="P165" si="230">N165+O165</f>
        <v>15920</v>
      </c>
      <c r="Q165" s="79"/>
      <c r="R165" s="79">
        <f t="shared" ref="R165" si="231">P165+Q165</f>
        <v>15920</v>
      </c>
      <c r="S165" s="79"/>
      <c r="T165" s="79">
        <f t="shared" ref="T165" si="232">R165+S165</f>
        <v>15920</v>
      </c>
    </row>
    <row r="166" spans="1:20" s="1" customFormat="1" ht="26.25" customHeight="1" x14ac:dyDescent="0.25">
      <c r="A166" s="222" t="s">
        <v>388</v>
      </c>
      <c r="B166" s="223"/>
      <c r="C166" s="51"/>
      <c r="D166" s="51"/>
      <c r="E166" s="51"/>
      <c r="F166" s="78" t="s">
        <v>363</v>
      </c>
      <c r="G166" s="78" t="s">
        <v>234</v>
      </c>
      <c r="H166" s="78" t="s">
        <v>389</v>
      </c>
      <c r="I166" s="78"/>
      <c r="J166" s="79">
        <f>J167</f>
        <v>0</v>
      </c>
      <c r="K166" s="79">
        <f t="shared" ref="K166:T167" si="233">K167</f>
        <v>1000000</v>
      </c>
      <c r="L166" s="79">
        <f t="shared" si="233"/>
        <v>1000000</v>
      </c>
      <c r="M166" s="79">
        <f t="shared" si="233"/>
        <v>0</v>
      </c>
      <c r="N166" s="79">
        <f t="shared" si="233"/>
        <v>1000000</v>
      </c>
      <c r="O166" s="79">
        <f t="shared" si="233"/>
        <v>0</v>
      </c>
      <c r="P166" s="79">
        <f t="shared" si="233"/>
        <v>1000000</v>
      </c>
      <c r="Q166" s="79">
        <f t="shared" si="233"/>
        <v>0</v>
      </c>
      <c r="R166" s="79">
        <f t="shared" si="233"/>
        <v>1000000</v>
      </c>
      <c r="S166" s="79">
        <f t="shared" si="233"/>
        <v>10000000</v>
      </c>
      <c r="T166" s="79">
        <f t="shared" si="233"/>
        <v>11000000</v>
      </c>
    </row>
    <row r="167" spans="1:20" s="1" customFormat="1" ht="12.75" x14ac:dyDescent="0.25">
      <c r="A167" s="51"/>
      <c r="B167" s="51" t="s">
        <v>356</v>
      </c>
      <c r="C167" s="51"/>
      <c r="D167" s="51"/>
      <c r="E167" s="51"/>
      <c r="F167" s="78" t="s">
        <v>363</v>
      </c>
      <c r="G167" s="78" t="s">
        <v>234</v>
      </c>
      <c r="H167" s="78" t="s">
        <v>389</v>
      </c>
      <c r="I167" s="78" t="s">
        <v>357</v>
      </c>
      <c r="J167" s="79">
        <f>J168</f>
        <v>0</v>
      </c>
      <c r="K167" s="79">
        <f t="shared" si="233"/>
        <v>1000000</v>
      </c>
      <c r="L167" s="79">
        <f t="shared" si="233"/>
        <v>1000000</v>
      </c>
      <c r="M167" s="79">
        <f t="shared" si="233"/>
        <v>0</v>
      </c>
      <c r="N167" s="79">
        <f t="shared" si="233"/>
        <v>1000000</v>
      </c>
      <c r="O167" s="79">
        <f t="shared" si="233"/>
        <v>0</v>
      </c>
      <c r="P167" s="79">
        <f t="shared" si="233"/>
        <v>1000000</v>
      </c>
      <c r="Q167" s="79">
        <f t="shared" si="233"/>
        <v>0</v>
      </c>
      <c r="R167" s="79">
        <f t="shared" si="233"/>
        <v>1000000</v>
      </c>
      <c r="S167" s="79">
        <f t="shared" si="233"/>
        <v>10000000</v>
      </c>
      <c r="T167" s="79">
        <f t="shared" si="233"/>
        <v>11000000</v>
      </c>
    </row>
    <row r="168" spans="1:20" s="1" customFormat="1" ht="25.5" x14ac:dyDescent="0.25">
      <c r="A168" s="80"/>
      <c r="B168" s="51" t="s">
        <v>358</v>
      </c>
      <c r="C168" s="51"/>
      <c r="D168" s="51"/>
      <c r="E168" s="51"/>
      <c r="F168" s="78" t="s">
        <v>363</v>
      </c>
      <c r="G168" s="78" t="s">
        <v>234</v>
      </c>
      <c r="H168" s="78" t="s">
        <v>389</v>
      </c>
      <c r="I168" s="78" t="s">
        <v>359</v>
      </c>
      <c r="J168" s="79">
        <v>0</v>
      </c>
      <c r="K168" s="79">
        <v>1000000</v>
      </c>
      <c r="L168" s="79">
        <f t="shared" si="212"/>
        <v>1000000</v>
      </c>
      <c r="M168" s="79"/>
      <c r="N168" s="79">
        <f t="shared" ref="N168" si="234">L168+M168</f>
        <v>1000000</v>
      </c>
      <c r="O168" s="79"/>
      <c r="P168" s="79">
        <f t="shared" ref="P168" si="235">N168+O168</f>
        <v>1000000</v>
      </c>
      <c r="Q168" s="79"/>
      <c r="R168" s="79">
        <f t="shared" ref="R168" si="236">P168+Q168</f>
        <v>1000000</v>
      </c>
      <c r="S168" s="79">
        <v>10000000</v>
      </c>
      <c r="T168" s="79">
        <f t="shared" ref="T168" si="237">R168+S168</f>
        <v>11000000</v>
      </c>
    </row>
    <row r="169" spans="1:20" s="77" customFormat="1" ht="12.75" hidden="1" customHeight="1" x14ac:dyDescent="0.25">
      <c r="A169" s="222" t="s">
        <v>390</v>
      </c>
      <c r="B169" s="223"/>
      <c r="C169" s="51"/>
      <c r="D169" s="51"/>
      <c r="E169" s="51"/>
      <c r="F169" s="78" t="s">
        <v>363</v>
      </c>
      <c r="G169" s="78" t="s">
        <v>234</v>
      </c>
      <c r="H169" s="78" t="s">
        <v>391</v>
      </c>
      <c r="I169" s="78"/>
      <c r="J169" s="79">
        <f t="shared" ref="J169:M169" si="238">J170</f>
        <v>500000</v>
      </c>
      <c r="K169" s="79">
        <f t="shared" si="238"/>
        <v>0</v>
      </c>
      <c r="L169" s="79">
        <f t="shared" si="238"/>
        <v>500000</v>
      </c>
      <c r="M169" s="79">
        <f t="shared" si="238"/>
        <v>0</v>
      </c>
      <c r="N169" s="79">
        <f>N170+N173</f>
        <v>500000</v>
      </c>
      <c r="O169" s="79">
        <f t="shared" ref="O169:T169" si="239">O170+O173</f>
        <v>200000</v>
      </c>
      <c r="P169" s="79">
        <f t="shared" si="239"/>
        <v>700000</v>
      </c>
      <c r="Q169" s="79">
        <f t="shared" si="239"/>
        <v>560366</v>
      </c>
      <c r="R169" s="79">
        <f t="shared" si="239"/>
        <v>1260366</v>
      </c>
      <c r="S169" s="79">
        <f t="shared" si="239"/>
        <v>0</v>
      </c>
      <c r="T169" s="79">
        <f t="shared" si="239"/>
        <v>1260366</v>
      </c>
    </row>
    <row r="170" spans="1:20" s="1" customFormat="1" ht="12.75" hidden="1" x14ac:dyDescent="0.25">
      <c r="A170" s="51"/>
      <c r="B170" s="51" t="s">
        <v>356</v>
      </c>
      <c r="C170" s="51"/>
      <c r="D170" s="51"/>
      <c r="E170" s="51"/>
      <c r="F170" s="49" t="s">
        <v>363</v>
      </c>
      <c r="G170" s="78" t="s">
        <v>234</v>
      </c>
      <c r="H170" s="49" t="s">
        <v>391</v>
      </c>
      <c r="I170" s="49" t="s">
        <v>357</v>
      </c>
      <c r="J170" s="79">
        <f>J172+J171</f>
        <v>500000</v>
      </c>
      <c r="K170" s="79">
        <f t="shared" ref="K170:T170" si="240">K172+K171</f>
        <v>0</v>
      </c>
      <c r="L170" s="79">
        <f t="shared" si="240"/>
        <v>500000</v>
      </c>
      <c r="M170" s="79">
        <f t="shared" si="240"/>
        <v>0</v>
      </c>
      <c r="N170" s="79">
        <f t="shared" si="240"/>
        <v>500000</v>
      </c>
      <c r="O170" s="79">
        <f t="shared" si="240"/>
        <v>0</v>
      </c>
      <c r="P170" s="79">
        <f t="shared" si="240"/>
        <v>500000</v>
      </c>
      <c r="Q170" s="79">
        <f t="shared" si="240"/>
        <v>560366</v>
      </c>
      <c r="R170" s="79">
        <f t="shared" si="240"/>
        <v>1060366</v>
      </c>
      <c r="S170" s="79">
        <f t="shared" si="240"/>
        <v>0</v>
      </c>
      <c r="T170" s="79">
        <f t="shared" si="240"/>
        <v>1060366</v>
      </c>
    </row>
    <row r="171" spans="1:20" s="1" customFormat="1" ht="25.5" hidden="1" x14ac:dyDescent="0.25">
      <c r="A171" s="51"/>
      <c r="B171" s="51" t="s">
        <v>358</v>
      </c>
      <c r="C171" s="51"/>
      <c r="D171" s="51"/>
      <c r="E171" s="51"/>
      <c r="F171" s="49" t="s">
        <v>363</v>
      </c>
      <c r="G171" s="78" t="s">
        <v>234</v>
      </c>
      <c r="H171" s="49" t="s">
        <v>391</v>
      </c>
      <c r="I171" s="49" t="s">
        <v>359</v>
      </c>
      <c r="J171" s="79"/>
      <c r="K171" s="79">
        <v>500000</v>
      </c>
      <c r="L171" s="79">
        <f t="shared" si="212"/>
        <v>500000</v>
      </c>
      <c r="M171" s="79"/>
      <c r="N171" s="79">
        <f t="shared" ref="N171:N172" si="241">L171+M171</f>
        <v>500000</v>
      </c>
      <c r="O171" s="79"/>
      <c r="P171" s="79">
        <f t="shared" ref="P171:P174" si="242">N171+O171</f>
        <v>500000</v>
      </c>
      <c r="Q171" s="79">
        <v>560366</v>
      </c>
      <c r="R171" s="79">
        <f t="shared" ref="R171:R172" si="243">P171+Q171</f>
        <v>1060366</v>
      </c>
      <c r="S171" s="79"/>
      <c r="T171" s="79">
        <f t="shared" ref="T171:T172" si="244">R171+S171</f>
        <v>1060366</v>
      </c>
    </row>
    <row r="172" spans="1:20" s="1" customFormat="1" ht="16.5" hidden="1" customHeight="1" x14ac:dyDescent="0.25">
      <c r="A172" s="51"/>
      <c r="B172" s="51" t="s">
        <v>392</v>
      </c>
      <c r="C172" s="51"/>
      <c r="D172" s="51"/>
      <c r="E172" s="51"/>
      <c r="F172" s="49" t="s">
        <v>363</v>
      </c>
      <c r="G172" s="78" t="s">
        <v>234</v>
      </c>
      <c r="H172" s="49" t="s">
        <v>391</v>
      </c>
      <c r="I172" s="49" t="s">
        <v>393</v>
      </c>
      <c r="J172" s="79">
        <v>500000</v>
      </c>
      <c r="K172" s="79">
        <v>-500000</v>
      </c>
      <c r="L172" s="79">
        <f t="shared" si="212"/>
        <v>0</v>
      </c>
      <c r="M172" s="79"/>
      <c r="N172" s="79">
        <f t="shared" si="241"/>
        <v>0</v>
      </c>
      <c r="O172" s="79"/>
      <c r="P172" s="79">
        <f t="shared" si="242"/>
        <v>0</v>
      </c>
      <c r="Q172" s="79"/>
      <c r="R172" s="79">
        <f t="shared" si="243"/>
        <v>0</v>
      </c>
      <c r="S172" s="79"/>
      <c r="T172" s="79">
        <f t="shared" si="244"/>
        <v>0</v>
      </c>
    </row>
    <row r="173" spans="1:20" s="1" customFormat="1" ht="12.75" hidden="1" customHeight="1" x14ac:dyDescent="0.25">
      <c r="A173" s="95"/>
      <c r="B173" s="51" t="s">
        <v>371</v>
      </c>
      <c r="C173" s="51"/>
      <c r="D173" s="78"/>
      <c r="E173" s="78"/>
      <c r="F173" s="78" t="s">
        <v>363</v>
      </c>
      <c r="G173" s="78" t="s">
        <v>234</v>
      </c>
      <c r="H173" s="49" t="s">
        <v>391</v>
      </c>
      <c r="I173" s="78" t="s">
        <v>372</v>
      </c>
      <c r="J173" s="79"/>
      <c r="K173" s="79"/>
      <c r="L173" s="79"/>
      <c r="M173" s="79"/>
      <c r="N173" s="79">
        <f>N174</f>
        <v>0</v>
      </c>
      <c r="O173" s="79">
        <f t="shared" ref="O173:T173" si="245">O174</f>
        <v>200000</v>
      </c>
      <c r="P173" s="79">
        <f t="shared" si="245"/>
        <v>200000</v>
      </c>
      <c r="Q173" s="79">
        <f t="shared" si="245"/>
        <v>0</v>
      </c>
      <c r="R173" s="79">
        <f t="shared" si="245"/>
        <v>200000</v>
      </c>
      <c r="S173" s="79">
        <f t="shared" si="245"/>
        <v>0</v>
      </c>
      <c r="T173" s="79">
        <f t="shared" si="245"/>
        <v>200000</v>
      </c>
    </row>
    <row r="174" spans="1:20" s="1" customFormat="1" ht="12.75" hidden="1" customHeight="1" x14ac:dyDescent="0.25">
      <c r="A174" s="95"/>
      <c r="B174" s="48" t="s">
        <v>394</v>
      </c>
      <c r="C174" s="48"/>
      <c r="D174" s="78"/>
      <c r="E174" s="78"/>
      <c r="F174" s="78" t="s">
        <v>363</v>
      </c>
      <c r="G174" s="78" t="s">
        <v>234</v>
      </c>
      <c r="H174" s="49" t="s">
        <v>391</v>
      </c>
      <c r="I174" s="78" t="s">
        <v>395</v>
      </c>
      <c r="J174" s="79"/>
      <c r="K174" s="79"/>
      <c r="L174" s="79"/>
      <c r="M174" s="79"/>
      <c r="N174" s="79"/>
      <c r="O174" s="79">
        <v>200000</v>
      </c>
      <c r="P174" s="79">
        <f t="shared" si="242"/>
        <v>200000</v>
      </c>
      <c r="Q174" s="79"/>
      <c r="R174" s="79">
        <f t="shared" ref="R174" si="246">P174+Q174</f>
        <v>200000</v>
      </c>
      <c r="S174" s="79"/>
      <c r="T174" s="79">
        <f t="shared" ref="T174" si="247">R174+S174</f>
        <v>200000</v>
      </c>
    </row>
    <row r="175" spans="1:20" s="1" customFormat="1" ht="12.75" hidden="1" customHeight="1" x14ac:dyDescent="0.25">
      <c r="A175" s="222" t="s">
        <v>396</v>
      </c>
      <c r="B175" s="223"/>
      <c r="C175" s="51"/>
      <c r="D175" s="51"/>
      <c r="E175" s="51"/>
      <c r="F175" s="49" t="s">
        <v>363</v>
      </c>
      <c r="G175" s="78" t="s">
        <v>234</v>
      </c>
      <c r="H175" s="49" t="s">
        <v>397</v>
      </c>
      <c r="I175" s="78"/>
      <c r="J175" s="79">
        <f t="shared" ref="J175:T176" si="248">J176</f>
        <v>991000</v>
      </c>
      <c r="K175" s="79">
        <f t="shared" si="248"/>
        <v>0</v>
      </c>
      <c r="L175" s="79">
        <f t="shared" si="248"/>
        <v>991000</v>
      </c>
      <c r="M175" s="79">
        <f t="shared" si="248"/>
        <v>0</v>
      </c>
      <c r="N175" s="79">
        <f t="shared" si="248"/>
        <v>0</v>
      </c>
      <c r="O175" s="79">
        <f t="shared" si="248"/>
        <v>100000</v>
      </c>
      <c r="P175" s="79">
        <f t="shared" si="248"/>
        <v>100000</v>
      </c>
      <c r="Q175" s="79">
        <f t="shared" si="248"/>
        <v>0</v>
      </c>
      <c r="R175" s="79">
        <f t="shared" si="248"/>
        <v>100000</v>
      </c>
      <c r="S175" s="79">
        <f t="shared" si="248"/>
        <v>0</v>
      </c>
      <c r="T175" s="79">
        <f t="shared" si="248"/>
        <v>100000</v>
      </c>
    </row>
    <row r="176" spans="1:20" s="1" customFormat="1" ht="12.75" hidden="1" customHeight="1" x14ac:dyDescent="0.25">
      <c r="A176" s="51"/>
      <c r="B176" s="51" t="s">
        <v>371</v>
      </c>
      <c r="C176" s="51"/>
      <c r="D176" s="51"/>
      <c r="E176" s="51"/>
      <c r="F176" s="78" t="s">
        <v>363</v>
      </c>
      <c r="G176" s="78" t="s">
        <v>234</v>
      </c>
      <c r="H176" s="49" t="s">
        <v>397</v>
      </c>
      <c r="I176" s="78" t="s">
        <v>372</v>
      </c>
      <c r="J176" s="79">
        <f t="shared" si="248"/>
        <v>991000</v>
      </c>
      <c r="K176" s="79">
        <f t="shared" si="248"/>
        <v>0</v>
      </c>
      <c r="L176" s="79">
        <f t="shared" si="248"/>
        <v>991000</v>
      </c>
      <c r="M176" s="79">
        <f t="shared" si="248"/>
        <v>0</v>
      </c>
      <c r="N176" s="79">
        <f t="shared" si="248"/>
        <v>0</v>
      </c>
      <c r="O176" s="79">
        <f t="shared" si="248"/>
        <v>100000</v>
      </c>
      <c r="P176" s="79">
        <f t="shared" si="248"/>
        <v>100000</v>
      </c>
      <c r="Q176" s="79">
        <f t="shared" si="248"/>
        <v>0</v>
      </c>
      <c r="R176" s="79">
        <f t="shared" si="248"/>
        <v>100000</v>
      </c>
      <c r="S176" s="79">
        <f t="shared" si="248"/>
        <v>0</v>
      </c>
      <c r="T176" s="79">
        <f t="shared" si="248"/>
        <v>100000</v>
      </c>
    </row>
    <row r="177" spans="1:20" s="1" customFormat="1" ht="12.75" hidden="1" x14ac:dyDescent="0.25">
      <c r="A177" s="48"/>
      <c r="B177" s="48" t="s">
        <v>394</v>
      </c>
      <c r="C177" s="48"/>
      <c r="D177" s="48"/>
      <c r="E177" s="48"/>
      <c r="F177" s="78" t="s">
        <v>363</v>
      </c>
      <c r="G177" s="78" t="s">
        <v>234</v>
      </c>
      <c r="H177" s="49" t="s">
        <v>397</v>
      </c>
      <c r="I177" s="78" t="s">
        <v>395</v>
      </c>
      <c r="J177" s="79">
        <v>991000</v>
      </c>
      <c r="K177" s="79"/>
      <c r="L177" s="79">
        <f t="shared" ref="L177" si="249">J177+K177</f>
        <v>991000</v>
      </c>
      <c r="M177" s="79"/>
      <c r="N177" s="79"/>
      <c r="O177" s="79">
        <v>100000</v>
      </c>
      <c r="P177" s="79">
        <f t="shared" ref="P177" si="250">N177+O177</f>
        <v>100000</v>
      </c>
      <c r="Q177" s="79"/>
      <c r="R177" s="79">
        <f t="shared" ref="R177" si="251">P177+Q177</f>
        <v>100000</v>
      </c>
      <c r="S177" s="79"/>
      <c r="T177" s="79">
        <f t="shared" ref="T177" si="252">R177+S177</f>
        <v>100000</v>
      </c>
    </row>
    <row r="178" spans="1:20" s="77" customFormat="1" ht="12.75" x14ac:dyDescent="0.25">
      <c r="A178" s="220" t="s">
        <v>398</v>
      </c>
      <c r="B178" s="221"/>
      <c r="C178" s="52"/>
      <c r="D178" s="52"/>
      <c r="E178" s="52"/>
      <c r="F178" s="75" t="s">
        <v>363</v>
      </c>
      <c r="G178" s="75" t="s">
        <v>306</v>
      </c>
      <c r="H178" s="75"/>
      <c r="I178" s="75"/>
      <c r="J178" s="76">
        <f>J179+J205+J216+J233+J237+J252</f>
        <v>87682929.229999989</v>
      </c>
      <c r="K178" s="76">
        <f>K179+K205+K216+K233+K237+K252</f>
        <v>5441461</v>
      </c>
      <c r="L178" s="76">
        <f>L179+L205+L216+L233+L237+L252</f>
        <v>93124390.229999989</v>
      </c>
      <c r="M178" s="76">
        <f>M179+M205+M216+M233+M237+M252</f>
        <v>0</v>
      </c>
      <c r="N178" s="76">
        <f t="shared" ref="N178:T178" si="253">N179+N205+N216+N233+N237+N252+N258</f>
        <v>93124390.229999989</v>
      </c>
      <c r="O178" s="76">
        <f t="shared" si="253"/>
        <v>1676008</v>
      </c>
      <c r="P178" s="76">
        <f t="shared" si="253"/>
        <v>94800398.229999989</v>
      </c>
      <c r="Q178" s="76">
        <f t="shared" si="253"/>
        <v>-560366</v>
      </c>
      <c r="R178" s="76">
        <f t="shared" si="253"/>
        <v>94240032.229999989</v>
      </c>
      <c r="S178" s="76">
        <f t="shared" si="253"/>
        <v>1012900</v>
      </c>
      <c r="T178" s="76">
        <f t="shared" si="253"/>
        <v>95252932.229999989</v>
      </c>
    </row>
    <row r="179" spans="1:20" s="1" customFormat="1" ht="12.75" hidden="1" customHeight="1" x14ac:dyDescent="0.25">
      <c r="A179" s="222" t="s">
        <v>399</v>
      </c>
      <c r="B179" s="223"/>
      <c r="C179" s="51"/>
      <c r="D179" s="51"/>
      <c r="E179" s="51"/>
      <c r="F179" s="78" t="s">
        <v>363</v>
      </c>
      <c r="G179" s="78" t="s">
        <v>306</v>
      </c>
      <c r="H179" s="78" t="s">
        <v>400</v>
      </c>
      <c r="I179" s="78"/>
      <c r="J179" s="79">
        <f>J180</f>
        <v>14409500</v>
      </c>
      <c r="K179" s="79">
        <f t="shared" ref="K179:T179" si="254">K180</f>
        <v>0</v>
      </c>
      <c r="L179" s="79">
        <f t="shared" si="254"/>
        <v>14409500</v>
      </c>
      <c r="M179" s="79">
        <f t="shared" si="254"/>
        <v>0</v>
      </c>
      <c r="N179" s="79">
        <f t="shared" si="254"/>
        <v>14409500</v>
      </c>
      <c r="O179" s="79">
        <f t="shared" si="254"/>
        <v>0</v>
      </c>
      <c r="P179" s="79">
        <f t="shared" si="254"/>
        <v>14409500</v>
      </c>
      <c r="Q179" s="79">
        <f t="shared" si="254"/>
        <v>0</v>
      </c>
      <c r="R179" s="79">
        <f t="shared" si="254"/>
        <v>14409500</v>
      </c>
      <c r="S179" s="79">
        <f t="shared" si="254"/>
        <v>0</v>
      </c>
      <c r="T179" s="79">
        <f t="shared" si="254"/>
        <v>14409500</v>
      </c>
    </row>
    <row r="180" spans="1:20" s="1" customFormat="1" ht="12.75" hidden="1" x14ac:dyDescent="0.25">
      <c r="A180" s="222" t="s">
        <v>367</v>
      </c>
      <c r="B180" s="223"/>
      <c r="C180" s="51"/>
      <c r="D180" s="51"/>
      <c r="E180" s="51"/>
      <c r="F180" s="49" t="s">
        <v>363</v>
      </c>
      <c r="G180" s="49" t="s">
        <v>306</v>
      </c>
      <c r="H180" s="49" t="s">
        <v>401</v>
      </c>
      <c r="I180" s="78"/>
      <c r="J180" s="79">
        <f>J181+J184+J187+J190+J193+J196+J199+J202</f>
        <v>14409500</v>
      </c>
      <c r="K180" s="79">
        <f t="shared" ref="K180:T180" si="255">K181+K184+K187+K190+K193+K196+K199+K202</f>
        <v>0</v>
      </c>
      <c r="L180" s="79">
        <f t="shared" si="255"/>
        <v>14409500</v>
      </c>
      <c r="M180" s="79">
        <f t="shared" si="255"/>
        <v>0</v>
      </c>
      <c r="N180" s="79">
        <f t="shared" si="255"/>
        <v>14409500</v>
      </c>
      <c r="O180" s="79">
        <f t="shared" si="255"/>
        <v>0</v>
      </c>
      <c r="P180" s="79">
        <f t="shared" si="255"/>
        <v>14409500</v>
      </c>
      <c r="Q180" s="79">
        <f t="shared" si="255"/>
        <v>0</v>
      </c>
      <c r="R180" s="79">
        <f t="shared" si="255"/>
        <v>14409500</v>
      </c>
      <c r="S180" s="79">
        <f t="shared" si="255"/>
        <v>0</v>
      </c>
      <c r="T180" s="79">
        <f t="shared" si="255"/>
        <v>14409500</v>
      </c>
    </row>
    <row r="181" spans="1:20" s="1" customFormat="1" ht="12.75" hidden="1" x14ac:dyDescent="0.25">
      <c r="A181" s="222" t="s">
        <v>402</v>
      </c>
      <c r="B181" s="223"/>
      <c r="C181" s="51"/>
      <c r="D181" s="51"/>
      <c r="E181" s="51"/>
      <c r="F181" s="49" t="s">
        <v>363</v>
      </c>
      <c r="G181" s="49" t="s">
        <v>306</v>
      </c>
      <c r="H181" s="49" t="s">
        <v>403</v>
      </c>
      <c r="I181" s="78"/>
      <c r="J181" s="79">
        <f t="shared" ref="J181:T182" si="256">J182</f>
        <v>2159400</v>
      </c>
      <c r="K181" s="79">
        <f t="shared" si="256"/>
        <v>0</v>
      </c>
      <c r="L181" s="79">
        <f t="shared" si="256"/>
        <v>2159400</v>
      </c>
      <c r="M181" s="79">
        <f t="shared" si="256"/>
        <v>0</v>
      </c>
      <c r="N181" s="79">
        <f t="shared" si="256"/>
        <v>2159400</v>
      </c>
      <c r="O181" s="79">
        <f t="shared" si="256"/>
        <v>0</v>
      </c>
      <c r="P181" s="79">
        <f t="shared" si="256"/>
        <v>2159400</v>
      </c>
      <c r="Q181" s="79">
        <f t="shared" si="256"/>
        <v>0</v>
      </c>
      <c r="R181" s="79">
        <f t="shared" si="256"/>
        <v>2159400</v>
      </c>
      <c r="S181" s="79">
        <f t="shared" si="256"/>
        <v>0</v>
      </c>
      <c r="T181" s="79">
        <f t="shared" si="256"/>
        <v>2159400</v>
      </c>
    </row>
    <row r="182" spans="1:20" s="1" customFormat="1" ht="12.75" hidden="1" customHeight="1" x14ac:dyDescent="0.25">
      <c r="A182" s="51"/>
      <c r="B182" s="51" t="s">
        <v>371</v>
      </c>
      <c r="C182" s="51"/>
      <c r="D182" s="51"/>
      <c r="E182" s="51"/>
      <c r="F182" s="78" t="s">
        <v>363</v>
      </c>
      <c r="G182" s="49" t="s">
        <v>306</v>
      </c>
      <c r="H182" s="49" t="s">
        <v>403</v>
      </c>
      <c r="I182" s="78" t="s">
        <v>372</v>
      </c>
      <c r="J182" s="79">
        <f t="shared" si="256"/>
        <v>2159400</v>
      </c>
      <c r="K182" s="79">
        <f t="shared" si="256"/>
        <v>0</v>
      </c>
      <c r="L182" s="79">
        <f t="shared" si="256"/>
        <v>2159400</v>
      </c>
      <c r="M182" s="79">
        <f t="shared" si="256"/>
        <v>0</v>
      </c>
      <c r="N182" s="79">
        <f t="shared" si="256"/>
        <v>2159400</v>
      </c>
      <c r="O182" s="79">
        <f t="shared" si="256"/>
        <v>0</v>
      </c>
      <c r="P182" s="79">
        <f t="shared" si="256"/>
        <v>2159400</v>
      </c>
      <c r="Q182" s="79">
        <f t="shared" si="256"/>
        <v>0</v>
      </c>
      <c r="R182" s="79">
        <f t="shared" si="256"/>
        <v>2159400</v>
      </c>
      <c r="S182" s="79">
        <f t="shared" si="256"/>
        <v>0</v>
      </c>
      <c r="T182" s="79">
        <f t="shared" si="256"/>
        <v>2159400</v>
      </c>
    </row>
    <row r="183" spans="1:20" s="1" customFormat="1" ht="38.25" hidden="1" x14ac:dyDescent="0.25">
      <c r="A183" s="51"/>
      <c r="B183" s="51" t="s">
        <v>373</v>
      </c>
      <c r="C183" s="51"/>
      <c r="D183" s="51"/>
      <c r="E183" s="51"/>
      <c r="F183" s="78" t="s">
        <v>363</v>
      </c>
      <c r="G183" s="49" t="s">
        <v>306</v>
      </c>
      <c r="H183" s="49" t="s">
        <v>403</v>
      </c>
      <c r="I183" s="78" t="s">
        <v>374</v>
      </c>
      <c r="J183" s="79">
        <f>2159402-2</f>
        <v>2159400</v>
      </c>
      <c r="K183" s="79"/>
      <c r="L183" s="79">
        <f t="shared" si="212"/>
        <v>2159400</v>
      </c>
      <c r="M183" s="79"/>
      <c r="N183" s="79">
        <f t="shared" ref="N183" si="257">L183+M183</f>
        <v>2159400</v>
      </c>
      <c r="O183" s="79"/>
      <c r="P183" s="79">
        <f t="shared" ref="P183" si="258">N183+O183</f>
        <v>2159400</v>
      </c>
      <c r="Q183" s="79"/>
      <c r="R183" s="79">
        <f t="shared" ref="R183" si="259">P183+Q183</f>
        <v>2159400</v>
      </c>
      <c r="S183" s="79"/>
      <c r="T183" s="79">
        <f t="shared" ref="T183" si="260">R183+S183</f>
        <v>2159400</v>
      </c>
    </row>
    <row r="184" spans="1:20" s="1" customFormat="1" ht="12.75" hidden="1" x14ac:dyDescent="0.25">
      <c r="A184" s="222" t="s">
        <v>404</v>
      </c>
      <c r="B184" s="223"/>
      <c r="C184" s="51"/>
      <c r="D184" s="51"/>
      <c r="E184" s="51"/>
      <c r="F184" s="49" t="s">
        <v>363</v>
      </c>
      <c r="G184" s="49" t="s">
        <v>306</v>
      </c>
      <c r="H184" s="49" t="s">
        <v>405</v>
      </c>
      <c r="I184" s="78"/>
      <c r="J184" s="79">
        <f t="shared" ref="J184:T185" si="261">J185</f>
        <v>2515700</v>
      </c>
      <c r="K184" s="79">
        <f t="shared" si="261"/>
        <v>0</v>
      </c>
      <c r="L184" s="79">
        <f t="shared" si="261"/>
        <v>2515700</v>
      </c>
      <c r="M184" s="79">
        <f t="shared" si="261"/>
        <v>0</v>
      </c>
      <c r="N184" s="79">
        <f t="shared" si="261"/>
        <v>2515700</v>
      </c>
      <c r="O184" s="79">
        <f t="shared" si="261"/>
        <v>0</v>
      </c>
      <c r="P184" s="79">
        <f t="shared" si="261"/>
        <v>2515700</v>
      </c>
      <c r="Q184" s="79">
        <f t="shared" si="261"/>
        <v>0</v>
      </c>
      <c r="R184" s="79">
        <f t="shared" si="261"/>
        <v>2515700</v>
      </c>
      <c r="S184" s="79">
        <f t="shared" si="261"/>
        <v>0</v>
      </c>
      <c r="T184" s="79">
        <f t="shared" si="261"/>
        <v>2515700</v>
      </c>
    </row>
    <row r="185" spans="1:20" s="1" customFormat="1" ht="12.75" hidden="1" customHeight="1" x14ac:dyDescent="0.25">
      <c r="A185" s="51"/>
      <c r="B185" s="51" t="s">
        <v>371</v>
      </c>
      <c r="C185" s="51"/>
      <c r="D185" s="51"/>
      <c r="E185" s="51"/>
      <c r="F185" s="78" t="s">
        <v>363</v>
      </c>
      <c r="G185" s="49" t="s">
        <v>306</v>
      </c>
      <c r="H185" s="49" t="s">
        <v>405</v>
      </c>
      <c r="I185" s="78" t="s">
        <v>372</v>
      </c>
      <c r="J185" s="79">
        <f t="shared" si="261"/>
        <v>2515700</v>
      </c>
      <c r="K185" s="79">
        <f t="shared" si="261"/>
        <v>0</v>
      </c>
      <c r="L185" s="79">
        <f t="shared" si="261"/>
        <v>2515700</v>
      </c>
      <c r="M185" s="79">
        <f t="shared" si="261"/>
        <v>0</v>
      </c>
      <c r="N185" s="79">
        <f t="shared" si="261"/>
        <v>2515700</v>
      </c>
      <c r="O185" s="79">
        <f t="shared" si="261"/>
        <v>0</v>
      </c>
      <c r="P185" s="79">
        <f t="shared" si="261"/>
        <v>2515700</v>
      </c>
      <c r="Q185" s="79">
        <f t="shared" si="261"/>
        <v>0</v>
      </c>
      <c r="R185" s="79">
        <f t="shared" si="261"/>
        <v>2515700</v>
      </c>
      <c r="S185" s="79">
        <f t="shared" si="261"/>
        <v>0</v>
      </c>
      <c r="T185" s="79">
        <f t="shared" si="261"/>
        <v>2515700</v>
      </c>
    </row>
    <row r="186" spans="1:20" s="1" customFormat="1" ht="38.25" hidden="1" x14ac:dyDescent="0.25">
      <c r="A186" s="51"/>
      <c r="B186" s="51" t="s">
        <v>373</v>
      </c>
      <c r="C186" s="51"/>
      <c r="D186" s="51"/>
      <c r="E186" s="51"/>
      <c r="F186" s="78" t="s">
        <v>363</v>
      </c>
      <c r="G186" s="49" t="s">
        <v>306</v>
      </c>
      <c r="H186" s="49" t="s">
        <v>405</v>
      </c>
      <c r="I186" s="78" t="s">
        <v>374</v>
      </c>
      <c r="J186" s="79">
        <f>2461078+54622</f>
        <v>2515700</v>
      </c>
      <c r="K186" s="79"/>
      <c r="L186" s="79">
        <f t="shared" si="212"/>
        <v>2515700</v>
      </c>
      <c r="M186" s="79"/>
      <c r="N186" s="79">
        <f t="shared" ref="N186" si="262">L186+M186</f>
        <v>2515700</v>
      </c>
      <c r="O186" s="79"/>
      <c r="P186" s="79">
        <f t="shared" ref="P186" si="263">N186+O186</f>
        <v>2515700</v>
      </c>
      <c r="Q186" s="79"/>
      <c r="R186" s="79">
        <f t="shared" ref="R186" si="264">P186+Q186</f>
        <v>2515700</v>
      </c>
      <c r="S186" s="79"/>
      <c r="T186" s="79">
        <f t="shared" ref="T186" si="265">R186+S186</f>
        <v>2515700</v>
      </c>
    </row>
    <row r="187" spans="1:20" s="1" customFormat="1" ht="12.75" hidden="1" x14ac:dyDescent="0.25">
      <c r="A187" s="222" t="s">
        <v>406</v>
      </c>
      <c r="B187" s="223"/>
      <c r="C187" s="51"/>
      <c r="D187" s="51"/>
      <c r="E187" s="51"/>
      <c r="F187" s="49" t="s">
        <v>363</v>
      </c>
      <c r="G187" s="49" t="s">
        <v>306</v>
      </c>
      <c r="H187" s="49" t="s">
        <v>407</v>
      </c>
      <c r="I187" s="78"/>
      <c r="J187" s="79">
        <f t="shared" ref="J187:T188" si="266">J188</f>
        <v>1509100</v>
      </c>
      <c r="K187" s="79">
        <f t="shared" si="266"/>
        <v>0</v>
      </c>
      <c r="L187" s="79">
        <f t="shared" si="266"/>
        <v>1509100</v>
      </c>
      <c r="M187" s="79">
        <f t="shared" si="266"/>
        <v>0</v>
      </c>
      <c r="N187" s="79">
        <f t="shared" si="266"/>
        <v>1509100</v>
      </c>
      <c r="O187" s="79">
        <f t="shared" si="266"/>
        <v>0</v>
      </c>
      <c r="P187" s="79">
        <f t="shared" si="266"/>
        <v>1509100</v>
      </c>
      <c r="Q187" s="79">
        <f t="shared" si="266"/>
        <v>0</v>
      </c>
      <c r="R187" s="79">
        <f t="shared" si="266"/>
        <v>1509100</v>
      </c>
      <c r="S187" s="79">
        <f t="shared" si="266"/>
        <v>0</v>
      </c>
      <c r="T187" s="79">
        <f t="shared" si="266"/>
        <v>1509100</v>
      </c>
    </row>
    <row r="188" spans="1:20" s="1" customFormat="1" ht="12.75" hidden="1" customHeight="1" x14ac:dyDescent="0.25">
      <c r="A188" s="51"/>
      <c r="B188" s="51" t="s">
        <v>371</v>
      </c>
      <c r="C188" s="51"/>
      <c r="D188" s="51"/>
      <c r="E188" s="51"/>
      <c r="F188" s="78" t="s">
        <v>363</v>
      </c>
      <c r="G188" s="49" t="s">
        <v>306</v>
      </c>
      <c r="H188" s="49" t="s">
        <v>407</v>
      </c>
      <c r="I188" s="78" t="s">
        <v>372</v>
      </c>
      <c r="J188" s="79">
        <f t="shared" si="266"/>
        <v>1509100</v>
      </c>
      <c r="K188" s="79">
        <f t="shared" si="266"/>
        <v>0</v>
      </c>
      <c r="L188" s="79">
        <f t="shared" si="266"/>
        <v>1509100</v>
      </c>
      <c r="M188" s="79">
        <f t="shared" si="266"/>
        <v>0</v>
      </c>
      <c r="N188" s="79">
        <f t="shared" si="266"/>
        <v>1509100</v>
      </c>
      <c r="O188" s="79">
        <f t="shared" si="266"/>
        <v>0</v>
      </c>
      <c r="P188" s="79">
        <f t="shared" si="266"/>
        <v>1509100</v>
      </c>
      <c r="Q188" s="79">
        <f t="shared" si="266"/>
        <v>0</v>
      </c>
      <c r="R188" s="79">
        <f t="shared" si="266"/>
        <v>1509100</v>
      </c>
      <c r="S188" s="79">
        <f t="shared" si="266"/>
        <v>0</v>
      </c>
      <c r="T188" s="79">
        <f t="shared" si="266"/>
        <v>1509100</v>
      </c>
    </row>
    <row r="189" spans="1:20" s="1" customFormat="1" ht="38.25" hidden="1" x14ac:dyDescent="0.25">
      <c r="A189" s="51"/>
      <c r="B189" s="51" t="s">
        <v>373</v>
      </c>
      <c r="C189" s="51"/>
      <c r="D189" s="51"/>
      <c r="E189" s="51"/>
      <c r="F189" s="78" t="s">
        <v>363</v>
      </c>
      <c r="G189" s="49" t="s">
        <v>306</v>
      </c>
      <c r="H189" s="49" t="s">
        <v>407</v>
      </c>
      <c r="I189" s="78" t="s">
        <v>374</v>
      </c>
      <c r="J189" s="79">
        <f>1454139+54961</f>
        <v>1509100</v>
      </c>
      <c r="K189" s="79"/>
      <c r="L189" s="79">
        <f t="shared" si="212"/>
        <v>1509100</v>
      </c>
      <c r="M189" s="79"/>
      <c r="N189" s="79">
        <f t="shared" ref="N189" si="267">L189+M189</f>
        <v>1509100</v>
      </c>
      <c r="O189" s="79"/>
      <c r="P189" s="79">
        <f t="shared" ref="P189" si="268">N189+O189</f>
        <v>1509100</v>
      </c>
      <c r="Q189" s="79"/>
      <c r="R189" s="79">
        <f t="shared" ref="R189" si="269">P189+Q189</f>
        <v>1509100</v>
      </c>
      <c r="S189" s="79"/>
      <c r="T189" s="79">
        <f t="shared" ref="T189" si="270">R189+S189</f>
        <v>1509100</v>
      </c>
    </row>
    <row r="190" spans="1:20" s="1" customFormat="1" ht="12.75" hidden="1" x14ac:dyDescent="0.25">
      <c r="A190" s="222" t="s">
        <v>408</v>
      </c>
      <c r="B190" s="223"/>
      <c r="C190" s="51"/>
      <c r="D190" s="51"/>
      <c r="E190" s="51"/>
      <c r="F190" s="49" t="s">
        <v>363</v>
      </c>
      <c r="G190" s="49" t="s">
        <v>306</v>
      </c>
      <c r="H190" s="49" t="s">
        <v>409</v>
      </c>
      <c r="I190" s="78"/>
      <c r="J190" s="79">
        <f t="shared" ref="J190:T191" si="271">J191</f>
        <v>3143300</v>
      </c>
      <c r="K190" s="79">
        <f t="shared" si="271"/>
        <v>0</v>
      </c>
      <c r="L190" s="79">
        <f t="shared" si="271"/>
        <v>3143300</v>
      </c>
      <c r="M190" s="79">
        <f t="shared" si="271"/>
        <v>0</v>
      </c>
      <c r="N190" s="79">
        <f t="shared" si="271"/>
        <v>3143300</v>
      </c>
      <c r="O190" s="79">
        <f t="shared" si="271"/>
        <v>0</v>
      </c>
      <c r="P190" s="79">
        <f t="shared" si="271"/>
        <v>3143300</v>
      </c>
      <c r="Q190" s="79">
        <f t="shared" si="271"/>
        <v>0</v>
      </c>
      <c r="R190" s="79">
        <f t="shared" si="271"/>
        <v>3143300</v>
      </c>
      <c r="S190" s="79">
        <f t="shared" si="271"/>
        <v>0</v>
      </c>
      <c r="T190" s="79">
        <f t="shared" si="271"/>
        <v>3143300</v>
      </c>
    </row>
    <row r="191" spans="1:20" s="1" customFormat="1" ht="12.75" hidden="1" customHeight="1" x14ac:dyDescent="0.25">
      <c r="A191" s="51"/>
      <c r="B191" s="51" t="s">
        <v>371</v>
      </c>
      <c r="C191" s="51"/>
      <c r="D191" s="51"/>
      <c r="E191" s="51"/>
      <c r="F191" s="78" t="s">
        <v>363</v>
      </c>
      <c r="G191" s="49" t="s">
        <v>306</v>
      </c>
      <c r="H191" s="49" t="s">
        <v>409</v>
      </c>
      <c r="I191" s="78" t="s">
        <v>372</v>
      </c>
      <c r="J191" s="79">
        <f t="shared" si="271"/>
        <v>3143300</v>
      </c>
      <c r="K191" s="79">
        <f t="shared" si="271"/>
        <v>0</v>
      </c>
      <c r="L191" s="79">
        <f t="shared" si="271"/>
        <v>3143300</v>
      </c>
      <c r="M191" s="79">
        <f t="shared" si="271"/>
        <v>0</v>
      </c>
      <c r="N191" s="79">
        <f t="shared" si="271"/>
        <v>3143300</v>
      </c>
      <c r="O191" s="79">
        <f t="shared" si="271"/>
        <v>0</v>
      </c>
      <c r="P191" s="79">
        <f t="shared" si="271"/>
        <v>3143300</v>
      </c>
      <c r="Q191" s="79">
        <f t="shared" si="271"/>
        <v>0</v>
      </c>
      <c r="R191" s="79">
        <f t="shared" si="271"/>
        <v>3143300</v>
      </c>
      <c r="S191" s="79">
        <f t="shared" si="271"/>
        <v>0</v>
      </c>
      <c r="T191" s="79">
        <f t="shared" si="271"/>
        <v>3143300</v>
      </c>
    </row>
    <row r="192" spans="1:20" s="1" customFormat="1" ht="38.25" hidden="1" x14ac:dyDescent="0.25">
      <c r="A192" s="51"/>
      <c r="B192" s="51" t="s">
        <v>373</v>
      </c>
      <c r="C192" s="51"/>
      <c r="D192" s="51"/>
      <c r="E192" s="51"/>
      <c r="F192" s="78" t="s">
        <v>363</v>
      </c>
      <c r="G192" s="49" t="s">
        <v>306</v>
      </c>
      <c r="H192" s="49" t="s">
        <v>409</v>
      </c>
      <c r="I192" s="78" t="s">
        <v>374</v>
      </c>
      <c r="J192" s="79">
        <f>3272821-129521</f>
        <v>3143300</v>
      </c>
      <c r="K192" s="79"/>
      <c r="L192" s="79">
        <f t="shared" si="212"/>
        <v>3143300</v>
      </c>
      <c r="M192" s="79"/>
      <c r="N192" s="79">
        <f t="shared" ref="N192" si="272">L192+M192</f>
        <v>3143300</v>
      </c>
      <c r="O192" s="79"/>
      <c r="P192" s="79">
        <f t="shared" ref="P192" si="273">N192+O192</f>
        <v>3143300</v>
      </c>
      <c r="Q192" s="79"/>
      <c r="R192" s="79">
        <f t="shared" ref="R192" si="274">P192+Q192</f>
        <v>3143300</v>
      </c>
      <c r="S192" s="79"/>
      <c r="T192" s="79">
        <f t="shared" ref="T192" si="275">R192+S192</f>
        <v>3143300</v>
      </c>
    </row>
    <row r="193" spans="1:20" s="1" customFormat="1" ht="12.75" hidden="1" x14ac:dyDescent="0.25">
      <c r="A193" s="222" t="s">
        <v>410</v>
      </c>
      <c r="B193" s="223"/>
      <c r="C193" s="51"/>
      <c r="D193" s="51"/>
      <c r="E193" s="51"/>
      <c r="F193" s="49" t="s">
        <v>363</v>
      </c>
      <c r="G193" s="49" t="s">
        <v>306</v>
      </c>
      <c r="H193" s="49" t="s">
        <v>411</v>
      </c>
      <c r="I193" s="78"/>
      <c r="J193" s="79">
        <f t="shared" ref="J193:T194" si="276">J194</f>
        <v>1445900</v>
      </c>
      <c r="K193" s="79">
        <f t="shared" si="276"/>
        <v>0</v>
      </c>
      <c r="L193" s="79">
        <f t="shared" si="276"/>
        <v>1445900</v>
      </c>
      <c r="M193" s="79">
        <f t="shared" si="276"/>
        <v>0</v>
      </c>
      <c r="N193" s="79">
        <f t="shared" si="276"/>
        <v>1445900</v>
      </c>
      <c r="O193" s="79">
        <f t="shared" si="276"/>
        <v>0</v>
      </c>
      <c r="P193" s="79">
        <f t="shared" si="276"/>
        <v>1445900</v>
      </c>
      <c r="Q193" s="79">
        <f t="shared" si="276"/>
        <v>0</v>
      </c>
      <c r="R193" s="79">
        <f t="shared" si="276"/>
        <v>1445900</v>
      </c>
      <c r="S193" s="79">
        <f t="shared" si="276"/>
        <v>0</v>
      </c>
      <c r="T193" s="79">
        <f t="shared" si="276"/>
        <v>1445900</v>
      </c>
    </row>
    <row r="194" spans="1:20" s="1" customFormat="1" ht="12.75" hidden="1" customHeight="1" x14ac:dyDescent="0.25">
      <c r="A194" s="51"/>
      <c r="B194" s="51" t="s">
        <v>371</v>
      </c>
      <c r="C194" s="51"/>
      <c r="D194" s="51"/>
      <c r="E194" s="51"/>
      <c r="F194" s="78" t="s">
        <v>363</v>
      </c>
      <c r="G194" s="49" t="s">
        <v>306</v>
      </c>
      <c r="H194" s="49" t="s">
        <v>411</v>
      </c>
      <c r="I194" s="78" t="s">
        <v>372</v>
      </c>
      <c r="J194" s="79">
        <f t="shared" si="276"/>
        <v>1445900</v>
      </c>
      <c r="K194" s="79">
        <f t="shared" si="276"/>
        <v>0</v>
      </c>
      <c r="L194" s="79">
        <f t="shared" si="276"/>
        <v>1445900</v>
      </c>
      <c r="M194" s="79">
        <f t="shared" si="276"/>
        <v>0</v>
      </c>
      <c r="N194" s="79">
        <f t="shared" si="276"/>
        <v>1445900</v>
      </c>
      <c r="O194" s="79">
        <f t="shared" si="276"/>
        <v>0</v>
      </c>
      <c r="P194" s="79">
        <f t="shared" si="276"/>
        <v>1445900</v>
      </c>
      <c r="Q194" s="79">
        <f t="shared" si="276"/>
        <v>0</v>
      </c>
      <c r="R194" s="79">
        <f t="shared" si="276"/>
        <v>1445900</v>
      </c>
      <c r="S194" s="79">
        <f t="shared" si="276"/>
        <v>0</v>
      </c>
      <c r="T194" s="79">
        <f t="shared" si="276"/>
        <v>1445900</v>
      </c>
    </row>
    <row r="195" spans="1:20" s="1" customFormat="1" ht="38.25" hidden="1" x14ac:dyDescent="0.25">
      <c r="A195" s="51"/>
      <c r="B195" s="51" t="s">
        <v>373</v>
      </c>
      <c r="C195" s="51"/>
      <c r="D195" s="51"/>
      <c r="E195" s="51"/>
      <c r="F195" s="78" t="s">
        <v>363</v>
      </c>
      <c r="G195" s="49" t="s">
        <v>306</v>
      </c>
      <c r="H195" s="49" t="s">
        <v>411</v>
      </c>
      <c r="I195" s="78" t="s">
        <v>374</v>
      </c>
      <c r="J195" s="79">
        <f>1445866+34</f>
        <v>1445900</v>
      </c>
      <c r="K195" s="79"/>
      <c r="L195" s="79">
        <f t="shared" si="212"/>
        <v>1445900</v>
      </c>
      <c r="M195" s="79"/>
      <c r="N195" s="79">
        <f t="shared" ref="N195" si="277">L195+M195</f>
        <v>1445900</v>
      </c>
      <c r="O195" s="79"/>
      <c r="P195" s="79">
        <f t="shared" ref="P195" si="278">N195+O195</f>
        <v>1445900</v>
      </c>
      <c r="Q195" s="79"/>
      <c r="R195" s="79">
        <f t="shared" ref="R195" si="279">P195+Q195</f>
        <v>1445900</v>
      </c>
      <c r="S195" s="79"/>
      <c r="T195" s="79">
        <f t="shared" ref="T195" si="280">R195+S195</f>
        <v>1445900</v>
      </c>
    </row>
    <row r="196" spans="1:20" s="1" customFormat="1" ht="12.75" hidden="1" x14ac:dyDescent="0.25">
      <c r="A196" s="222" t="s">
        <v>412</v>
      </c>
      <c r="B196" s="223"/>
      <c r="C196" s="51"/>
      <c r="D196" s="51"/>
      <c r="E196" s="51"/>
      <c r="F196" s="49" t="s">
        <v>363</v>
      </c>
      <c r="G196" s="49" t="s">
        <v>306</v>
      </c>
      <c r="H196" s="49" t="s">
        <v>413</v>
      </c>
      <c r="I196" s="78"/>
      <c r="J196" s="79">
        <f t="shared" ref="J196:T197" si="281">J197</f>
        <v>1604400</v>
      </c>
      <c r="K196" s="79">
        <f t="shared" si="281"/>
        <v>0</v>
      </c>
      <c r="L196" s="79">
        <f t="shared" si="281"/>
        <v>1604400</v>
      </c>
      <c r="M196" s="79">
        <f t="shared" si="281"/>
        <v>0</v>
      </c>
      <c r="N196" s="79">
        <f t="shared" si="281"/>
        <v>1604400</v>
      </c>
      <c r="O196" s="79">
        <f t="shared" si="281"/>
        <v>0</v>
      </c>
      <c r="P196" s="79">
        <f t="shared" si="281"/>
        <v>1604400</v>
      </c>
      <c r="Q196" s="79">
        <f t="shared" si="281"/>
        <v>0</v>
      </c>
      <c r="R196" s="79">
        <f t="shared" si="281"/>
        <v>1604400</v>
      </c>
      <c r="S196" s="79">
        <f t="shared" si="281"/>
        <v>0</v>
      </c>
      <c r="T196" s="79">
        <f t="shared" si="281"/>
        <v>1604400</v>
      </c>
    </row>
    <row r="197" spans="1:20" s="1" customFormat="1" ht="12.75" hidden="1" customHeight="1" x14ac:dyDescent="0.25">
      <c r="A197" s="51"/>
      <c r="B197" s="51" t="s">
        <v>371</v>
      </c>
      <c r="C197" s="51"/>
      <c r="D197" s="51"/>
      <c r="E197" s="51"/>
      <c r="F197" s="78" t="s">
        <v>363</v>
      </c>
      <c r="G197" s="49" t="s">
        <v>306</v>
      </c>
      <c r="H197" s="49" t="s">
        <v>413</v>
      </c>
      <c r="I197" s="78" t="s">
        <v>372</v>
      </c>
      <c r="J197" s="79">
        <f t="shared" si="281"/>
        <v>1604400</v>
      </c>
      <c r="K197" s="79">
        <f t="shared" si="281"/>
        <v>0</v>
      </c>
      <c r="L197" s="79">
        <f t="shared" si="281"/>
        <v>1604400</v>
      </c>
      <c r="M197" s="79">
        <f t="shared" si="281"/>
        <v>0</v>
      </c>
      <c r="N197" s="79">
        <f t="shared" si="281"/>
        <v>1604400</v>
      </c>
      <c r="O197" s="79">
        <f t="shared" si="281"/>
        <v>0</v>
      </c>
      <c r="P197" s="79">
        <f t="shared" si="281"/>
        <v>1604400</v>
      </c>
      <c r="Q197" s="79">
        <f t="shared" si="281"/>
        <v>0</v>
      </c>
      <c r="R197" s="79">
        <f t="shared" si="281"/>
        <v>1604400</v>
      </c>
      <c r="S197" s="79">
        <f t="shared" si="281"/>
        <v>0</v>
      </c>
      <c r="T197" s="79">
        <f t="shared" si="281"/>
        <v>1604400</v>
      </c>
    </row>
    <row r="198" spans="1:20" s="1" customFormat="1" ht="38.25" hidden="1" x14ac:dyDescent="0.25">
      <c r="A198" s="51"/>
      <c r="B198" s="51" t="s">
        <v>373</v>
      </c>
      <c r="C198" s="51"/>
      <c r="D198" s="51"/>
      <c r="E198" s="51"/>
      <c r="F198" s="78" t="s">
        <v>363</v>
      </c>
      <c r="G198" s="49" t="s">
        <v>306</v>
      </c>
      <c r="H198" s="49" t="s">
        <v>413</v>
      </c>
      <c r="I198" s="78" t="s">
        <v>374</v>
      </c>
      <c r="J198" s="79">
        <f>1604423-23</f>
        <v>1604400</v>
      </c>
      <c r="K198" s="79"/>
      <c r="L198" s="79">
        <f t="shared" si="212"/>
        <v>1604400</v>
      </c>
      <c r="M198" s="79"/>
      <c r="N198" s="79">
        <f t="shared" ref="N198" si="282">L198+M198</f>
        <v>1604400</v>
      </c>
      <c r="O198" s="79"/>
      <c r="P198" s="79">
        <f t="shared" ref="P198" si="283">N198+O198</f>
        <v>1604400</v>
      </c>
      <c r="Q198" s="79"/>
      <c r="R198" s="79">
        <f t="shared" ref="R198" si="284">P198+Q198</f>
        <v>1604400</v>
      </c>
      <c r="S198" s="79"/>
      <c r="T198" s="79">
        <f t="shared" ref="T198" si="285">R198+S198</f>
        <v>1604400</v>
      </c>
    </row>
    <row r="199" spans="1:20" s="1" customFormat="1" ht="12.75" hidden="1" x14ac:dyDescent="0.25">
      <c r="A199" s="222" t="s">
        <v>414</v>
      </c>
      <c r="B199" s="223"/>
      <c r="C199" s="51"/>
      <c r="D199" s="51"/>
      <c r="E199" s="51"/>
      <c r="F199" s="49" t="s">
        <v>363</v>
      </c>
      <c r="G199" s="49" t="s">
        <v>306</v>
      </c>
      <c r="H199" s="49" t="s">
        <v>415</v>
      </c>
      <c r="I199" s="78"/>
      <c r="J199" s="79">
        <f t="shared" ref="J199:T200" si="286">J200</f>
        <v>1466000</v>
      </c>
      <c r="K199" s="79">
        <f t="shared" si="286"/>
        <v>0</v>
      </c>
      <c r="L199" s="79">
        <f t="shared" si="286"/>
        <v>1466000</v>
      </c>
      <c r="M199" s="79">
        <f t="shared" si="286"/>
        <v>0</v>
      </c>
      <c r="N199" s="79">
        <f t="shared" si="286"/>
        <v>1466000</v>
      </c>
      <c r="O199" s="79">
        <f t="shared" si="286"/>
        <v>0</v>
      </c>
      <c r="P199" s="79">
        <f t="shared" si="286"/>
        <v>1466000</v>
      </c>
      <c r="Q199" s="79">
        <f t="shared" si="286"/>
        <v>0</v>
      </c>
      <c r="R199" s="79">
        <f t="shared" si="286"/>
        <v>1466000</v>
      </c>
      <c r="S199" s="79">
        <f t="shared" si="286"/>
        <v>0</v>
      </c>
      <c r="T199" s="79">
        <f t="shared" si="286"/>
        <v>1466000</v>
      </c>
    </row>
    <row r="200" spans="1:20" s="1" customFormat="1" ht="12.75" hidden="1" customHeight="1" x14ac:dyDescent="0.25">
      <c r="A200" s="51"/>
      <c r="B200" s="51" t="s">
        <v>371</v>
      </c>
      <c r="C200" s="51"/>
      <c r="D200" s="51"/>
      <c r="E200" s="51"/>
      <c r="F200" s="78" t="s">
        <v>363</v>
      </c>
      <c r="G200" s="49" t="s">
        <v>306</v>
      </c>
      <c r="H200" s="49" t="s">
        <v>415</v>
      </c>
      <c r="I200" s="78" t="s">
        <v>372</v>
      </c>
      <c r="J200" s="79">
        <f t="shared" si="286"/>
        <v>1466000</v>
      </c>
      <c r="K200" s="79">
        <f t="shared" si="286"/>
        <v>0</v>
      </c>
      <c r="L200" s="79">
        <f t="shared" si="286"/>
        <v>1466000</v>
      </c>
      <c r="M200" s="79">
        <f t="shared" si="286"/>
        <v>0</v>
      </c>
      <c r="N200" s="79">
        <f t="shared" si="286"/>
        <v>1466000</v>
      </c>
      <c r="O200" s="79">
        <f t="shared" si="286"/>
        <v>0</v>
      </c>
      <c r="P200" s="79">
        <f t="shared" si="286"/>
        <v>1466000</v>
      </c>
      <c r="Q200" s="79">
        <f t="shared" si="286"/>
        <v>0</v>
      </c>
      <c r="R200" s="79">
        <f t="shared" si="286"/>
        <v>1466000</v>
      </c>
      <c r="S200" s="79">
        <f t="shared" si="286"/>
        <v>0</v>
      </c>
      <c r="T200" s="79">
        <f t="shared" si="286"/>
        <v>1466000</v>
      </c>
    </row>
    <row r="201" spans="1:20" s="1" customFormat="1" ht="12.75" hidden="1" customHeight="1" x14ac:dyDescent="0.25">
      <c r="A201" s="51"/>
      <c r="B201" s="51" t="s">
        <v>373</v>
      </c>
      <c r="C201" s="51"/>
      <c r="D201" s="51"/>
      <c r="E201" s="51"/>
      <c r="F201" s="78" t="s">
        <v>363</v>
      </c>
      <c r="G201" s="49" t="s">
        <v>306</v>
      </c>
      <c r="H201" s="49" t="s">
        <v>415</v>
      </c>
      <c r="I201" s="78" t="s">
        <v>374</v>
      </c>
      <c r="J201" s="79">
        <f>1466064-64</f>
        <v>1466000</v>
      </c>
      <c r="K201" s="79"/>
      <c r="L201" s="79">
        <f t="shared" si="212"/>
        <v>1466000</v>
      </c>
      <c r="M201" s="79"/>
      <c r="N201" s="79">
        <f t="shared" ref="N201" si="287">L201+M201</f>
        <v>1466000</v>
      </c>
      <c r="O201" s="79"/>
      <c r="P201" s="79">
        <f t="shared" ref="P201" si="288">N201+O201</f>
        <v>1466000</v>
      </c>
      <c r="Q201" s="79"/>
      <c r="R201" s="79">
        <f t="shared" ref="R201" si="289">P201+Q201</f>
        <v>1466000</v>
      </c>
      <c r="S201" s="79"/>
      <c r="T201" s="79">
        <f t="shared" ref="T201" si="290">R201+S201</f>
        <v>1466000</v>
      </c>
    </row>
    <row r="202" spans="1:20" s="1" customFormat="1" ht="29.25" hidden="1" customHeight="1" x14ac:dyDescent="0.25">
      <c r="A202" s="222" t="s">
        <v>416</v>
      </c>
      <c r="B202" s="223"/>
      <c r="C202" s="51"/>
      <c r="D202" s="51"/>
      <c r="E202" s="51"/>
      <c r="F202" s="49" t="s">
        <v>363</v>
      </c>
      <c r="G202" s="49" t="s">
        <v>306</v>
      </c>
      <c r="H202" s="49" t="s">
        <v>417</v>
      </c>
      <c r="I202" s="78"/>
      <c r="J202" s="79">
        <f t="shared" ref="J202:T203" si="291">J203</f>
        <v>565700</v>
      </c>
      <c r="K202" s="79">
        <f t="shared" si="291"/>
        <v>0</v>
      </c>
      <c r="L202" s="79">
        <f t="shared" si="291"/>
        <v>565700</v>
      </c>
      <c r="M202" s="79">
        <f t="shared" si="291"/>
        <v>0</v>
      </c>
      <c r="N202" s="79">
        <f t="shared" si="291"/>
        <v>565700</v>
      </c>
      <c r="O202" s="79">
        <f t="shared" si="291"/>
        <v>0</v>
      </c>
      <c r="P202" s="79">
        <f t="shared" si="291"/>
        <v>565700</v>
      </c>
      <c r="Q202" s="79">
        <f t="shared" si="291"/>
        <v>0</v>
      </c>
      <c r="R202" s="79">
        <f t="shared" si="291"/>
        <v>565700</v>
      </c>
      <c r="S202" s="79">
        <f t="shared" si="291"/>
        <v>0</v>
      </c>
      <c r="T202" s="79">
        <f t="shared" si="291"/>
        <v>565700</v>
      </c>
    </row>
    <row r="203" spans="1:20" s="1" customFormat="1" ht="25.5" hidden="1" x14ac:dyDescent="0.25">
      <c r="A203" s="51"/>
      <c r="B203" s="51" t="s">
        <v>371</v>
      </c>
      <c r="C203" s="51"/>
      <c r="D203" s="51"/>
      <c r="E203" s="51"/>
      <c r="F203" s="78" t="s">
        <v>363</v>
      </c>
      <c r="G203" s="49" t="s">
        <v>306</v>
      </c>
      <c r="H203" s="49" t="s">
        <v>417</v>
      </c>
      <c r="I203" s="78" t="s">
        <v>372</v>
      </c>
      <c r="J203" s="79">
        <f t="shared" si="291"/>
        <v>565700</v>
      </c>
      <c r="K203" s="79">
        <f t="shared" si="291"/>
        <v>0</v>
      </c>
      <c r="L203" s="79">
        <f t="shared" si="291"/>
        <v>565700</v>
      </c>
      <c r="M203" s="79">
        <f t="shared" si="291"/>
        <v>0</v>
      </c>
      <c r="N203" s="79">
        <f t="shared" si="291"/>
        <v>565700</v>
      </c>
      <c r="O203" s="79">
        <f t="shared" si="291"/>
        <v>0</v>
      </c>
      <c r="P203" s="79">
        <f t="shared" si="291"/>
        <v>565700</v>
      </c>
      <c r="Q203" s="79">
        <f t="shared" si="291"/>
        <v>0</v>
      </c>
      <c r="R203" s="79">
        <f t="shared" si="291"/>
        <v>565700</v>
      </c>
      <c r="S203" s="79">
        <f t="shared" si="291"/>
        <v>0</v>
      </c>
      <c r="T203" s="79">
        <f t="shared" si="291"/>
        <v>565700</v>
      </c>
    </row>
    <row r="204" spans="1:20" s="1" customFormat="1" ht="38.25" hidden="1" x14ac:dyDescent="0.25">
      <c r="A204" s="51"/>
      <c r="B204" s="51" t="s">
        <v>373</v>
      </c>
      <c r="C204" s="51"/>
      <c r="D204" s="51"/>
      <c r="E204" s="51"/>
      <c r="F204" s="78" t="s">
        <v>363</v>
      </c>
      <c r="G204" s="49" t="s">
        <v>306</v>
      </c>
      <c r="H204" s="49" t="s">
        <v>417</v>
      </c>
      <c r="I204" s="78" t="s">
        <v>374</v>
      </c>
      <c r="J204" s="79">
        <f>545720+19980</f>
        <v>565700</v>
      </c>
      <c r="K204" s="79"/>
      <c r="L204" s="79">
        <f t="shared" si="212"/>
        <v>565700</v>
      </c>
      <c r="M204" s="79"/>
      <c r="N204" s="79">
        <f t="shared" ref="N204" si="292">L204+M204</f>
        <v>565700</v>
      </c>
      <c r="O204" s="79"/>
      <c r="P204" s="79">
        <f t="shared" ref="P204" si="293">N204+O204</f>
        <v>565700</v>
      </c>
      <c r="Q204" s="79"/>
      <c r="R204" s="79">
        <f t="shared" ref="R204" si="294">P204+Q204</f>
        <v>565700</v>
      </c>
      <c r="S204" s="79"/>
      <c r="T204" s="79">
        <f t="shared" ref="T204" si="295">R204+S204</f>
        <v>565700</v>
      </c>
    </row>
    <row r="205" spans="1:20" s="1" customFormat="1" ht="30" hidden="1" customHeight="1" x14ac:dyDescent="0.25">
      <c r="A205" s="222" t="s">
        <v>418</v>
      </c>
      <c r="B205" s="223"/>
      <c r="C205" s="51"/>
      <c r="D205" s="51"/>
      <c r="E205" s="51"/>
      <c r="F205" s="78" t="s">
        <v>363</v>
      </c>
      <c r="G205" s="78" t="s">
        <v>306</v>
      </c>
      <c r="H205" s="78" t="s">
        <v>419</v>
      </c>
      <c r="I205" s="78"/>
      <c r="J205" s="79">
        <f>J206</f>
        <v>6292500</v>
      </c>
      <c r="K205" s="79">
        <f t="shared" ref="K205:T205" si="296">K206</f>
        <v>1054900</v>
      </c>
      <c r="L205" s="79">
        <f t="shared" si="296"/>
        <v>7347400</v>
      </c>
      <c r="M205" s="79">
        <f t="shared" si="296"/>
        <v>0</v>
      </c>
      <c r="N205" s="79">
        <f t="shared" si="296"/>
        <v>7347400</v>
      </c>
      <c r="O205" s="79">
        <f t="shared" si="296"/>
        <v>88000</v>
      </c>
      <c r="P205" s="79">
        <f t="shared" si="296"/>
        <v>7435400</v>
      </c>
      <c r="Q205" s="79">
        <f t="shared" si="296"/>
        <v>0</v>
      </c>
      <c r="R205" s="79">
        <f t="shared" si="296"/>
        <v>7435400</v>
      </c>
      <c r="S205" s="79">
        <f t="shared" si="296"/>
        <v>0</v>
      </c>
      <c r="T205" s="79">
        <f t="shared" si="296"/>
        <v>7435400</v>
      </c>
    </row>
    <row r="206" spans="1:20" s="1" customFormat="1" ht="12.75" hidden="1" x14ac:dyDescent="0.25">
      <c r="A206" s="222" t="s">
        <v>367</v>
      </c>
      <c r="B206" s="223"/>
      <c r="C206" s="51"/>
      <c r="D206" s="51"/>
      <c r="E206" s="51"/>
      <c r="F206" s="78" t="s">
        <v>363</v>
      </c>
      <c r="G206" s="78" t="s">
        <v>306</v>
      </c>
      <c r="H206" s="78" t="s">
        <v>420</v>
      </c>
      <c r="I206" s="78"/>
      <c r="J206" s="79">
        <f>J207+J210+J213</f>
        <v>6292500</v>
      </c>
      <c r="K206" s="79">
        <f t="shared" ref="K206:T206" si="297">K207+K210+K213</f>
        <v>1054900</v>
      </c>
      <c r="L206" s="79">
        <f t="shared" si="297"/>
        <v>7347400</v>
      </c>
      <c r="M206" s="79">
        <f t="shared" si="297"/>
        <v>0</v>
      </c>
      <c r="N206" s="79">
        <f t="shared" si="297"/>
        <v>7347400</v>
      </c>
      <c r="O206" s="79">
        <f t="shared" si="297"/>
        <v>88000</v>
      </c>
      <c r="P206" s="79">
        <f t="shared" si="297"/>
        <v>7435400</v>
      </c>
      <c r="Q206" s="79">
        <f t="shared" si="297"/>
        <v>0</v>
      </c>
      <c r="R206" s="79">
        <f t="shared" si="297"/>
        <v>7435400</v>
      </c>
      <c r="S206" s="79">
        <f t="shared" si="297"/>
        <v>0</v>
      </c>
      <c r="T206" s="79">
        <f t="shared" si="297"/>
        <v>7435400</v>
      </c>
    </row>
    <row r="207" spans="1:20" s="1" customFormat="1" ht="12.75" hidden="1" x14ac:dyDescent="0.25">
      <c r="A207" s="222" t="s">
        <v>421</v>
      </c>
      <c r="B207" s="223"/>
      <c r="C207" s="51"/>
      <c r="D207" s="51"/>
      <c r="E207" s="51"/>
      <c r="F207" s="49" t="s">
        <v>363</v>
      </c>
      <c r="G207" s="49" t="s">
        <v>306</v>
      </c>
      <c r="H207" s="49" t="s">
        <v>422</v>
      </c>
      <c r="I207" s="78"/>
      <c r="J207" s="79">
        <f t="shared" ref="J207:T208" si="298">J208</f>
        <v>2839100</v>
      </c>
      <c r="K207" s="79">
        <f t="shared" si="298"/>
        <v>0</v>
      </c>
      <c r="L207" s="79">
        <f t="shared" si="298"/>
        <v>2839100</v>
      </c>
      <c r="M207" s="79">
        <f t="shared" si="298"/>
        <v>0</v>
      </c>
      <c r="N207" s="79">
        <f t="shared" si="298"/>
        <v>2839100</v>
      </c>
      <c r="O207" s="79">
        <f t="shared" si="298"/>
        <v>88000</v>
      </c>
      <c r="P207" s="79">
        <f t="shared" si="298"/>
        <v>2927100</v>
      </c>
      <c r="Q207" s="79">
        <f t="shared" si="298"/>
        <v>0</v>
      </c>
      <c r="R207" s="79">
        <f t="shared" si="298"/>
        <v>2927100</v>
      </c>
      <c r="S207" s="79">
        <f t="shared" si="298"/>
        <v>0</v>
      </c>
      <c r="T207" s="79">
        <f t="shared" si="298"/>
        <v>2927100</v>
      </c>
    </row>
    <row r="208" spans="1:20" s="1" customFormat="1" ht="26.25" hidden="1" customHeight="1" x14ac:dyDescent="0.25">
      <c r="A208" s="51"/>
      <c r="B208" s="51" t="s">
        <v>371</v>
      </c>
      <c r="C208" s="51"/>
      <c r="D208" s="51"/>
      <c r="E208" s="51"/>
      <c r="F208" s="78" t="s">
        <v>363</v>
      </c>
      <c r="G208" s="49" t="s">
        <v>306</v>
      </c>
      <c r="H208" s="49" t="s">
        <v>422</v>
      </c>
      <c r="I208" s="78" t="s">
        <v>372</v>
      </c>
      <c r="J208" s="79">
        <f t="shared" si="298"/>
        <v>2839100</v>
      </c>
      <c r="K208" s="79">
        <f t="shared" si="298"/>
        <v>0</v>
      </c>
      <c r="L208" s="79">
        <f t="shared" si="298"/>
        <v>2839100</v>
      </c>
      <c r="M208" s="79">
        <f t="shared" si="298"/>
        <v>0</v>
      </c>
      <c r="N208" s="79">
        <f t="shared" si="298"/>
        <v>2839100</v>
      </c>
      <c r="O208" s="79">
        <f t="shared" si="298"/>
        <v>88000</v>
      </c>
      <c r="P208" s="79">
        <f t="shared" si="298"/>
        <v>2927100</v>
      </c>
      <c r="Q208" s="79">
        <f t="shared" si="298"/>
        <v>0</v>
      </c>
      <c r="R208" s="79">
        <f t="shared" si="298"/>
        <v>2927100</v>
      </c>
      <c r="S208" s="79">
        <f t="shared" si="298"/>
        <v>0</v>
      </c>
      <c r="T208" s="79">
        <f t="shared" si="298"/>
        <v>2927100</v>
      </c>
    </row>
    <row r="209" spans="1:20" s="1" customFormat="1" ht="38.25" hidden="1" x14ac:dyDescent="0.25">
      <c r="A209" s="51"/>
      <c r="B209" s="51" t="s">
        <v>373</v>
      </c>
      <c r="C209" s="51"/>
      <c r="D209" s="51"/>
      <c r="E209" s="51"/>
      <c r="F209" s="78" t="s">
        <v>363</v>
      </c>
      <c r="G209" s="49" t="s">
        <v>306</v>
      </c>
      <c r="H209" s="49" t="s">
        <v>422</v>
      </c>
      <c r="I209" s="78" t="s">
        <v>374</v>
      </c>
      <c r="J209" s="79">
        <f>2839079+21</f>
        <v>2839100</v>
      </c>
      <c r="K209" s="79"/>
      <c r="L209" s="79">
        <f t="shared" si="212"/>
        <v>2839100</v>
      </c>
      <c r="M209" s="79"/>
      <c r="N209" s="79">
        <f t="shared" ref="N209" si="299">L209+M209</f>
        <v>2839100</v>
      </c>
      <c r="O209" s="79">
        <v>88000</v>
      </c>
      <c r="P209" s="79">
        <f t="shared" ref="P209" si="300">N209+O209</f>
        <v>2927100</v>
      </c>
      <c r="Q209" s="79"/>
      <c r="R209" s="79">
        <f t="shared" ref="R209" si="301">P209+Q209</f>
        <v>2927100</v>
      </c>
      <c r="S209" s="79"/>
      <c r="T209" s="79">
        <f t="shared" ref="T209" si="302">R209+S209</f>
        <v>2927100</v>
      </c>
    </row>
    <row r="210" spans="1:20" s="1" customFormat="1" ht="12.75" hidden="1" x14ac:dyDescent="0.25">
      <c r="A210" s="222" t="s">
        <v>423</v>
      </c>
      <c r="B210" s="223"/>
      <c r="C210" s="51"/>
      <c r="D210" s="51"/>
      <c r="E210" s="51"/>
      <c r="F210" s="49" t="s">
        <v>363</v>
      </c>
      <c r="G210" s="49" t="s">
        <v>306</v>
      </c>
      <c r="H210" s="49" t="s">
        <v>424</v>
      </c>
      <c r="I210" s="78"/>
      <c r="J210" s="79">
        <f t="shared" ref="J210:T211" si="303">J211</f>
        <v>1562600</v>
      </c>
      <c r="K210" s="79">
        <f t="shared" si="303"/>
        <v>264100</v>
      </c>
      <c r="L210" s="79">
        <f t="shared" si="303"/>
        <v>1826700</v>
      </c>
      <c r="M210" s="79">
        <f t="shared" si="303"/>
        <v>0</v>
      </c>
      <c r="N210" s="79">
        <f t="shared" si="303"/>
        <v>1826700</v>
      </c>
      <c r="O210" s="79">
        <f t="shared" si="303"/>
        <v>0</v>
      </c>
      <c r="P210" s="79">
        <f t="shared" si="303"/>
        <v>1826700</v>
      </c>
      <c r="Q210" s="79">
        <f t="shared" si="303"/>
        <v>0</v>
      </c>
      <c r="R210" s="79">
        <f t="shared" si="303"/>
        <v>1826700</v>
      </c>
      <c r="S210" s="79">
        <f t="shared" si="303"/>
        <v>0</v>
      </c>
      <c r="T210" s="79">
        <f t="shared" si="303"/>
        <v>1826700</v>
      </c>
    </row>
    <row r="211" spans="1:20" s="1" customFormat="1" ht="12.75" hidden="1" customHeight="1" x14ac:dyDescent="0.25">
      <c r="A211" s="51"/>
      <c r="B211" s="51" t="s">
        <v>371</v>
      </c>
      <c r="C211" s="51"/>
      <c r="D211" s="51"/>
      <c r="E211" s="51"/>
      <c r="F211" s="78" t="s">
        <v>363</v>
      </c>
      <c r="G211" s="49" t="s">
        <v>306</v>
      </c>
      <c r="H211" s="49" t="s">
        <v>424</v>
      </c>
      <c r="I211" s="78" t="s">
        <v>372</v>
      </c>
      <c r="J211" s="79">
        <f t="shared" si="303"/>
        <v>1562600</v>
      </c>
      <c r="K211" s="79">
        <f t="shared" si="303"/>
        <v>264100</v>
      </c>
      <c r="L211" s="79">
        <f t="shared" si="303"/>
        <v>1826700</v>
      </c>
      <c r="M211" s="79">
        <f t="shared" si="303"/>
        <v>0</v>
      </c>
      <c r="N211" s="79">
        <f t="shared" si="303"/>
        <v>1826700</v>
      </c>
      <c r="O211" s="79">
        <f t="shared" si="303"/>
        <v>0</v>
      </c>
      <c r="P211" s="79">
        <f t="shared" si="303"/>
        <v>1826700</v>
      </c>
      <c r="Q211" s="79">
        <f t="shared" si="303"/>
        <v>0</v>
      </c>
      <c r="R211" s="79">
        <f t="shared" si="303"/>
        <v>1826700</v>
      </c>
      <c r="S211" s="79">
        <f t="shared" si="303"/>
        <v>0</v>
      </c>
      <c r="T211" s="79">
        <f t="shared" si="303"/>
        <v>1826700</v>
      </c>
    </row>
    <row r="212" spans="1:20" s="1" customFormat="1" ht="38.25" hidden="1" x14ac:dyDescent="0.25">
      <c r="A212" s="51"/>
      <c r="B212" s="51" t="s">
        <v>373</v>
      </c>
      <c r="C212" s="51"/>
      <c r="D212" s="51"/>
      <c r="E212" s="51"/>
      <c r="F212" s="78" t="s">
        <v>363</v>
      </c>
      <c r="G212" s="49" t="s">
        <v>306</v>
      </c>
      <c r="H212" s="49" t="s">
        <v>424</v>
      </c>
      <c r="I212" s="78" t="s">
        <v>374</v>
      </c>
      <c r="J212" s="79">
        <f>1562634-34</f>
        <v>1562600</v>
      </c>
      <c r="K212" s="79">
        <v>264100</v>
      </c>
      <c r="L212" s="79">
        <f t="shared" si="212"/>
        <v>1826700</v>
      </c>
      <c r="M212" s="79"/>
      <c r="N212" s="79">
        <f t="shared" ref="N212" si="304">L212+M212</f>
        <v>1826700</v>
      </c>
      <c r="O212" s="79"/>
      <c r="P212" s="79">
        <f t="shared" ref="P212" si="305">N212+O212</f>
        <v>1826700</v>
      </c>
      <c r="Q212" s="79"/>
      <c r="R212" s="79">
        <f t="shared" ref="R212" si="306">P212+Q212</f>
        <v>1826700</v>
      </c>
      <c r="S212" s="79"/>
      <c r="T212" s="79">
        <f t="shared" ref="T212" si="307">R212+S212</f>
        <v>1826700</v>
      </c>
    </row>
    <row r="213" spans="1:20" s="1" customFormat="1" ht="12.75" hidden="1" x14ac:dyDescent="0.25">
      <c r="A213" s="232" t="s">
        <v>425</v>
      </c>
      <c r="B213" s="233"/>
      <c r="C213" s="100"/>
      <c r="D213" s="100"/>
      <c r="E213" s="51"/>
      <c r="F213" s="49" t="s">
        <v>363</v>
      </c>
      <c r="G213" s="49" t="s">
        <v>306</v>
      </c>
      <c r="H213" s="49" t="s">
        <v>426</v>
      </c>
      <c r="I213" s="78"/>
      <c r="J213" s="79">
        <f>J215</f>
        <v>1890800</v>
      </c>
      <c r="K213" s="79">
        <f t="shared" ref="K213:T213" si="308">K215</f>
        <v>790800</v>
      </c>
      <c r="L213" s="79">
        <f t="shared" si="308"/>
        <v>2681600</v>
      </c>
      <c r="M213" s="79">
        <f t="shared" si="308"/>
        <v>0</v>
      </c>
      <c r="N213" s="79">
        <f t="shared" si="308"/>
        <v>2681600</v>
      </c>
      <c r="O213" s="79">
        <f t="shared" si="308"/>
        <v>0</v>
      </c>
      <c r="P213" s="79">
        <f t="shared" si="308"/>
        <v>2681600</v>
      </c>
      <c r="Q213" s="79">
        <f t="shared" si="308"/>
        <v>0</v>
      </c>
      <c r="R213" s="79">
        <f t="shared" si="308"/>
        <v>2681600</v>
      </c>
      <c r="S213" s="79">
        <f t="shared" si="308"/>
        <v>0</v>
      </c>
      <c r="T213" s="79">
        <f t="shared" si="308"/>
        <v>2681600</v>
      </c>
    </row>
    <row r="214" spans="1:20" s="1" customFormat="1" ht="25.5" hidden="1" x14ac:dyDescent="0.25">
      <c r="A214" s="51"/>
      <c r="B214" s="51" t="s">
        <v>371</v>
      </c>
      <c r="C214" s="51"/>
      <c r="D214" s="51"/>
      <c r="E214" s="51"/>
      <c r="F214" s="78" t="s">
        <v>363</v>
      </c>
      <c r="G214" s="49" t="s">
        <v>306</v>
      </c>
      <c r="H214" s="49" t="s">
        <v>426</v>
      </c>
      <c r="I214" s="78" t="s">
        <v>372</v>
      </c>
      <c r="J214" s="79">
        <f>J215</f>
        <v>1890800</v>
      </c>
      <c r="K214" s="79">
        <f t="shared" ref="K214:T214" si="309">K215</f>
        <v>790800</v>
      </c>
      <c r="L214" s="79">
        <f t="shared" si="309"/>
        <v>2681600</v>
      </c>
      <c r="M214" s="79">
        <f t="shared" si="309"/>
        <v>0</v>
      </c>
      <c r="N214" s="79">
        <f t="shared" si="309"/>
        <v>2681600</v>
      </c>
      <c r="O214" s="79">
        <f t="shared" si="309"/>
        <v>0</v>
      </c>
      <c r="P214" s="79">
        <f t="shared" si="309"/>
        <v>2681600</v>
      </c>
      <c r="Q214" s="79">
        <f t="shared" si="309"/>
        <v>0</v>
      </c>
      <c r="R214" s="79">
        <f t="shared" si="309"/>
        <v>2681600</v>
      </c>
      <c r="S214" s="79">
        <f t="shared" si="309"/>
        <v>0</v>
      </c>
      <c r="T214" s="79">
        <f t="shared" si="309"/>
        <v>2681600</v>
      </c>
    </row>
    <row r="215" spans="1:20" s="1" customFormat="1" ht="12.75" hidden="1" customHeight="1" x14ac:dyDescent="0.25">
      <c r="A215" s="51"/>
      <c r="B215" s="51" t="s">
        <v>373</v>
      </c>
      <c r="C215" s="51"/>
      <c r="D215" s="51"/>
      <c r="E215" s="51"/>
      <c r="F215" s="78" t="s">
        <v>363</v>
      </c>
      <c r="G215" s="49" t="s">
        <v>306</v>
      </c>
      <c r="H215" s="49" t="s">
        <v>426</v>
      </c>
      <c r="I215" s="78" t="s">
        <v>374</v>
      </c>
      <c r="J215" s="79">
        <f>1890782+18</f>
        <v>1890800</v>
      </c>
      <c r="K215" s="79">
        <v>790800</v>
      </c>
      <c r="L215" s="79">
        <f t="shared" si="212"/>
        <v>2681600</v>
      </c>
      <c r="M215" s="79"/>
      <c r="N215" s="79">
        <f t="shared" ref="N215" si="310">L215+M215</f>
        <v>2681600</v>
      </c>
      <c r="O215" s="79"/>
      <c r="P215" s="79">
        <f t="shared" ref="P215" si="311">N215+O215</f>
        <v>2681600</v>
      </c>
      <c r="Q215" s="79"/>
      <c r="R215" s="79">
        <f t="shared" ref="R215" si="312">P215+Q215</f>
        <v>2681600</v>
      </c>
      <c r="S215" s="79"/>
      <c r="T215" s="79">
        <f t="shared" ref="T215" si="313">R215+S215</f>
        <v>2681600</v>
      </c>
    </row>
    <row r="216" spans="1:20" s="1" customFormat="1" ht="12.75" customHeight="1" x14ac:dyDescent="0.25">
      <c r="A216" s="222" t="s">
        <v>427</v>
      </c>
      <c r="B216" s="223"/>
      <c r="C216" s="51"/>
      <c r="D216" s="51"/>
      <c r="E216" s="51"/>
      <c r="F216" s="78" t="s">
        <v>363</v>
      </c>
      <c r="G216" s="49" t="s">
        <v>306</v>
      </c>
      <c r="H216" s="49" t="s">
        <v>428</v>
      </c>
      <c r="I216" s="78"/>
      <c r="J216" s="79">
        <f>J220</f>
        <v>0</v>
      </c>
      <c r="K216" s="79">
        <f t="shared" ref="K216:Q216" si="314">K220</f>
        <v>2000000</v>
      </c>
      <c r="L216" s="79">
        <f t="shared" si="314"/>
        <v>2000000</v>
      </c>
      <c r="M216" s="79">
        <f t="shared" si="314"/>
        <v>0</v>
      </c>
      <c r="N216" s="79">
        <f t="shared" si="314"/>
        <v>2000000</v>
      </c>
      <c r="O216" s="79">
        <f t="shared" si="314"/>
        <v>0</v>
      </c>
      <c r="P216" s="79">
        <f t="shared" si="314"/>
        <v>2000000</v>
      </c>
      <c r="Q216" s="79">
        <f t="shared" si="314"/>
        <v>0</v>
      </c>
      <c r="R216" s="79">
        <f>R217+R220+R223</f>
        <v>2000000</v>
      </c>
      <c r="S216" s="79">
        <f t="shared" ref="S216:T216" si="315">S217+S220+S223</f>
        <v>1129910</v>
      </c>
      <c r="T216" s="79">
        <f t="shared" si="315"/>
        <v>3129910</v>
      </c>
    </row>
    <row r="217" spans="1:20" s="1" customFormat="1" ht="27.75" customHeight="1" x14ac:dyDescent="0.25">
      <c r="A217" s="222" t="s">
        <v>429</v>
      </c>
      <c r="B217" s="223"/>
      <c r="C217" s="51"/>
      <c r="D217" s="51"/>
      <c r="E217" s="51"/>
      <c r="F217" s="78" t="s">
        <v>363</v>
      </c>
      <c r="G217" s="49" t="s">
        <v>306</v>
      </c>
      <c r="H217" s="49" t="s">
        <v>430</v>
      </c>
      <c r="I217" s="78"/>
      <c r="J217" s="79"/>
      <c r="K217" s="79"/>
      <c r="L217" s="79"/>
      <c r="M217" s="79"/>
      <c r="N217" s="79"/>
      <c r="O217" s="79"/>
      <c r="P217" s="79"/>
      <c r="Q217" s="79"/>
      <c r="R217" s="79">
        <f>R218</f>
        <v>0</v>
      </c>
      <c r="S217" s="79">
        <f t="shared" ref="S217:T218" si="316">S218</f>
        <v>1012900</v>
      </c>
      <c r="T217" s="79">
        <f t="shared" si="316"/>
        <v>1012900</v>
      </c>
    </row>
    <row r="218" spans="1:20" s="1" customFormat="1" ht="27.75" customHeight="1" x14ac:dyDescent="0.25">
      <c r="A218" s="51"/>
      <c r="B218" s="51" t="s">
        <v>371</v>
      </c>
      <c r="C218" s="51"/>
      <c r="D218" s="51"/>
      <c r="E218" s="51"/>
      <c r="F218" s="78" t="s">
        <v>363</v>
      </c>
      <c r="G218" s="49" t="s">
        <v>306</v>
      </c>
      <c r="H218" s="49" t="s">
        <v>430</v>
      </c>
      <c r="I218" s="78" t="s">
        <v>372</v>
      </c>
      <c r="J218" s="79"/>
      <c r="K218" s="79"/>
      <c r="L218" s="79"/>
      <c r="M218" s="79"/>
      <c r="N218" s="79"/>
      <c r="O218" s="79"/>
      <c r="P218" s="79"/>
      <c r="Q218" s="79"/>
      <c r="R218" s="79">
        <f>R219</f>
        <v>0</v>
      </c>
      <c r="S218" s="79">
        <f t="shared" si="316"/>
        <v>1012900</v>
      </c>
      <c r="T218" s="79">
        <f t="shared" si="316"/>
        <v>1012900</v>
      </c>
    </row>
    <row r="219" spans="1:20" s="1" customFormat="1" ht="12.75" customHeight="1" x14ac:dyDescent="0.25">
      <c r="A219" s="51"/>
      <c r="B219" s="48" t="s">
        <v>394</v>
      </c>
      <c r="C219" s="51"/>
      <c r="D219" s="51"/>
      <c r="E219" s="51"/>
      <c r="F219" s="78" t="s">
        <v>363</v>
      </c>
      <c r="G219" s="49" t="s">
        <v>306</v>
      </c>
      <c r="H219" s="49" t="s">
        <v>430</v>
      </c>
      <c r="I219" s="78" t="s">
        <v>395</v>
      </c>
      <c r="J219" s="79"/>
      <c r="K219" s="79"/>
      <c r="L219" s="79"/>
      <c r="M219" s="79"/>
      <c r="N219" s="79"/>
      <c r="O219" s="79"/>
      <c r="P219" s="79"/>
      <c r="Q219" s="79"/>
      <c r="R219" s="79"/>
      <c r="S219" s="79">
        <v>1012900</v>
      </c>
      <c r="T219" s="79">
        <f>R219+S219</f>
        <v>1012900</v>
      </c>
    </row>
    <row r="220" spans="1:20" s="1" customFormat="1" ht="15" hidden="1" customHeight="1" x14ac:dyDescent="0.25">
      <c r="A220" s="222" t="s">
        <v>431</v>
      </c>
      <c r="B220" s="223"/>
      <c r="C220" s="51"/>
      <c r="D220" s="51"/>
      <c r="E220" s="51"/>
      <c r="F220" s="78" t="s">
        <v>363</v>
      </c>
      <c r="G220" s="49" t="s">
        <v>306</v>
      </c>
      <c r="H220" s="49" t="s">
        <v>432</v>
      </c>
      <c r="I220" s="78"/>
      <c r="J220" s="79">
        <f t="shared" ref="J220:T220" si="317">J222</f>
        <v>0</v>
      </c>
      <c r="K220" s="79">
        <f t="shared" si="317"/>
        <v>2000000</v>
      </c>
      <c r="L220" s="79">
        <f t="shared" si="317"/>
        <v>2000000</v>
      </c>
      <c r="M220" s="79">
        <f t="shared" si="317"/>
        <v>0</v>
      </c>
      <c r="N220" s="79">
        <f t="shared" si="317"/>
        <v>2000000</v>
      </c>
      <c r="O220" s="79">
        <f t="shared" si="317"/>
        <v>0</v>
      </c>
      <c r="P220" s="79">
        <f t="shared" si="317"/>
        <v>2000000</v>
      </c>
      <c r="Q220" s="79">
        <f t="shared" si="317"/>
        <v>0</v>
      </c>
      <c r="R220" s="79">
        <f t="shared" si="317"/>
        <v>2000000</v>
      </c>
      <c r="S220" s="79">
        <f t="shared" si="317"/>
        <v>0</v>
      </c>
      <c r="T220" s="79">
        <f t="shared" si="317"/>
        <v>2000000</v>
      </c>
    </row>
    <row r="221" spans="1:20" s="1" customFormat="1" ht="12.75" hidden="1" x14ac:dyDescent="0.25">
      <c r="A221" s="51"/>
      <c r="B221" s="51" t="s">
        <v>356</v>
      </c>
      <c r="C221" s="51"/>
      <c r="D221" s="51"/>
      <c r="E221" s="51"/>
      <c r="F221" s="78" t="s">
        <v>363</v>
      </c>
      <c r="G221" s="49" t="s">
        <v>306</v>
      </c>
      <c r="H221" s="49" t="s">
        <v>432</v>
      </c>
      <c r="I221" s="78" t="s">
        <v>357</v>
      </c>
      <c r="J221" s="79">
        <f t="shared" ref="J221:T221" si="318">J222</f>
        <v>0</v>
      </c>
      <c r="K221" s="79">
        <f t="shared" si="318"/>
        <v>2000000</v>
      </c>
      <c r="L221" s="79">
        <f t="shared" si="318"/>
        <v>2000000</v>
      </c>
      <c r="M221" s="79">
        <f t="shared" si="318"/>
        <v>0</v>
      </c>
      <c r="N221" s="79">
        <f t="shared" si="318"/>
        <v>2000000</v>
      </c>
      <c r="O221" s="79">
        <f t="shared" si="318"/>
        <v>0</v>
      </c>
      <c r="P221" s="79">
        <f t="shared" si="318"/>
        <v>2000000</v>
      </c>
      <c r="Q221" s="79">
        <f t="shared" si="318"/>
        <v>0</v>
      </c>
      <c r="R221" s="79">
        <f t="shared" si="318"/>
        <v>2000000</v>
      </c>
      <c r="S221" s="79">
        <f t="shared" si="318"/>
        <v>0</v>
      </c>
      <c r="T221" s="79">
        <f t="shared" si="318"/>
        <v>2000000</v>
      </c>
    </row>
    <row r="222" spans="1:20" s="1" customFormat="1" ht="12.75" hidden="1" customHeight="1" x14ac:dyDescent="0.25">
      <c r="A222" s="51"/>
      <c r="B222" s="51" t="s">
        <v>358</v>
      </c>
      <c r="C222" s="51"/>
      <c r="D222" s="51"/>
      <c r="E222" s="51"/>
      <c r="F222" s="78" t="s">
        <v>363</v>
      </c>
      <c r="G222" s="49" t="s">
        <v>306</v>
      </c>
      <c r="H222" s="49" t="s">
        <v>432</v>
      </c>
      <c r="I222" s="78" t="s">
        <v>359</v>
      </c>
      <c r="J222" s="79">
        <v>0</v>
      </c>
      <c r="K222" s="79">
        <v>2000000</v>
      </c>
      <c r="L222" s="79">
        <f t="shared" si="212"/>
        <v>2000000</v>
      </c>
      <c r="M222" s="79"/>
      <c r="N222" s="79">
        <f t="shared" ref="N222" si="319">L222+M222</f>
        <v>2000000</v>
      </c>
      <c r="O222" s="79"/>
      <c r="P222" s="79">
        <f t="shared" ref="P222" si="320">N222+O222</f>
        <v>2000000</v>
      </c>
      <c r="Q222" s="79"/>
      <c r="R222" s="79">
        <f t="shared" ref="R222" si="321">P222+Q222</f>
        <v>2000000</v>
      </c>
      <c r="S222" s="79"/>
      <c r="T222" s="79">
        <f t="shared" ref="T222:T229" si="322">R222+S222</f>
        <v>2000000</v>
      </c>
    </row>
    <row r="223" spans="1:20" s="1" customFormat="1" ht="12.75" customHeight="1" x14ac:dyDescent="0.25">
      <c r="A223" s="222" t="s">
        <v>433</v>
      </c>
      <c r="B223" s="223"/>
      <c r="C223" s="51"/>
      <c r="D223" s="51"/>
      <c r="E223" s="51"/>
      <c r="F223" s="78" t="s">
        <v>363</v>
      </c>
      <c r="G223" s="49" t="s">
        <v>306</v>
      </c>
      <c r="H223" s="49" t="s">
        <v>434</v>
      </c>
      <c r="I223" s="101"/>
      <c r="J223" s="79"/>
      <c r="K223" s="79"/>
      <c r="L223" s="79"/>
      <c r="M223" s="79"/>
      <c r="N223" s="79"/>
      <c r="O223" s="79"/>
      <c r="P223" s="79"/>
      <c r="Q223" s="79"/>
      <c r="R223" s="79">
        <f>R224+R227+R230</f>
        <v>0</v>
      </c>
      <c r="S223" s="79">
        <f>S224+S227+S230</f>
        <v>117010</v>
      </c>
      <c r="T223" s="79">
        <f t="shared" ref="T223" si="323">T224+T227+T230</f>
        <v>117010</v>
      </c>
    </row>
    <row r="224" spans="1:20" s="1" customFormat="1" ht="27" customHeight="1" x14ac:dyDescent="0.25">
      <c r="A224" s="222" t="s">
        <v>435</v>
      </c>
      <c r="B224" s="223"/>
      <c r="C224" s="51"/>
      <c r="D224" s="51"/>
      <c r="E224" s="51"/>
      <c r="F224" s="78" t="s">
        <v>363</v>
      </c>
      <c r="G224" s="49" t="s">
        <v>306</v>
      </c>
      <c r="H224" s="49" t="s">
        <v>436</v>
      </c>
      <c r="I224" s="78"/>
      <c r="J224" s="79"/>
      <c r="K224" s="79"/>
      <c r="L224" s="79"/>
      <c r="M224" s="79"/>
      <c r="N224" s="79"/>
      <c r="O224" s="79"/>
      <c r="P224" s="79"/>
      <c r="Q224" s="79"/>
      <c r="R224" s="79">
        <f>R225</f>
        <v>0</v>
      </c>
      <c r="S224" s="79">
        <f t="shared" ref="S224:T225" si="324">S225</f>
        <v>50680</v>
      </c>
      <c r="T224" s="79">
        <f t="shared" si="324"/>
        <v>50680</v>
      </c>
    </row>
    <row r="225" spans="1:20" s="1" customFormat="1" ht="25.5" customHeight="1" x14ac:dyDescent="0.25">
      <c r="A225" s="95"/>
      <c r="B225" s="51" t="s">
        <v>371</v>
      </c>
      <c r="C225" s="51"/>
      <c r="D225" s="51"/>
      <c r="E225" s="51"/>
      <c r="F225" s="78" t="s">
        <v>363</v>
      </c>
      <c r="G225" s="49" t="s">
        <v>306</v>
      </c>
      <c r="H225" s="49" t="s">
        <v>436</v>
      </c>
      <c r="I225" s="78" t="s">
        <v>372</v>
      </c>
      <c r="J225" s="79"/>
      <c r="K225" s="79"/>
      <c r="L225" s="79"/>
      <c r="M225" s="79"/>
      <c r="N225" s="79"/>
      <c r="O225" s="79"/>
      <c r="P225" s="79"/>
      <c r="Q225" s="79"/>
      <c r="R225" s="79">
        <f>R226</f>
        <v>0</v>
      </c>
      <c r="S225" s="79">
        <f t="shared" si="324"/>
        <v>50680</v>
      </c>
      <c r="T225" s="79">
        <f t="shared" si="324"/>
        <v>50680</v>
      </c>
    </row>
    <row r="226" spans="1:20" s="1" customFormat="1" ht="12.75" customHeight="1" x14ac:dyDescent="0.25">
      <c r="A226" s="95"/>
      <c r="B226" s="48" t="s">
        <v>394</v>
      </c>
      <c r="C226" s="51"/>
      <c r="D226" s="51"/>
      <c r="E226" s="51"/>
      <c r="F226" s="78" t="s">
        <v>363</v>
      </c>
      <c r="G226" s="49" t="s">
        <v>306</v>
      </c>
      <c r="H226" s="49" t="s">
        <v>436</v>
      </c>
      <c r="I226" s="78" t="s">
        <v>395</v>
      </c>
      <c r="J226" s="79"/>
      <c r="K226" s="79"/>
      <c r="L226" s="79"/>
      <c r="M226" s="79"/>
      <c r="N226" s="79"/>
      <c r="O226" s="79"/>
      <c r="P226" s="79"/>
      <c r="Q226" s="79"/>
      <c r="R226" s="79"/>
      <c r="S226" s="79">
        <v>50680</v>
      </c>
      <c r="T226" s="79">
        <f t="shared" si="322"/>
        <v>50680</v>
      </c>
    </row>
    <row r="227" spans="1:20" s="1" customFormat="1" ht="39.75" customHeight="1" x14ac:dyDescent="0.25">
      <c r="A227" s="222" t="s">
        <v>437</v>
      </c>
      <c r="B227" s="223"/>
      <c r="C227" s="51"/>
      <c r="D227" s="51"/>
      <c r="E227" s="51"/>
      <c r="F227" s="78" t="s">
        <v>363</v>
      </c>
      <c r="G227" s="49" t="s">
        <v>306</v>
      </c>
      <c r="H227" s="49" t="s">
        <v>438</v>
      </c>
      <c r="I227" s="78"/>
      <c r="J227" s="79"/>
      <c r="K227" s="79"/>
      <c r="L227" s="79"/>
      <c r="M227" s="79"/>
      <c r="N227" s="79"/>
      <c r="O227" s="79"/>
      <c r="P227" s="79"/>
      <c r="Q227" s="79"/>
      <c r="R227" s="79">
        <f>R228</f>
        <v>0</v>
      </c>
      <c r="S227" s="79">
        <f t="shared" ref="S227:T228" si="325">S228</f>
        <v>2630</v>
      </c>
      <c r="T227" s="79">
        <f t="shared" si="325"/>
        <v>2630</v>
      </c>
    </row>
    <row r="228" spans="1:20" s="1" customFormat="1" ht="27" customHeight="1" x14ac:dyDescent="0.25">
      <c r="A228" s="95"/>
      <c r="B228" s="51" t="s">
        <v>371</v>
      </c>
      <c r="C228" s="51"/>
      <c r="D228" s="51"/>
      <c r="E228" s="51"/>
      <c r="F228" s="78" t="s">
        <v>363</v>
      </c>
      <c r="G228" s="49" t="s">
        <v>306</v>
      </c>
      <c r="H228" s="49" t="s">
        <v>438</v>
      </c>
      <c r="I228" s="78" t="s">
        <v>372</v>
      </c>
      <c r="J228" s="79"/>
      <c r="K228" s="79"/>
      <c r="L228" s="79"/>
      <c r="M228" s="79"/>
      <c r="N228" s="79"/>
      <c r="O228" s="79"/>
      <c r="P228" s="79"/>
      <c r="Q228" s="79"/>
      <c r="R228" s="79">
        <f>R229</f>
        <v>0</v>
      </c>
      <c r="S228" s="79">
        <f t="shared" si="325"/>
        <v>2630</v>
      </c>
      <c r="T228" s="79">
        <f t="shared" si="325"/>
        <v>2630</v>
      </c>
    </row>
    <row r="229" spans="1:20" s="1" customFormat="1" ht="12.75" customHeight="1" x14ac:dyDescent="0.25">
      <c r="A229" s="95"/>
      <c r="B229" s="48" t="s">
        <v>394</v>
      </c>
      <c r="C229" s="51"/>
      <c r="D229" s="51"/>
      <c r="E229" s="51"/>
      <c r="F229" s="78" t="s">
        <v>363</v>
      </c>
      <c r="G229" s="49" t="s">
        <v>306</v>
      </c>
      <c r="H229" s="49" t="s">
        <v>438</v>
      </c>
      <c r="I229" s="78" t="s">
        <v>395</v>
      </c>
      <c r="J229" s="79"/>
      <c r="K229" s="79"/>
      <c r="L229" s="79"/>
      <c r="M229" s="79"/>
      <c r="N229" s="79"/>
      <c r="O229" s="79"/>
      <c r="P229" s="79"/>
      <c r="Q229" s="79"/>
      <c r="R229" s="79"/>
      <c r="S229" s="79">
        <v>2630</v>
      </c>
      <c r="T229" s="79">
        <f t="shared" si="322"/>
        <v>2630</v>
      </c>
    </row>
    <row r="230" spans="1:20" s="1" customFormat="1" ht="27" customHeight="1" x14ac:dyDescent="0.25">
      <c r="A230" s="222" t="s">
        <v>439</v>
      </c>
      <c r="B230" s="223"/>
      <c r="C230" s="51"/>
      <c r="D230" s="51"/>
      <c r="E230" s="51"/>
      <c r="F230" s="78" t="s">
        <v>363</v>
      </c>
      <c r="G230" s="49" t="s">
        <v>306</v>
      </c>
      <c r="H230" s="49" t="s">
        <v>440</v>
      </c>
      <c r="I230" s="78"/>
      <c r="J230" s="79"/>
      <c r="K230" s="79"/>
      <c r="L230" s="79"/>
      <c r="M230" s="79"/>
      <c r="N230" s="79"/>
      <c r="O230" s="79"/>
      <c r="P230" s="79"/>
      <c r="Q230" s="79"/>
      <c r="R230" s="79">
        <f>R231</f>
        <v>0</v>
      </c>
      <c r="S230" s="79">
        <f t="shared" ref="S230:T231" si="326">S231</f>
        <v>63700</v>
      </c>
      <c r="T230" s="79">
        <f t="shared" si="326"/>
        <v>63700</v>
      </c>
    </row>
    <row r="231" spans="1:20" s="1" customFormat="1" ht="30" customHeight="1" x14ac:dyDescent="0.25">
      <c r="A231" s="95"/>
      <c r="B231" s="51" t="s">
        <v>371</v>
      </c>
      <c r="C231" s="51"/>
      <c r="D231" s="51"/>
      <c r="E231" s="51"/>
      <c r="F231" s="78" t="s">
        <v>363</v>
      </c>
      <c r="G231" s="49" t="s">
        <v>306</v>
      </c>
      <c r="H231" s="49" t="s">
        <v>440</v>
      </c>
      <c r="I231" s="78" t="s">
        <v>372</v>
      </c>
      <c r="J231" s="79"/>
      <c r="K231" s="79"/>
      <c r="L231" s="79"/>
      <c r="M231" s="79"/>
      <c r="N231" s="79"/>
      <c r="O231" s="79"/>
      <c r="P231" s="79"/>
      <c r="Q231" s="79"/>
      <c r="R231" s="79">
        <f>R232</f>
        <v>0</v>
      </c>
      <c r="S231" s="79">
        <f t="shared" si="326"/>
        <v>63700</v>
      </c>
      <c r="T231" s="79">
        <f t="shared" si="326"/>
        <v>63700</v>
      </c>
    </row>
    <row r="232" spans="1:20" s="1" customFormat="1" ht="12.75" customHeight="1" x14ac:dyDescent="0.25">
      <c r="A232" s="95"/>
      <c r="B232" s="48" t="s">
        <v>394</v>
      </c>
      <c r="C232" s="51"/>
      <c r="D232" s="51"/>
      <c r="E232" s="51"/>
      <c r="F232" s="78" t="s">
        <v>363</v>
      </c>
      <c r="G232" s="49" t="s">
        <v>306</v>
      </c>
      <c r="H232" s="49" t="s">
        <v>440</v>
      </c>
      <c r="I232" s="78" t="s">
        <v>395</v>
      </c>
      <c r="J232" s="79"/>
      <c r="K232" s="79"/>
      <c r="L232" s="79"/>
      <c r="M232" s="79"/>
      <c r="N232" s="79"/>
      <c r="O232" s="79"/>
      <c r="P232" s="79"/>
      <c r="Q232" s="79"/>
      <c r="R232" s="79"/>
      <c r="S232" s="79">
        <v>63700</v>
      </c>
      <c r="T232" s="79">
        <f t="shared" ref="T232" si="327">R232+S232</f>
        <v>63700</v>
      </c>
    </row>
    <row r="233" spans="1:20" s="1" customFormat="1" ht="12.75" hidden="1" customHeight="1" x14ac:dyDescent="0.25">
      <c r="A233" s="222" t="s">
        <v>441</v>
      </c>
      <c r="B233" s="223"/>
      <c r="C233" s="51"/>
      <c r="D233" s="51"/>
      <c r="E233" s="51"/>
      <c r="F233" s="78" t="s">
        <v>363</v>
      </c>
      <c r="G233" s="78" t="s">
        <v>306</v>
      </c>
      <c r="H233" s="78" t="s">
        <v>442</v>
      </c>
      <c r="I233" s="78"/>
      <c r="J233" s="79">
        <f>J234</f>
        <v>1172900</v>
      </c>
      <c r="K233" s="79">
        <f t="shared" ref="K233:T233" si="328">K234</f>
        <v>0</v>
      </c>
      <c r="L233" s="79">
        <f t="shared" si="328"/>
        <v>1172900</v>
      </c>
      <c r="M233" s="79">
        <f t="shared" si="328"/>
        <v>0</v>
      </c>
      <c r="N233" s="79">
        <f t="shared" si="328"/>
        <v>1172900</v>
      </c>
      <c r="O233" s="79">
        <f t="shared" si="328"/>
        <v>0</v>
      </c>
      <c r="P233" s="79">
        <f t="shared" si="328"/>
        <v>1172900</v>
      </c>
      <c r="Q233" s="79">
        <f t="shared" si="328"/>
        <v>0</v>
      </c>
      <c r="R233" s="79">
        <f t="shared" si="328"/>
        <v>1172900</v>
      </c>
      <c r="S233" s="79">
        <f t="shared" si="328"/>
        <v>0</v>
      </c>
      <c r="T233" s="79">
        <f t="shared" si="328"/>
        <v>1172900</v>
      </c>
    </row>
    <row r="234" spans="1:20" s="1" customFormat="1" ht="12.75" hidden="1" customHeight="1" x14ac:dyDescent="0.25">
      <c r="A234" s="222" t="s">
        <v>443</v>
      </c>
      <c r="B234" s="223"/>
      <c r="C234" s="51"/>
      <c r="D234" s="51"/>
      <c r="E234" s="51"/>
      <c r="F234" s="78" t="s">
        <v>363</v>
      </c>
      <c r="G234" s="78" t="s">
        <v>306</v>
      </c>
      <c r="H234" s="78" t="s">
        <v>444</v>
      </c>
      <c r="I234" s="78"/>
      <c r="J234" s="79">
        <f t="shared" ref="J234:T235" si="329">J235</f>
        <v>1172900</v>
      </c>
      <c r="K234" s="79">
        <f t="shared" si="329"/>
        <v>0</v>
      </c>
      <c r="L234" s="79">
        <f t="shared" si="329"/>
        <v>1172900</v>
      </c>
      <c r="M234" s="79">
        <f t="shared" si="329"/>
        <v>0</v>
      </c>
      <c r="N234" s="79">
        <f t="shared" si="329"/>
        <v>1172900</v>
      </c>
      <c r="O234" s="79">
        <f t="shared" si="329"/>
        <v>0</v>
      </c>
      <c r="P234" s="79">
        <f t="shared" si="329"/>
        <v>1172900</v>
      </c>
      <c r="Q234" s="79">
        <f t="shared" si="329"/>
        <v>0</v>
      </c>
      <c r="R234" s="79">
        <f t="shared" si="329"/>
        <v>1172900</v>
      </c>
      <c r="S234" s="79">
        <f t="shared" si="329"/>
        <v>0</v>
      </c>
      <c r="T234" s="79">
        <f t="shared" si="329"/>
        <v>1172900</v>
      </c>
    </row>
    <row r="235" spans="1:20" s="1" customFormat="1" ht="25.5" hidden="1" x14ac:dyDescent="0.25">
      <c r="A235" s="48"/>
      <c r="B235" s="51" t="s">
        <v>371</v>
      </c>
      <c r="C235" s="51"/>
      <c r="D235" s="51"/>
      <c r="E235" s="51"/>
      <c r="F235" s="78" t="s">
        <v>363</v>
      </c>
      <c r="G235" s="78" t="s">
        <v>306</v>
      </c>
      <c r="H235" s="78" t="s">
        <v>444</v>
      </c>
      <c r="I235" s="78" t="s">
        <v>372</v>
      </c>
      <c r="J235" s="79">
        <f t="shared" si="329"/>
        <v>1172900</v>
      </c>
      <c r="K235" s="79">
        <f t="shared" si="329"/>
        <v>0</v>
      </c>
      <c r="L235" s="79">
        <f t="shared" si="329"/>
        <v>1172900</v>
      </c>
      <c r="M235" s="79">
        <f t="shared" si="329"/>
        <v>0</v>
      </c>
      <c r="N235" s="79">
        <f t="shared" si="329"/>
        <v>1172900</v>
      </c>
      <c r="O235" s="79">
        <f t="shared" si="329"/>
        <v>0</v>
      </c>
      <c r="P235" s="79">
        <f t="shared" si="329"/>
        <v>1172900</v>
      </c>
      <c r="Q235" s="79">
        <f t="shared" si="329"/>
        <v>0</v>
      </c>
      <c r="R235" s="79">
        <f t="shared" si="329"/>
        <v>1172900</v>
      </c>
      <c r="S235" s="79">
        <f t="shared" si="329"/>
        <v>0</v>
      </c>
      <c r="T235" s="79">
        <f t="shared" si="329"/>
        <v>1172900</v>
      </c>
    </row>
    <row r="236" spans="1:20" s="1" customFormat="1" ht="12.75" hidden="1" x14ac:dyDescent="0.25">
      <c r="A236" s="48"/>
      <c r="B236" s="48" t="s">
        <v>394</v>
      </c>
      <c r="C236" s="48"/>
      <c r="D236" s="48"/>
      <c r="E236" s="48"/>
      <c r="F236" s="78" t="s">
        <v>363</v>
      </c>
      <c r="G236" s="78" t="s">
        <v>306</v>
      </c>
      <c r="H236" s="78" t="s">
        <v>444</v>
      </c>
      <c r="I236" s="78" t="s">
        <v>395</v>
      </c>
      <c r="J236" s="79">
        <v>1172900</v>
      </c>
      <c r="K236" s="79"/>
      <c r="L236" s="79">
        <f t="shared" si="212"/>
        <v>1172900</v>
      </c>
      <c r="M236" s="79"/>
      <c r="N236" s="79">
        <f t="shared" ref="N236" si="330">L236+M236</f>
        <v>1172900</v>
      </c>
      <c r="O236" s="79"/>
      <c r="P236" s="79">
        <f t="shared" ref="P236" si="331">N236+O236</f>
        <v>1172900</v>
      </c>
      <c r="Q236" s="79"/>
      <c r="R236" s="79">
        <f t="shared" ref="R236" si="332">P236+Q236</f>
        <v>1172900</v>
      </c>
      <c r="S236" s="79"/>
      <c r="T236" s="79">
        <f t="shared" ref="T236" si="333">R236+S236</f>
        <v>1172900</v>
      </c>
    </row>
    <row r="237" spans="1:20" s="1" customFormat="1" ht="12.75" hidden="1" customHeight="1" x14ac:dyDescent="0.25">
      <c r="A237" s="222" t="s">
        <v>290</v>
      </c>
      <c r="B237" s="223"/>
      <c r="C237" s="51"/>
      <c r="D237" s="51"/>
      <c r="E237" s="51"/>
      <c r="F237" s="49" t="s">
        <v>363</v>
      </c>
      <c r="G237" s="78" t="s">
        <v>306</v>
      </c>
      <c r="H237" s="49" t="s">
        <v>291</v>
      </c>
      <c r="I237" s="49"/>
      <c r="J237" s="44">
        <f>J238</f>
        <v>63415629.229999997</v>
      </c>
      <c r="K237" s="44">
        <f t="shared" ref="K237:T237" si="334">K238</f>
        <v>-1382300</v>
      </c>
      <c r="L237" s="44">
        <f t="shared" si="334"/>
        <v>62033329.229999997</v>
      </c>
      <c r="M237" s="44">
        <f t="shared" si="334"/>
        <v>0</v>
      </c>
      <c r="N237" s="44">
        <f t="shared" si="334"/>
        <v>62033329.229999997</v>
      </c>
      <c r="O237" s="44">
        <f t="shared" si="334"/>
        <v>0</v>
      </c>
      <c r="P237" s="44">
        <f t="shared" si="334"/>
        <v>62033329.229999997</v>
      </c>
      <c r="Q237" s="44">
        <f t="shared" si="334"/>
        <v>0</v>
      </c>
      <c r="R237" s="44">
        <f t="shared" si="334"/>
        <v>62033329.229999997</v>
      </c>
      <c r="S237" s="44">
        <f t="shared" si="334"/>
        <v>0</v>
      </c>
      <c r="T237" s="44">
        <f t="shared" si="334"/>
        <v>62033329.229999997</v>
      </c>
    </row>
    <row r="238" spans="1:20" s="1" customFormat="1" ht="12.75" hidden="1" x14ac:dyDescent="0.25">
      <c r="A238" s="222" t="s">
        <v>292</v>
      </c>
      <c r="B238" s="223"/>
      <c r="C238" s="51"/>
      <c r="D238" s="51"/>
      <c r="E238" s="51"/>
      <c r="F238" s="78" t="s">
        <v>363</v>
      </c>
      <c r="G238" s="78" t="s">
        <v>306</v>
      </c>
      <c r="H238" s="78" t="s">
        <v>293</v>
      </c>
      <c r="I238" s="78"/>
      <c r="J238" s="79">
        <f>J239+J247+J242</f>
        <v>63415629.229999997</v>
      </c>
      <c r="K238" s="79">
        <f t="shared" ref="K238:T238" si="335">K239+K247+K242</f>
        <v>-1382300</v>
      </c>
      <c r="L238" s="79">
        <f t="shared" si="335"/>
        <v>62033329.229999997</v>
      </c>
      <c r="M238" s="79">
        <f t="shared" si="335"/>
        <v>0</v>
      </c>
      <c r="N238" s="79">
        <f t="shared" si="335"/>
        <v>62033329.229999997</v>
      </c>
      <c r="O238" s="79">
        <f t="shared" si="335"/>
        <v>0</v>
      </c>
      <c r="P238" s="79">
        <f t="shared" si="335"/>
        <v>62033329.229999997</v>
      </c>
      <c r="Q238" s="79">
        <f t="shared" si="335"/>
        <v>0</v>
      </c>
      <c r="R238" s="79">
        <f t="shared" si="335"/>
        <v>62033329.229999997</v>
      </c>
      <c r="S238" s="79">
        <f t="shared" si="335"/>
        <v>0</v>
      </c>
      <c r="T238" s="79">
        <f t="shared" si="335"/>
        <v>62033329.229999997</v>
      </c>
    </row>
    <row r="239" spans="1:20" s="1" customFormat="1" ht="12.75" hidden="1" x14ac:dyDescent="0.25">
      <c r="A239" s="222" t="s">
        <v>445</v>
      </c>
      <c r="B239" s="223"/>
      <c r="C239" s="51"/>
      <c r="D239" s="51"/>
      <c r="E239" s="51"/>
      <c r="F239" s="78" t="s">
        <v>363</v>
      </c>
      <c r="G239" s="78" t="s">
        <v>306</v>
      </c>
      <c r="H239" s="78" t="s">
        <v>446</v>
      </c>
      <c r="I239" s="78"/>
      <c r="J239" s="79">
        <f t="shared" ref="J239:T240" si="336">J240</f>
        <v>59263749.229999997</v>
      </c>
      <c r="K239" s="79">
        <f t="shared" si="336"/>
        <v>0</v>
      </c>
      <c r="L239" s="79">
        <f t="shared" si="336"/>
        <v>59263749.229999997</v>
      </c>
      <c r="M239" s="79">
        <f t="shared" si="336"/>
        <v>0</v>
      </c>
      <c r="N239" s="79">
        <f t="shared" si="336"/>
        <v>59263749.229999997</v>
      </c>
      <c r="O239" s="79">
        <f t="shared" si="336"/>
        <v>0</v>
      </c>
      <c r="P239" s="79">
        <f t="shared" si="336"/>
        <v>59263749.229999997</v>
      </c>
      <c r="Q239" s="79">
        <f t="shared" si="336"/>
        <v>0</v>
      </c>
      <c r="R239" s="79">
        <f t="shared" si="336"/>
        <v>59263749.229999997</v>
      </c>
      <c r="S239" s="79">
        <f t="shared" si="336"/>
        <v>0</v>
      </c>
      <c r="T239" s="79">
        <f t="shared" si="336"/>
        <v>59263749.229999997</v>
      </c>
    </row>
    <row r="240" spans="1:20" s="1" customFormat="1" ht="25.5" hidden="1" x14ac:dyDescent="0.25">
      <c r="A240" s="48"/>
      <c r="B240" s="51" t="s">
        <v>371</v>
      </c>
      <c r="C240" s="51"/>
      <c r="D240" s="51"/>
      <c r="E240" s="51"/>
      <c r="F240" s="78" t="s">
        <v>363</v>
      </c>
      <c r="G240" s="78" t="s">
        <v>306</v>
      </c>
      <c r="H240" s="78" t="s">
        <v>446</v>
      </c>
      <c r="I240" s="78" t="s">
        <v>372</v>
      </c>
      <c r="J240" s="79">
        <f t="shared" si="336"/>
        <v>59263749.229999997</v>
      </c>
      <c r="K240" s="79">
        <f t="shared" si="336"/>
        <v>0</v>
      </c>
      <c r="L240" s="79">
        <f t="shared" si="336"/>
        <v>59263749.229999997</v>
      </c>
      <c r="M240" s="79">
        <f t="shared" si="336"/>
        <v>0</v>
      </c>
      <c r="N240" s="79">
        <f t="shared" si="336"/>
        <v>59263749.229999997</v>
      </c>
      <c r="O240" s="79">
        <f t="shared" si="336"/>
        <v>0</v>
      </c>
      <c r="P240" s="79">
        <f t="shared" si="336"/>
        <v>59263749.229999997</v>
      </c>
      <c r="Q240" s="79">
        <f t="shared" si="336"/>
        <v>0</v>
      </c>
      <c r="R240" s="79">
        <f t="shared" si="336"/>
        <v>59263749.229999997</v>
      </c>
      <c r="S240" s="79">
        <f t="shared" si="336"/>
        <v>0</v>
      </c>
      <c r="T240" s="79">
        <f t="shared" si="336"/>
        <v>59263749.229999997</v>
      </c>
    </row>
    <row r="241" spans="1:20" s="1" customFormat="1" ht="38.25" hidden="1" x14ac:dyDescent="0.25">
      <c r="A241" s="51"/>
      <c r="B241" s="51" t="s">
        <v>373</v>
      </c>
      <c r="C241" s="51"/>
      <c r="D241" s="51"/>
      <c r="E241" s="51"/>
      <c r="F241" s="78" t="s">
        <v>363</v>
      </c>
      <c r="G241" s="49" t="s">
        <v>306</v>
      </c>
      <c r="H241" s="49" t="s">
        <v>446</v>
      </c>
      <c r="I241" s="78" t="s">
        <v>374</v>
      </c>
      <c r="J241" s="79">
        <v>59263749.229999997</v>
      </c>
      <c r="K241" s="79"/>
      <c r="L241" s="79">
        <f t="shared" si="212"/>
        <v>59263749.229999997</v>
      </c>
      <c r="M241" s="79"/>
      <c r="N241" s="79">
        <f t="shared" ref="N241" si="337">L241+M241</f>
        <v>59263749.229999997</v>
      </c>
      <c r="O241" s="79"/>
      <c r="P241" s="79">
        <f t="shared" ref="P241" si="338">N241+O241</f>
        <v>59263749.229999997</v>
      </c>
      <c r="Q241" s="79"/>
      <c r="R241" s="79">
        <f t="shared" ref="R241" si="339">P241+Q241</f>
        <v>59263749.229999997</v>
      </c>
      <c r="S241" s="79"/>
      <c r="T241" s="79">
        <f t="shared" ref="T241" si="340">R241+S241</f>
        <v>59263749.229999997</v>
      </c>
    </row>
    <row r="242" spans="1:20" s="1" customFormat="1" ht="12.75" hidden="1" customHeight="1" x14ac:dyDescent="0.25">
      <c r="A242" s="222" t="s">
        <v>378</v>
      </c>
      <c r="B242" s="223"/>
      <c r="C242" s="51"/>
      <c r="D242" s="51"/>
      <c r="E242" s="51"/>
      <c r="F242" s="78" t="s">
        <v>363</v>
      </c>
      <c r="G242" s="78" t="s">
        <v>306</v>
      </c>
      <c r="H242" s="78" t="s">
        <v>379</v>
      </c>
      <c r="I242" s="78"/>
      <c r="J242" s="79">
        <f>J243+J245</f>
        <v>4132800</v>
      </c>
      <c r="K242" s="79">
        <f t="shared" ref="K242:T242" si="341">K243+K245</f>
        <v>-1382300</v>
      </c>
      <c r="L242" s="79">
        <f t="shared" si="341"/>
        <v>2750500</v>
      </c>
      <c r="M242" s="79">
        <f t="shared" si="341"/>
        <v>0</v>
      </c>
      <c r="N242" s="79">
        <f t="shared" si="341"/>
        <v>2750500</v>
      </c>
      <c r="O242" s="79">
        <f t="shared" si="341"/>
        <v>0</v>
      </c>
      <c r="P242" s="79">
        <f t="shared" si="341"/>
        <v>2750500</v>
      </c>
      <c r="Q242" s="79">
        <f t="shared" si="341"/>
        <v>0</v>
      </c>
      <c r="R242" s="79">
        <f t="shared" si="341"/>
        <v>2750500</v>
      </c>
      <c r="S242" s="79">
        <f t="shared" si="341"/>
        <v>0</v>
      </c>
      <c r="T242" s="79">
        <f t="shared" si="341"/>
        <v>2750500</v>
      </c>
    </row>
    <row r="243" spans="1:20" s="1" customFormat="1" ht="12.75" hidden="1" x14ac:dyDescent="0.25">
      <c r="A243" s="80"/>
      <c r="B243" s="48" t="s">
        <v>380</v>
      </c>
      <c r="C243" s="48"/>
      <c r="D243" s="48"/>
      <c r="E243" s="48"/>
      <c r="F243" s="78" t="s">
        <v>363</v>
      </c>
      <c r="G243" s="78" t="s">
        <v>306</v>
      </c>
      <c r="H243" s="78" t="s">
        <v>379</v>
      </c>
      <c r="I243" s="78" t="s">
        <v>381</v>
      </c>
      <c r="J243" s="79">
        <f t="shared" ref="J243:T243" si="342">J244</f>
        <v>4132800</v>
      </c>
      <c r="K243" s="79">
        <f t="shared" si="342"/>
        <v>-4132800</v>
      </c>
      <c r="L243" s="79">
        <f t="shared" si="342"/>
        <v>0</v>
      </c>
      <c r="M243" s="79">
        <f t="shared" si="342"/>
        <v>0</v>
      </c>
      <c r="N243" s="79">
        <f t="shared" si="342"/>
        <v>0</v>
      </c>
      <c r="O243" s="79">
        <f t="shared" si="342"/>
        <v>0</v>
      </c>
      <c r="P243" s="79">
        <f t="shared" si="342"/>
        <v>0</v>
      </c>
      <c r="Q243" s="79">
        <f t="shared" si="342"/>
        <v>0</v>
      </c>
      <c r="R243" s="79">
        <f t="shared" si="342"/>
        <v>0</v>
      </c>
      <c r="S243" s="79">
        <f t="shared" si="342"/>
        <v>0</v>
      </c>
      <c r="T243" s="79">
        <f t="shared" si="342"/>
        <v>0</v>
      </c>
    </row>
    <row r="244" spans="1:20" s="1" customFormat="1" ht="25.5" hidden="1" x14ac:dyDescent="0.25">
      <c r="A244" s="80"/>
      <c r="B244" s="51" t="s">
        <v>382</v>
      </c>
      <c r="C244" s="51"/>
      <c r="D244" s="51"/>
      <c r="E244" s="51"/>
      <c r="F244" s="78" t="s">
        <v>363</v>
      </c>
      <c r="G244" s="78" t="s">
        <v>306</v>
      </c>
      <c r="H244" s="78" t="s">
        <v>379</v>
      </c>
      <c r="I244" s="78" t="s">
        <v>383</v>
      </c>
      <c r="J244" s="79">
        <v>4132800</v>
      </c>
      <c r="K244" s="79">
        <v>-4132800</v>
      </c>
      <c r="L244" s="79">
        <f t="shared" si="212"/>
        <v>0</v>
      </c>
      <c r="M244" s="79"/>
      <c r="N244" s="79">
        <f t="shared" ref="N244" si="343">L244+M244</f>
        <v>0</v>
      </c>
      <c r="O244" s="79"/>
      <c r="P244" s="79">
        <f t="shared" ref="P244" si="344">N244+O244</f>
        <v>0</v>
      </c>
      <c r="Q244" s="79"/>
      <c r="R244" s="79">
        <f t="shared" ref="R244" si="345">P244+Q244</f>
        <v>0</v>
      </c>
      <c r="S244" s="79"/>
      <c r="T244" s="79">
        <f t="shared" ref="T244" si="346">R244+S244</f>
        <v>0</v>
      </c>
    </row>
    <row r="245" spans="1:20" s="1" customFormat="1" ht="25.5" hidden="1" x14ac:dyDescent="0.25">
      <c r="A245" s="80"/>
      <c r="B245" s="51" t="s">
        <v>371</v>
      </c>
      <c r="C245" s="51"/>
      <c r="D245" s="51"/>
      <c r="E245" s="51"/>
      <c r="F245" s="78" t="s">
        <v>363</v>
      </c>
      <c r="G245" s="78" t="s">
        <v>306</v>
      </c>
      <c r="H245" s="78" t="s">
        <v>379</v>
      </c>
      <c r="I245" s="78" t="s">
        <v>372</v>
      </c>
      <c r="J245" s="79">
        <f>J246</f>
        <v>0</v>
      </c>
      <c r="K245" s="79">
        <f t="shared" ref="K245:T245" si="347">K246</f>
        <v>2750500</v>
      </c>
      <c r="L245" s="79">
        <f t="shared" si="347"/>
        <v>2750500</v>
      </c>
      <c r="M245" s="79">
        <f t="shared" si="347"/>
        <v>0</v>
      </c>
      <c r="N245" s="79">
        <f t="shared" si="347"/>
        <v>2750500</v>
      </c>
      <c r="O245" s="79">
        <f t="shared" si="347"/>
        <v>0</v>
      </c>
      <c r="P245" s="79">
        <f t="shared" si="347"/>
        <v>2750500</v>
      </c>
      <c r="Q245" s="79">
        <f t="shared" si="347"/>
        <v>0</v>
      </c>
      <c r="R245" s="79">
        <f t="shared" si="347"/>
        <v>2750500</v>
      </c>
      <c r="S245" s="79">
        <f t="shared" si="347"/>
        <v>0</v>
      </c>
      <c r="T245" s="79">
        <f t="shared" si="347"/>
        <v>2750500</v>
      </c>
    </row>
    <row r="246" spans="1:20" s="1" customFormat="1" ht="38.25" hidden="1" x14ac:dyDescent="0.25">
      <c r="A246" s="80"/>
      <c r="B246" s="51" t="s">
        <v>373</v>
      </c>
      <c r="C246" s="51"/>
      <c r="D246" s="51"/>
      <c r="E246" s="51"/>
      <c r="F246" s="78" t="s">
        <v>363</v>
      </c>
      <c r="G246" s="78" t="s">
        <v>306</v>
      </c>
      <c r="H246" s="78" t="s">
        <v>379</v>
      </c>
      <c r="I246" s="78" t="s">
        <v>374</v>
      </c>
      <c r="J246" s="79"/>
      <c r="K246" s="79">
        <f>4132800-1382300</f>
        <v>2750500</v>
      </c>
      <c r="L246" s="79">
        <f t="shared" si="212"/>
        <v>2750500</v>
      </c>
      <c r="M246" s="79"/>
      <c r="N246" s="79">
        <f t="shared" ref="N246" si="348">L246+M246</f>
        <v>2750500</v>
      </c>
      <c r="O246" s="79"/>
      <c r="P246" s="79">
        <f t="shared" ref="P246" si="349">N246+O246</f>
        <v>2750500</v>
      </c>
      <c r="Q246" s="79"/>
      <c r="R246" s="79">
        <f t="shared" ref="R246" si="350">P246+Q246</f>
        <v>2750500</v>
      </c>
      <c r="S246" s="79"/>
      <c r="T246" s="79">
        <f t="shared" ref="T246" si="351">R246+S246</f>
        <v>2750500</v>
      </c>
    </row>
    <row r="247" spans="1:20" s="1" customFormat="1" ht="12.75" hidden="1" customHeight="1" x14ac:dyDescent="0.25">
      <c r="A247" s="222" t="s">
        <v>384</v>
      </c>
      <c r="B247" s="223"/>
      <c r="C247" s="51"/>
      <c r="D247" s="51"/>
      <c r="E247" s="51"/>
      <c r="F247" s="78" t="s">
        <v>363</v>
      </c>
      <c r="G247" s="78" t="s">
        <v>306</v>
      </c>
      <c r="H247" s="78" t="s">
        <v>385</v>
      </c>
      <c r="I247" s="78"/>
      <c r="J247" s="79">
        <f>J248+J250</f>
        <v>19080</v>
      </c>
      <c r="K247" s="79">
        <f t="shared" ref="K247:T247" si="352">K248+K250</f>
        <v>0</v>
      </c>
      <c r="L247" s="79">
        <f t="shared" si="352"/>
        <v>19080</v>
      </c>
      <c r="M247" s="79">
        <f t="shared" si="352"/>
        <v>0</v>
      </c>
      <c r="N247" s="79">
        <f t="shared" si="352"/>
        <v>19080</v>
      </c>
      <c r="O247" s="79">
        <f t="shared" si="352"/>
        <v>0</v>
      </c>
      <c r="P247" s="79">
        <f t="shared" si="352"/>
        <v>19080</v>
      </c>
      <c r="Q247" s="79">
        <f t="shared" si="352"/>
        <v>0</v>
      </c>
      <c r="R247" s="79">
        <f t="shared" si="352"/>
        <v>19080</v>
      </c>
      <c r="S247" s="79">
        <f t="shared" si="352"/>
        <v>0</v>
      </c>
      <c r="T247" s="79">
        <f t="shared" si="352"/>
        <v>19080</v>
      </c>
    </row>
    <row r="248" spans="1:20" s="1" customFormat="1" ht="12.75" hidden="1" x14ac:dyDescent="0.25">
      <c r="A248" s="80"/>
      <c r="B248" s="48" t="s">
        <v>380</v>
      </c>
      <c r="C248" s="48"/>
      <c r="D248" s="48"/>
      <c r="E248" s="48"/>
      <c r="F248" s="78" t="s">
        <v>363</v>
      </c>
      <c r="G248" s="78" t="s">
        <v>306</v>
      </c>
      <c r="H248" s="78" t="s">
        <v>385</v>
      </c>
      <c r="I248" s="78" t="s">
        <v>381</v>
      </c>
      <c r="J248" s="79">
        <f t="shared" ref="J248:T248" si="353">J249</f>
        <v>19080</v>
      </c>
      <c r="K248" s="79">
        <f t="shared" si="353"/>
        <v>-19080</v>
      </c>
      <c r="L248" s="79">
        <f t="shared" si="353"/>
        <v>0</v>
      </c>
      <c r="M248" s="79">
        <f t="shared" si="353"/>
        <v>0</v>
      </c>
      <c r="N248" s="79">
        <f t="shared" si="353"/>
        <v>0</v>
      </c>
      <c r="O248" s="79">
        <f t="shared" si="353"/>
        <v>0</v>
      </c>
      <c r="P248" s="79">
        <f t="shared" si="353"/>
        <v>0</v>
      </c>
      <c r="Q248" s="79">
        <f t="shared" si="353"/>
        <v>0</v>
      </c>
      <c r="R248" s="79">
        <f t="shared" si="353"/>
        <v>0</v>
      </c>
      <c r="S248" s="79">
        <f t="shared" si="353"/>
        <v>0</v>
      </c>
      <c r="T248" s="79">
        <f t="shared" si="353"/>
        <v>0</v>
      </c>
    </row>
    <row r="249" spans="1:20" s="1" customFormat="1" ht="25.5" hidden="1" x14ac:dyDescent="0.25">
      <c r="A249" s="80"/>
      <c r="B249" s="51" t="s">
        <v>386</v>
      </c>
      <c r="C249" s="51"/>
      <c r="D249" s="51"/>
      <c r="E249" s="51"/>
      <c r="F249" s="78" t="s">
        <v>363</v>
      </c>
      <c r="G249" s="78" t="s">
        <v>306</v>
      </c>
      <c r="H249" s="78" t="s">
        <v>385</v>
      </c>
      <c r="I249" s="78" t="s">
        <v>387</v>
      </c>
      <c r="J249" s="79">
        <v>19080</v>
      </c>
      <c r="K249" s="79">
        <v>-19080</v>
      </c>
      <c r="L249" s="79">
        <f t="shared" si="212"/>
        <v>0</v>
      </c>
      <c r="M249" s="79"/>
      <c r="N249" s="79">
        <f t="shared" ref="N249" si="354">L249+M249</f>
        <v>0</v>
      </c>
      <c r="O249" s="79"/>
      <c r="P249" s="79">
        <f t="shared" ref="P249" si="355">N249+O249</f>
        <v>0</v>
      </c>
      <c r="Q249" s="79"/>
      <c r="R249" s="79">
        <f t="shared" ref="R249" si="356">P249+Q249</f>
        <v>0</v>
      </c>
      <c r="S249" s="79"/>
      <c r="T249" s="79">
        <f t="shared" ref="T249" si="357">R249+S249</f>
        <v>0</v>
      </c>
    </row>
    <row r="250" spans="1:20" s="1" customFormat="1" ht="15.75" hidden="1" customHeight="1" x14ac:dyDescent="0.25">
      <c r="A250" s="80"/>
      <c r="B250" s="51" t="s">
        <v>371</v>
      </c>
      <c r="C250" s="51"/>
      <c r="D250" s="51"/>
      <c r="E250" s="51"/>
      <c r="F250" s="78" t="s">
        <v>363</v>
      </c>
      <c r="G250" s="78" t="s">
        <v>306</v>
      </c>
      <c r="H250" s="78" t="s">
        <v>385</v>
      </c>
      <c r="I250" s="78" t="s">
        <v>372</v>
      </c>
      <c r="J250" s="79">
        <f>J251</f>
        <v>0</v>
      </c>
      <c r="K250" s="79">
        <f t="shared" ref="K250:T250" si="358">K251</f>
        <v>19080</v>
      </c>
      <c r="L250" s="79">
        <f t="shared" si="358"/>
        <v>19080</v>
      </c>
      <c r="M250" s="79">
        <f t="shared" si="358"/>
        <v>0</v>
      </c>
      <c r="N250" s="79">
        <f t="shared" si="358"/>
        <v>19080</v>
      </c>
      <c r="O250" s="79">
        <f t="shared" si="358"/>
        <v>0</v>
      </c>
      <c r="P250" s="79">
        <f t="shared" si="358"/>
        <v>19080</v>
      </c>
      <c r="Q250" s="79">
        <f t="shared" si="358"/>
        <v>0</v>
      </c>
      <c r="R250" s="79">
        <f t="shared" si="358"/>
        <v>19080</v>
      </c>
      <c r="S250" s="79">
        <f t="shared" si="358"/>
        <v>0</v>
      </c>
      <c r="T250" s="79">
        <f t="shared" si="358"/>
        <v>19080</v>
      </c>
    </row>
    <row r="251" spans="1:20" s="1" customFormat="1" ht="12.75" hidden="1" customHeight="1" x14ac:dyDescent="0.25">
      <c r="A251" s="80"/>
      <c r="B251" s="51" t="s">
        <v>373</v>
      </c>
      <c r="C251" s="51"/>
      <c r="D251" s="51"/>
      <c r="E251" s="51"/>
      <c r="F251" s="78" t="s">
        <v>363</v>
      </c>
      <c r="G251" s="78" t="s">
        <v>306</v>
      </c>
      <c r="H251" s="78" t="s">
        <v>385</v>
      </c>
      <c r="I251" s="78" t="s">
        <v>374</v>
      </c>
      <c r="J251" s="79"/>
      <c r="K251" s="79">
        <f>19080</f>
        <v>19080</v>
      </c>
      <c r="L251" s="79">
        <f>J251+K251</f>
        <v>19080</v>
      </c>
      <c r="M251" s="79"/>
      <c r="N251" s="79">
        <f>L251+M251</f>
        <v>19080</v>
      </c>
      <c r="O251" s="79"/>
      <c r="P251" s="79">
        <f>N251+O251</f>
        <v>19080</v>
      </c>
      <c r="Q251" s="79"/>
      <c r="R251" s="79">
        <f>P251+Q251</f>
        <v>19080</v>
      </c>
      <c r="S251" s="79"/>
      <c r="T251" s="79">
        <f>R251+S251</f>
        <v>19080</v>
      </c>
    </row>
    <row r="252" spans="1:20" s="77" customFormat="1" ht="12.75" customHeight="1" x14ac:dyDescent="0.25">
      <c r="A252" s="222" t="s">
        <v>390</v>
      </c>
      <c r="B252" s="223"/>
      <c r="C252" s="51"/>
      <c r="D252" s="51"/>
      <c r="E252" s="51"/>
      <c r="F252" s="78" t="s">
        <v>363</v>
      </c>
      <c r="G252" s="78" t="s">
        <v>306</v>
      </c>
      <c r="H252" s="78" t="s">
        <v>391</v>
      </c>
      <c r="I252" s="78"/>
      <c r="J252" s="79">
        <f t="shared" ref="J252:M252" si="359">J253</f>
        <v>2392400</v>
      </c>
      <c r="K252" s="79">
        <f t="shared" si="359"/>
        <v>3768861</v>
      </c>
      <c r="L252" s="79">
        <f t="shared" si="359"/>
        <v>6161261</v>
      </c>
      <c r="M252" s="79">
        <f t="shared" si="359"/>
        <v>0</v>
      </c>
      <c r="N252" s="79">
        <f>N253+N256</f>
        <v>6161261</v>
      </c>
      <c r="O252" s="79">
        <f t="shared" ref="O252:T252" si="360">O253+O256</f>
        <v>697008</v>
      </c>
      <c r="P252" s="79">
        <f t="shared" si="360"/>
        <v>6858269</v>
      </c>
      <c r="Q252" s="79">
        <f t="shared" si="360"/>
        <v>-560366</v>
      </c>
      <c r="R252" s="79">
        <f t="shared" si="360"/>
        <v>6297903</v>
      </c>
      <c r="S252" s="79">
        <f t="shared" si="360"/>
        <v>-117010</v>
      </c>
      <c r="T252" s="79">
        <f t="shared" si="360"/>
        <v>6180893</v>
      </c>
    </row>
    <row r="253" spans="1:20" s="1" customFormat="1" ht="12.75" x14ac:dyDescent="0.25">
      <c r="A253" s="51"/>
      <c r="B253" s="51" t="s">
        <v>356</v>
      </c>
      <c r="C253" s="51"/>
      <c r="D253" s="51"/>
      <c r="E253" s="51"/>
      <c r="F253" s="49" t="s">
        <v>363</v>
      </c>
      <c r="G253" s="78" t="s">
        <v>306</v>
      </c>
      <c r="H253" s="49" t="s">
        <v>391</v>
      </c>
      <c r="I253" s="49" t="s">
        <v>357</v>
      </c>
      <c r="J253" s="79">
        <f>J255+J254</f>
        <v>2392400</v>
      </c>
      <c r="K253" s="79">
        <f t="shared" ref="K253:T253" si="361">K255+K254</f>
        <v>3768861</v>
      </c>
      <c r="L253" s="79">
        <f t="shared" si="361"/>
        <v>6161261</v>
      </c>
      <c r="M253" s="79">
        <f t="shared" si="361"/>
        <v>0</v>
      </c>
      <c r="N253" s="79">
        <f t="shared" si="361"/>
        <v>6161261</v>
      </c>
      <c r="O253" s="79">
        <f t="shared" si="361"/>
        <v>-887528</v>
      </c>
      <c r="P253" s="79">
        <f t="shared" si="361"/>
        <v>5273733</v>
      </c>
      <c r="Q253" s="79">
        <f t="shared" si="361"/>
        <v>-560366</v>
      </c>
      <c r="R253" s="79">
        <f t="shared" si="361"/>
        <v>4713367</v>
      </c>
      <c r="S253" s="79">
        <f t="shared" si="361"/>
        <v>-437510</v>
      </c>
      <c r="T253" s="79">
        <f t="shared" si="361"/>
        <v>4275857</v>
      </c>
    </row>
    <row r="254" spans="1:20" s="1" customFormat="1" ht="25.5" x14ac:dyDescent="0.25">
      <c r="A254" s="51"/>
      <c r="B254" s="51" t="s">
        <v>358</v>
      </c>
      <c r="C254" s="51"/>
      <c r="D254" s="51"/>
      <c r="E254" s="51"/>
      <c r="F254" s="49" t="s">
        <v>363</v>
      </c>
      <c r="G254" s="78" t="s">
        <v>306</v>
      </c>
      <c r="H254" s="49" t="s">
        <v>391</v>
      </c>
      <c r="I254" s="49" t="s">
        <v>359</v>
      </c>
      <c r="J254" s="79"/>
      <c r="K254" s="79">
        <f>2392400+2518061-550000+133400+1500000+167400</f>
        <v>6161261</v>
      </c>
      <c r="L254" s="79">
        <f t="shared" si="212"/>
        <v>6161261</v>
      </c>
      <c r="M254" s="79"/>
      <c r="N254" s="79">
        <f t="shared" ref="N254:N255" si="362">L254+M254</f>
        <v>6161261</v>
      </c>
      <c r="O254" s="79">
        <f>-699992-88000-99536</f>
        <v>-887528</v>
      </c>
      <c r="P254" s="79">
        <f t="shared" ref="P254:P257" si="363">N254+O254</f>
        <v>5273733</v>
      </c>
      <c r="Q254" s="79">
        <v>-560366</v>
      </c>
      <c r="R254" s="79">
        <f t="shared" ref="R254:R255" si="364">P254+Q254</f>
        <v>4713367</v>
      </c>
      <c r="S254" s="79">
        <f>-320500-2630-50680-63700</f>
        <v>-437510</v>
      </c>
      <c r="T254" s="79">
        <f t="shared" ref="T254:T255" si="365">R254+S254</f>
        <v>4275857</v>
      </c>
    </row>
    <row r="255" spans="1:20" s="1" customFormat="1" ht="29.25" customHeight="1" x14ac:dyDescent="0.25">
      <c r="A255" s="51"/>
      <c r="B255" s="51" t="s">
        <v>392</v>
      </c>
      <c r="C255" s="51"/>
      <c r="D255" s="51"/>
      <c r="E255" s="51"/>
      <c r="F255" s="49" t="s">
        <v>363</v>
      </c>
      <c r="G255" s="78" t="s">
        <v>306</v>
      </c>
      <c r="H255" s="49" t="s">
        <v>391</v>
      </c>
      <c r="I255" s="49" t="s">
        <v>393</v>
      </c>
      <c r="J255" s="79">
        <f>3842400-800000-650000</f>
        <v>2392400</v>
      </c>
      <c r="K255" s="79">
        <v>-2392400</v>
      </c>
      <c r="L255" s="79">
        <f t="shared" si="212"/>
        <v>0</v>
      </c>
      <c r="M255" s="79"/>
      <c r="N255" s="79">
        <f t="shared" si="362"/>
        <v>0</v>
      </c>
      <c r="O255" s="79"/>
      <c r="P255" s="79">
        <f t="shared" si="363"/>
        <v>0</v>
      </c>
      <c r="Q255" s="79"/>
      <c r="R255" s="79">
        <f t="shared" si="364"/>
        <v>0</v>
      </c>
      <c r="S255" s="79"/>
      <c r="T255" s="79">
        <f t="shared" si="365"/>
        <v>0</v>
      </c>
    </row>
    <row r="256" spans="1:20" s="1" customFormat="1" ht="31.5" customHeight="1" x14ac:dyDescent="0.25">
      <c r="A256" s="95"/>
      <c r="B256" s="51" t="s">
        <v>371</v>
      </c>
      <c r="C256" s="51"/>
      <c r="D256" s="51"/>
      <c r="E256" s="51">
        <v>852</v>
      </c>
      <c r="F256" s="78" t="s">
        <v>363</v>
      </c>
      <c r="G256" s="78" t="s">
        <v>306</v>
      </c>
      <c r="H256" s="49" t="s">
        <v>391</v>
      </c>
      <c r="I256" s="78" t="s">
        <v>372</v>
      </c>
      <c r="J256" s="79"/>
      <c r="K256" s="79"/>
      <c r="L256" s="79"/>
      <c r="M256" s="79"/>
      <c r="N256" s="79">
        <f>N257</f>
        <v>0</v>
      </c>
      <c r="O256" s="79">
        <f t="shared" ref="O256:T256" si="366">O257</f>
        <v>1584536</v>
      </c>
      <c r="P256" s="79">
        <f t="shared" si="366"/>
        <v>1584536</v>
      </c>
      <c r="Q256" s="79">
        <f t="shared" si="366"/>
        <v>0</v>
      </c>
      <c r="R256" s="79">
        <f t="shared" si="366"/>
        <v>1584536</v>
      </c>
      <c r="S256" s="79">
        <f t="shared" si="366"/>
        <v>320500</v>
      </c>
      <c r="T256" s="79">
        <f t="shared" si="366"/>
        <v>1905036</v>
      </c>
    </row>
    <row r="257" spans="1:20" s="1" customFormat="1" ht="18" customHeight="1" x14ac:dyDescent="0.25">
      <c r="A257" s="95"/>
      <c r="B257" s="48" t="s">
        <v>394</v>
      </c>
      <c r="C257" s="48"/>
      <c r="D257" s="48"/>
      <c r="E257" s="51">
        <v>852</v>
      </c>
      <c r="F257" s="78" t="s">
        <v>363</v>
      </c>
      <c r="G257" s="78" t="s">
        <v>306</v>
      </c>
      <c r="H257" s="49" t="s">
        <v>391</v>
      </c>
      <c r="I257" s="78" t="s">
        <v>395</v>
      </c>
      <c r="J257" s="79"/>
      <c r="K257" s="79"/>
      <c r="L257" s="79"/>
      <c r="M257" s="79"/>
      <c r="N257" s="79"/>
      <c r="O257" s="79">
        <f>1485000+99536</f>
        <v>1584536</v>
      </c>
      <c r="P257" s="79">
        <f t="shared" si="363"/>
        <v>1584536</v>
      </c>
      <c r="Q257" s="79"/>
      <c r="R257" s="79">
        <f t="shared" ref="R257" si="367">P257+Q257</f>
        <v>1584536</v>
      </c>
      <c r="S257" s="79">
        <f>320500</f>
        <v>320500</v>
      </c>
      <c r="T257" s="79">
        <f t="shared" ref="T257" si="368">R257+S257</f>
        <v>1905036</v>
      </c>
    </row>
    <row r="258" spans="1:20" s="1" customFormat="1" ht="12.75" hidden="1" x14ac:dyDescent="0.25">
      <c r="A258" s="222" t="s">
        <v>396</v>
      </c>
      <c r="B258" s="223"/>
      <c r="C258" s="51"/>
      <c r="D258" s="51"/>
      <c r="E258" s="51"/>
      <c r="F258" s="49" t="s">
        <v>363</v>
      </c>
      <c r="G258" s="78" t="s">
        <v>306</v>
      </c>
      <c r="H258" s="49" t="s">
        <v>397</v>
      </c>
      <c r="I258" s="78"/>
      <c r="J258" s="79">
        <f t="shared" ref="J258:T259" si="369">J259</f>
        <v>991000</v>
      </c>
      <c r="K258" s="79">
        <f t="shared" si="369"/>
        <v>0</v>
      </c>
      <c r="L258" s="79">
        <f t="shared" si="369"/>
        <v>991000</v>
      </c>
      <c r="M258" s="79">
        <f t="shared" si="369"/>
        <v>0</v>
      </c>
      <c r="N258" s="79">
        <f t="shared" si="369"/>
        <v>0</v>
      </c>
      <c r="O258" s="79">
        <f t="shared" si="369"/>
        <v>891000</v>
      </c>
      <c r="P258" s="79">
        <f t="shared" si="369"/>
        <v>891000</v>
      </c>
      <c r="Q258" s="79">
        <f t="shared" si="369"/>
        <v>0</v>
      </c>
      <c r="R258" s="79">
        <f t="shared" si="369"/>
        <v>891000</v>
      </c>
      <c r="S258" s="79">
        <f t="shared" si="369"/>
        <v>0</v>
      </c>
      <c r="T258" s="79">
        <f t="shared" si="369"/>
        <v>891000</v>
      </c>
    </row>
    <row r="259" spans="1:20" s="1" customFormat="1" ht="25.5" hidden="1" x14ac:dyDescent="0.25">
      <c r="A259" s="51"/>
      <c r="B259" s="51" t="s">
        <v>371</v>
      </c>
      <c r="C259" s="51"/>
      <c r="D259" s="51"/>
      <c r="E259" s="51"/>
      <c r="F259" s="78" t="s">
        <v>363</v>
      </c>
      <c r="G259" s="78" t="s">
        <v>306</v>
      </c>
      <c r="H259" s="49" t="s">
        <v>397</v>
      </c>
      <c r="I259" s="78" t="s">
        <v>372</v>
      </c>
      <c r="J259" s="79">
        <f t="shared" si="369"/>
        <v>991000</v>
      </c>
      <c r="K259" s="79">
        <f t="shared" si="369"/>
        <v>0</v>
      </c>
      <c r="L259" s="79">
        <f t="shared" si="369"/>
        <v>991000</v>
      </c>
      <c r="M259" s="79">
        <f t="shared" si="369"/>
        <v>0</v>
      </c>
      <c r="N259" s="79">
        <f t="shared" si="369"/>
        <v>0</v>
      </c>
      <c r="O259" s="79">
        <f t="shared" si="369"/>
        <v>891000</v>
      </c>
      <c r="P259" s="79">
        <f t="shared" si="369"/>
        <v>891000</v>
      </c>
      <c r="Q259" s="79">
        <f t="shared" si="369"/>
        <v>0</v>
      </c>
      <c r="R259" s="79">
        <f t="shared" si="369"/>
        <v>891000</v>
      </c>
      <c r="S259" s="79">
        <f t="shared" si="369"/>
        <v>0</v>
      </c>
      <c r="T259" s="79">
        <f t="shared" si="369"/>
        <v>891000</v>
      </c>
    </row>
    <row r="260" spans="1:20" s="1" customFormat="1" ht="12.75" hidden="1" customHeight="1" x14ac:dyDescent="0.25">
      <c r="A260" s="48"/>
      <c r="B260" s="48" t="s">
        <v>394</v>
      </c>
      <c r="C260" s="48"/>
      <c r="D260" s="48"/>
      <c r="E260" s="48"/>
      <c r="F260" s="78" t="s">
        <v>363</v>
      </c>
      <c r="G260" s="78" t="s">
        <v>306</v>
      </c>
      <c r="H260" s="49" t="s">
        <v>397</v>
      </c>
      <c r="I260" s="78" t="s">
        <v>395</v>
      </c>
      <c r="J260" s="79">
        <v>991000</v>
      </c>
      <c r="K260" s="79"/>
      <c r="L260" s="79">
        <f t="shared" ref="L260" si="370">J260+K260</f>
        <v>991000</v>
      </c>
      <c r="M260" s="79"/>
      <c r="N260" s="79"/>
      <c r="O260" s="79">
        <v>891000</v>
      </c>
      <c r="P260" s="79">
        <f t="shared" ref="P260" si="371">N260+O260</f>
        <v>891000</v>
      </c>
      <c r="Q260" s="79"/>
      <c r="R260" s="79">
        <f t="shared" ref="R260" si="372">P260+Q260</f>
        <v>891000</v>
      </c>
      <c r="S260" s="79"/>
      <c r="T260" s="79">
        <f t="shared" ref="T260" si="373">R260+S260</f>
        <v>891000</v>
      </c>
    </row>
    <row r="261" spans="1:20" s="1" customFormat="1" ht="12.75" hidden="1" x14ac:dyDescent="0.25">
      <c r="A261" s="220" t="s">
        <v>447</v>
      </c>
      <c r="B261" s="221"/>
      <c r="C261" s="52"/>
      <c r="D261" s="52"/>
      <c r="E261" s="52"/>
      <c r="F261" s="75" t="s">
        <v>363</v>
      </c>
      <c r="G261" s="75" t="s">
        <v>363</v>
      </c>
      <c r="H261" s="75"/>
      <c r="I261" s="75"/>
      <c r="J261" s="76">
        <f t="shared" ref="J261:T263" si="374">J262</f>
        <v>125300</v>
      </c>
      <c r="K261" s="76">
        <f t="shared" si="374"/>
        <v>0</v>
      </c>
      <c r="L261" s="76">
        <f t="shared" si="374"/>
        <v>125300</v>
      </c>
      <c r="M261" s="76">
        <f t="shared" si="374"/>
        <v>0</v>
      </c>
      <c r="N261" s="76">
        <f t="shared" si="374"/>
        <v>125300</v>
      </c>
      <c r="O261" s="76">
        <f t="shared" si="374"/>
        <v>0</v>
      </c>
      <c r="P261" s="76">
        <f t="shared" si="374"/>
        <v>125300</v>
      </c>
      <c r="Q261" s="76">
        <f t="shared" si="374"/>
        <v>0</v>
      </c>
      <c r="R261" s="76">
        <f t="shared" si="374"/>
        <v>125300</v>
      </c>
      <c r="S261" s="76">
        <f t="shared" si="374"/>
        <v>0</v>
      </c>
      <c r="T261" s="76">
        <f t="shared" si="374"/>
        <v>125300</v>
      </c>
    </row>
    <row r="262" spans="1:20" s="1" customFormat="1" ht="12.75" hidden="1" x14ac:dyDescent="0.25">
      <c r="A262" s="222" t="s">
        <v>448</v>
      </c>
      <c r="B262" s="223"/>
      <c r="C262" s="51"/>
      <c r="D262" s="51"/>
      <c r="E262" s="51"/>
      <c r="F262" s="78" t="s">
        <v>363</v>
      </c>
      <c r="G262" s="78" t="s">
        <v>363</v>
      </c>
      <c r="H262" s="78" t="s">
        <v>449</v>
      </c>
      <c r="I262" s="78"/>
      <c r="J262" s="79">
        <f>J263</f>
        <v>125300</v>
      </c>
      <c r="K262" s="79">
        <f t="shared" si="374"/>
        <v>0</v>
      </c>
      <c r="L262" s="79">
        <f t="shared" si="374"/>
        <v>125300</v>
      </c>
      <c r="M262" s="79">
        <f t="shared" si="374"/>
        <v>0</v>
      </c>
      <c r="N262" s="79">
        <f t="shared" si="374"/>
        <v>125300</v>
      </c>
      <c r="O262" s="79">
        <f t="shared" si="374"/>
        <v>0</v>
      </c>
      <c r="P262" s="79">
        <f t="shared" si="374"/>
        <v>125300</v>
      </c>
      <c r="Q262" s="79">
        <f t="shared" si="374"/>
        <v>0</v>
      </c>
      <c r="R262" s="79">
        <f t="shared" si="374"/>
        <v>125300</v>
      </c>
      <c r="S262" s="79">
        <f t="shared" si="374"/>
        <v>0</v>
      </c>
      <c r="T262" s="79">
        <f t="shared" si="374"/>
        <v>125300</v>
      </c>
    </row>
    <row r="263" spans="1:20" s="1" customFormat="1" ht="12.75" hidden="1" x14ac:dyDescent="0.25">
      <c r="A263" s="80"/>
      <c r="B263" s="48" t="s">
        <v>246</v>
      </c>
      <c r="C263" s="48"/>
      <c r="D263" s="48"/>
      <c r="E263" s="48"/>
      <c r="F263" s="78" t="s">
        <v>363</v>
      </c>
      <c r="G263" s="78" t="s">
        <v>363</v>
      </c>
      <c r="H263" s="78" t="s">
        <v>449</v>
      </c>
      <c r="I263" s="78" t="s">
        <v>247</v>
      </c>
      <c r="J263" s="79">
        <f t="shared" si="374"/>
        <v>125300</v>
      </c>
      <c r="K263" s="79">
        <f t="shared" si="374"/>
        <v>0</v>
      </c>
      <c r="L263" s="79">
        <f t="shared" si="374"/>
        <v>125300</v>
      </c>
      <c r="M263" s="79">
        <f t="shared" si="374"/>
        <v>0</v>
      </c>
      <c r="N263" s="79">
        <f t="shared" si="374"/>
        <v>125300</v>
      </c>
      <c r="O263" s="79">
        <f t="shared" si="374"/>
        <v>0</v>
      </c>
      <c r="P263" s="79">
        <f t="shared" si="374"/>
        <v>125300</v>
      </c>
      <c r="Q263" s="79">
        <f t="shared" si="374"/>
        <v>0</v>
      </c>
      <c r="R263" s="79">
        <f t="shared" si="374"/>
        <v>125300</v>
      </c>
      <c r="S263" s="79">
        <f t="shared" si="374"/>
        <v>0</v>
      </c>
      <c r="T263" s="79">
        <f t="shared" si="374"/>
        <v>125300</v>
      </c>
    </row>
    <row r="264" spans="1:20" s="1" customFormat="1" ht="12.75" hidden="1" x14ac:dyDescent="0.25">
      <c r="A264" s="80"/>
      <c r="B264" s="51" t="s">
        <v>248</v>
      </c>
      <c r="C264" s="51"/>
      <c r="D264" s="51"/>
      <c r="E264" s="51"/>
      <c r="F264" s="78" t="s">
        <v>363</v>
      </c>
      <c r="G264" s="78" t="s">
        <v>363</v>
      </c>
      <c r="H264" s="78" t="s">
        <v>449</v>
      </c>
      <c r="I264" s="78" t="s">
        <v>249</v>
      </c>
      <c r="J264" s="79">
        <f>125350-50</f>
        <v>125300</v>
      </c>
      <c r="K264" s="79"/>
      <c r="L264" s="79">
        <f t="shared" ref="L264:L330" si="375">J264+K264</f>
        <v>125300</v>
      </c>
      <c r="M264" s="79"/>
      <c r="N264" s="79">
        <f t="shared" ref="N264" si="376">L264+M264</f>
        <v>125300</v>
      </c>
      <c r="O264" s="79"/>
      <c r="P264" s="79">
        <f t="shared" ref="P264" si="377">N264+O264</f>
        <v>125300</v>
      </c>
      <c r="Q264" s="79"/>
      <c r="R264" s="79">
        <f t="shared" ref="R264" si="378">P264+Q264</f>
        <v>125300</v>
      </c>
      <c r="S264" s="79"/>
      <c r="T264" s="79">
        <f t="shared" ref="T264" si="379">R264+S264</f>
        <v>125300</v>
      </c>
    </row>
    <row r="265" spans="1:20" s="1" customFormat="1" ht="12.75" hidden="1" x14ac:dyDescent="0.25">
      <c r="A265" s="220" t="s">
        <v>450</v>
      </c>
      <c r="B265" s="221"/>
      <c r="C265" s="52"/>
      <c r="D265" s="52"/>
      <c r="E265" s="52"/>
      <c r="F265" s="75" t="s">
        <v>363</v>
      </c>
      <c r="G265" s="75" t="s">
        <v>317</v>
      </c>
      <c r="H265" s="75"/>
      <c r="I265" s="75"/>
      <c r="J265" s="76">
        <f>J266+J273+J277+J282+J295+J305+J308</f>
        <v>13304900</v>
      </c>
      <c r="K265" s="76">
        <f t="shared" ref="K265:T265" si="380">K266+K273+K277+K282+K295+K305+K308</f>
        <v>2866900</v>
      </c>
      <c r="L265" s="76">
        <f t="shared" si="380"/>
        <v>16171800</v>
      </c>
      <c r="M265" s="76">
        <f t="shared" si="380"/>
        <v>0</v>
      </c>
      <c r="N265" s="76">
        <f t="shared" si="380"/>
        <v>16171800</v>
      </c>
      <c r="O265" s="76">
        <f t="shared" si="380"/>
        <v>-2676000</v>
      </c>
      <c r="P265" s="76">
        <f t="shared" si="380"/>
        <v>13495800</v>
      </c>
      <c r="Q265" s="76">
        <f t="shared" si="380"/>
        <v>0</v>
      </c>
      <c r="R265" s="76">
        <f t="shared" si="380"/>
        <v>13495800</v>
      </c>
      <c r="S265" s="76">
        <f t="shared" si="380"/>
        <v>0</v>
      </c>
      <c r="T265" s="76">
        <f t="shared" si="380"/>
        <v>13495800</v>
      </c>
    </row>
    <row r="266" spans="1:20" s="1" customFormat="1" ht="12.75" hidden="1" x14ac:dyDescent="0.25">
      <c r="A266" s="222" t="s">
        <v>237</v>
      </c>
      <c r="B266" s="223"/>
      <c r="C266" s="51"/>
      <c r="D266" s="51"/>
      <c r="E266" s="51"/>
      <c r="F266" s="78" t="s">
        <v>363</v>
      </c>
      <c r="G266" s="78" t="s">
        <v>317</v>
      </c>
      <c r="H266" s="78" t="s">
        <v>258</v>
      </c>
      <c r="I266" s="78"/>
      <c r="J266" s="79">
        <f t="shared" ref="J266:T271" si="381">J267</f>
        <v>963900</v>
      </c>
      <c r="K266" s="79">
        <f t="shared" si="381"/>
        <v>0</v>
      </c>
      <c r="L266" s="79">
        <f t="shared" si="381"/>
        <v>963900</v>
      </c>
      <c r="M266" s="79">
        <f t="shared" si="381"/>
        <v>0</v>
      </c>
      <c r="N266" s="79">
        <f t="shared" si="381"/>
        <v>963900</v>
      </c>
      <c r="O266" s="79">
        <f t="shared" si="381"/>
        <v>0</v>
      </c>
      <c r="P266" s="79">
        <f t="shared" si="381"/>
        <v>963900</v>
      </c>
      <c r="Q266" s="79">
        <f t="shared" si="381"/>
        <v>0</v>
      </c>
      <c r="R266" s="79">
        <f t="shared" si="381"/>
        <v>963900</v>
      </c>
      <c r="S266" s="79">
        <f t="shared" si="381"/>
        <v>0</v>
      </c>
      <c r="T266" s="79">
        <f t="shared" si="381"/>
        <v>963900</v>
      </c>
    </row>
    <row r="267" spans="1:20" s="1" customFormat="1" ht="12.75" hidden="1" customHeight="1" x14ac:dyDescent="0.25">
      <c r="A267" s="222" t="s">
        <v>239</v>
      </c>
      <c r="B267" s="223"/>
      <c r="C267" s="51"/>
      <c r="D267" s="51"/>
      <c r="E267" s="51"/>
      <c r="F267" s="78" t="s">
        <v>363</v>
      </c>
      <c r="G267" s="78" t="s">
        <v>317</v>
      </c>
      <c r="H267" s="78" t="s">
        <v>240</v>
      </c>
      <c r="I267" s="78"/>
      <c r="J267" s="79">
        <f>J270+J268</f>
        <v>963900</v>
      </c>
      <c r="K267" s="79">
        <f t="shared" ref="K267:T267" si="382">K270+K268</f>
        <v>0</v>
      </c>
      <c r="L267" s="79">
        <f t="shared" si="382"/>
        <v>963900</v>
      </c>
      <c r="M267" s="79">
        <f t="shared" si="382"/>
        <v>0</v>
      </c>
      <c r="N267" s="79">
        <f t="shared" si="382"/>
        <v>963900</v>
      </c>
      <c r="O267" s="79">
        <f t="shared" si="382"/>
        <v>0</v>
      </c>
      <c r="P267" s="79">
        <f t="shared" si="382"/>
        <v>963900</v>
      </c>
      <c r="Q267" s="79">
        <f t="shared" si="382"/>
        <v>0</v>
      </c>
      <c r="R267" s="79">
        <f t="shared" si="382"/>
        <v>963900</v>
      </c>
      <c r="S267" s="79">
        <f t="shared" si="382"/>
        <v>0</v>
      </c>
      <c r="T267" s="79">
        <f t="shared" si="382"/>
        <v>963900</v>
      </c>
    </row>
    <row r="268" spans="1:20" s="1" customFormat="1" ht="12.75" hidden="1" customHeight="1" x14ac:dyDescent="0.25">
      <c r="A268" s="51"/>
      <c r="B268" s="51" t="s">
        <v>241</v>
      </c>
      <c r="C268" s="51"/>
      <c r="D268" s="51"/>
      <c r="E268" s="51"/>
      <c r="F268" s="78" t="s">
        <v>363</v>
      </c>
      <c r="G268" s="78" t="s">
        <v>317</v>
      </c>
      <c r="H268" s="78" t="s">
        <v>240</v>
      </c>
      <c r="I268" s="78" t="s">
        <v>243</v>
      </c>
      <c r="J268" s="79">
        <f>J269</f>
        <v>0</v>
      </c>
      <c r="K268" s="79">
        <f t="shared" ref="K268:T268" si="383">K269</f>
        <v>963900</v>
      </c>
      <c r="L268" s="79">
        <f t="shared" si="383"/>
        <v>963900</v>
      </c>
      <c r="M268" s="79">
        <f t="shared" si="383"/>
        <v>0</v>
      </c>
      <c r="N268" s="79">
        <f t="shared" si="383"/>
        <v>963900</v>
      </c>
      <c r="O268" s="79">
        <f t="shared" si="383"/>
        <v>0</v>
      </c>
      <c r="P268" s="79">
        <f t="shared" si="383"/>
        <v>963900</v>
      </c>
      <c r="Q268" s="79">
        <f t="shared" si="383"/>
        <v>0</v>
      </c>
      <c r="R268" s="79">
        <f t="shared" si="383"/>
        <v>963900</v>
      </c>
      <c r="S268" s="79">
        <f t="shared" si="383"/>
        <v>0</v>
      </c>
      <c r="T268" s="79">
        <f t="shared" si="383"/>
        <v>963900</v>
      </c>
    </row>
    <row r="269" spans="1:20" s="1" customFormat="1" ht="12.75" hidden="1" customHeight="1" x14ac:dyDescent="0.25">
      <c r="A269" s="51"/>
      <c r="B269" s="48" t="s">
        <v>244</v>
      </c>
      <c r="C269" s="51"/>
      <c r="D269" s="51"/>
      <c r="E269" s="51"/>
      <c r="F269" s="78" t="s">
        <v>363</v>
      </c>
      <c r="G269" s="78" t="s">
        <v>317</v>
      </c>
      <c r="H269" s="78" t="s">
        <v>240</v>
      </c>
      <c r="I269" s="78" t="s">
        <v>245</v>
      </c>
      <c r="J269" s="79"/>
      <c r="K269" s="79">
        <v>963900</v>
      </c>
      <c r="L269" s="79">
        <f t="shared" ref="L269" si="384">J269+K269</f>
        <v>963900</v>
      </c>
      <c r="M269" s="79"/>
      <c r="N269" s="79">
        <f t="shared" ref="N269" si="385">L269+M269</f>
        <v>963900</v>
      </c>
      <c r="O269" s="79"/>
      <c r="P269" s="79">
        <f t="shared" ref="P269" si="386">N269+O269</f>
        <v>963900</v>
      </c>
      <c r="Q269" s="79"/>
      <c r="R269" s="79">
        <f t="shared" ref="R269" si="387">P269+Q269</f>
        <v>963900</v>
      </c>
      <c r="S269" s="79"/>
      <c r="T269" s="79">
        <f t="shared" ref="T269" si="388">R269+S269</f>
        <v>963900</v>
      </c>
    </row>
    <row r="270" spans="1:20" s="1" customFormat="1" ht="12.75" hidden="1" x14ac:dyDescent="0.25">
      <c r="A270" s="222" t="s">
        <v>451</v>
      </c>
      <c r="B270" s="223"/>
      <c r="C270" s="51"/>
      <c r="D270" s="51"/>
      <c r="E270" s="51"/>
      <c r="F270" s="78" t="s">
        <v>363</v>
      </c>
      <c r="G270" s="78" t="s">
        <v>317</v>
      </c>
      <c r="H270" s="78" t="s">
        <v>452</v>
      </c>
      <c r="I270" s="78"/>
      <c r="J270" s="79">
        <f t="shared" si="381"/>
        <v>963900</v>
      </c>
      <c r="K270" s="79">
        <f t="shared" si="381"/>
        <v>-963900</v>
      </c>
      <c r="L270" s="79">
        <f t="shared" si="381"/>
        <v>0</v>
      </c>
      <c r="M270" s="79">
        <f t="shared" si="381"/>
        <v>0</v>
      </c>
      <c r="N270" s="79">
        <f t="shared" si="381"/>
        <v>0</v>
      </c>
      <c r="O270" s="79">
        <f t="shared" si="381"/>
        <v>0</v>
      </c>
      <c r="P270" s="79">
        <f t="shared" si="381"/>
        <v>0</v>
      </c>
      <c r="Q270" s="79">
        <f t="shared" si="381"/>
        <v>0</v>
      </c>
      <c r="R270" s="79">
        <f t="shared" si="381"/>
        <v>0</v>
      </c>
      <c r="S270" s="79">
        <f t="shared" si="381"/>
        <v>0</v>
      </c>
      <c r="T270" s="79">
        <f t="shared" si="381"/>
        <v>0</v>
      </c>
    </row>
    <row r="271" spans="1:20" s="1" customFormat="1" ht="25.5" hidden="1" x14ac:dyDescent="0.25">
      <c r="A271" s="51"/>
      <c r="B271" s="51" t="s">
        <v>241</v>
      </c>
      <c r="C271" s="51"/>
      <c r="D271" s="51"/>
      <c r="E271" s="51"/>
      <c r="F271" s="78" t="s">
        <v>363</v>
      </c>
      <c r="G271" s="78" t="s">
        <v>317</v>
      </c>
      <c r="H271" s="78" t="s">
        <v>452</v>
      </c>
      <c r="I271" s="78" t="s">
        <v>243</v>
      </c>
      <c r="J271" s="79">
        <f>J272</f>
        <v>963900</v>
      </c>
      <c r="K271" s="79">
        <f t="shared" si="381"/>
        <v>-963900</v>
      </c>
      <c r="L271" s="79">
        <f t="shared" si="381"/>
        <v>0</v>
      </c>
      <c r="M271" s="79">
        <f t="shared" si="381"/>
        <v>0</v>
      </c>
      <c r="N271" s="79">
        <f t="shared" si="381"/>
        <v>0</v>
      </c>
      <c r="O271" s="79">
        <f t="shared" si="381"/>
        <v>0</v>
      </c>
      <c r="P271" s="79">
        <f t="shared" si="381"/>
        <v>0</v>
      </c>
      <c r="Q271" s="79">
        <f t="shared" si="381"/>
        <v>0</v>
      </c>
      <c r="R271" s="79">
        <f t="shared" si="381"/>
        <v>0</v>
      </c>
      <c r="S271" s="79">
        <f t="shared" si="381"/>
        <v>0</v>
      </c>
      <c r="T271" s="79">
        <f t="shared" si="381"/>
        <v>0</v>
      </c>
    </row>
    <row r="272" spans="1:20" s="1" customFormat="1" ht="12.75" hidden="1" customHeight="1" x14ac:dyDescent="0.25">
      <c r="A272" s="80"/>
      <c r="B272" s="48" t="s">
        <v>244</v>
      </c>
      <c r="C272" s="48"/>
      <c r="D272" s="48"/>
      <c r="E272" s="48"/>
      <c r="F272" s="78" t="s">
        <v>363</v>
      </c>
      <c r="G272" s="78" t="s">
        <v>317</v>
      </c>
      <c r="H272" s="78" t="s">
        <v>452</v>
      </c>
      <c r="I272" s="78" t="s">
        <v>245</v>
      </c>
      <c r="J272" s="79">
        <f>963922-22</f>
        <v>963900</v>
      </c>
      <c r="K272" s="79">
        <v>-963900</v>
      </c>
      <c r="L272" s="79">
        <f>J272+K272</f>
        <v>0</v>
      </c>
      <c r="M272" s="79"/>
      <c r="N272" s="79">
        <f>L272+M272</f>
        <v>0</v>
      </c>
      <c r="O272" s="79"/>
      <c r="P272" s="79">
        <f>N272+O272</f>
        <v>0</v>
      </c>
      <c r="Q272" s="79"/>
      <c r="R272" s="79">
        <f>P272+Q272</f>
        <v>0</v>
      </c>
      <c r="S272" s="79"/>
      <c r="T272" s="79">
        <f>R272+S272</f>
        <v>0</v>
      </c>
    </row>
    <row r="273" spans="1:20" s="1" customFormat="1" ht="12.75" hidden="1" customHeight="1" x14ac:dyDescent="0.25">
      <c r="A273" s="230" t="s">
        <v>453</v>
      </c>
      <c r="B273" s="231"/>
      <c r="C273" s="102"/>
      <c r="D273" s="78"/>
      <c r="E273" s="78"/>
      <c r="F273" s="78" t="s">
        <v>363</v>
      </c>
      <c r="G273" s="78" t="s">
        <v>317</v>
      </c>
      <c r="H273" s="78" t="s">
        <v>454</v>
      </c>
      <c r="I273" s="78"/>
      <c r="J273" s="93">
        <f t="shared" ref="J273:T275" si="389">J274</f>
        <v>0</v>
      </c>
      <c r="K273" s="93">
        <f t="shared" si="389"/>
        <v>561600</v>
      </c>
      <c r="L273" s="93">
        <f t="shared" si="389"/>
        <v>561600</v>
      </c>
      <c r="M273" s="93">
        <f t="shared" si="389"/>
        <v>0</v>
      </c>
      <c r="N273" s="93">
        <f t="shared" si="389"/>
        <v>561600</v>
      </c>
      <c r="O273" s="93">
        <f t="shared" si="389"/>
        <v>0</v>
      </c>
      <c r="P273" s="93">
        <f t="shared" si="389"/>
        <v>561600</v>
      </c>
      <c r="Q273" s="93">
        <f t="shared" si="389"/>
        <v>0</v>
      </c>
      <c r="R273" s="93">
        <f t="shared" si="389"/>
        <v>561600</v>
      </c>
      <c r="S273" s="93">
        <f t="shared" si="389"/>
        <v>0</v>
      </c>
      <c r="T273" s="93">
        <f t="shared" si="389"/>
        <v>561600</v>
      </c>
    </row>
    <row r="274" spans="1:20" s="1" customFormat="1" ht="12.75" hidden="1" customHeight="1" x14ac:dyDescent="0.25">
      <c r="A274" s="230" t="s">
        <v>455</v>
      </c>
      <c r="B274" s="231"/>
      <c r="C274" s="102"/>
      <c r="D274" s="78"/>
      <c r="E274" s="78"/>
      <c r="F274" s="78" t="s">
        <v>363</v>
      </c>
      <c r="G274" s="78" t="s">
        <v>317</v>
      </c>
      <c r="H274" s="78" t="s">
        <v>456</v>
      </c>
      <c r="I274" s="78"/>
      <c r="J274" s="93">
        <f t="shared" si="389"/>
        <v>0</v>
      </c>
      <c r="K274" s="93">
        <f t="shared" si="389"/>
        <v>561600</v>
      </c>
      <c r="L274" s="93">
        <f t="shared" si="389"/>
        <v>561600</v>
      </c>
      <c r="M274" s="93">
        <f t="shared" si="389"/>
        <v>0</v>
      </c>
      <c r="N274" s="93">
        <f t="shared" si="389"/>
        <v>561600</v>
      </c>
      <c r="O274" s="93">
        <f t="shared" si="389"/>
        <v>0</v>
      </c>
      <c r="P274" s="93">
        <f t="shared" si="389"/>
        <v>561600</v>
      </c>
      <c r="Q274" s="93">
        <f t="shared" si="389"/>
        <v>0</v>
      </c>
      <c r="R274" s="93">
        <f t="shared" si="389"/>
        <v>561600</v>
      </c>
      <c r="S274" s="93">
        <f t="shared" si="389"/>
        <v>0</v>
      </c>
      <c r="T274" s="93">
        <f t="shared" si="389"/>
        <v>561600</v>
      </c>
    </row>
    <row r="275" spans="1:20" s="1" customFormat="1" ht="25.5" hidden="1" x14ac:dyDescent="0.25">
      <c r="A275" s="51"/>
      <c r="B275" s="51" t="s">
        <v>371</v>
      </c>
      <c r="C275" s="51"/>
      <c r="D275" s="78"/>
      <c r="E275" s="78"/>
      <c r="F275" s="78" t="s">
        <v>363</v>
      </c>
      <c r="G275" s="78" t="s">
        <v>317</v>
      </c>
      <c r="H275" s="78" t="s">
        <v>456</v>
      </c>
      <c r="I275" s="78" t="s">
        <v>372</v>
      </c>
      <c r="J275" s="93">
        <f t="shared" si="389"/>
        <v>0</v>
      </c>
      <c r="K275" s="93">
        <f t="shared" si="389"/>
        <v>561600</v>
      </c>
      <c r="L275" s="93">
        <f t="shared" si="389"/>
        <v>561600</v>
      </c>
      <c r="M275" s="93">
        <f t="shared" si="389"/>
        <v>0</v>
      </c>
      <c r="N275" s="93">
        <f t="shared" si="389"/>
        <v>561600</v>
      </c>
      <c r="O275" s="93">
        <f t="shared" si="389"/>
        <v>0</v>
      </c>
      <c r="P275" s="93">
        <f t="shared" si="389"/>
        <v>561600</v>
      </c>
      <c r="Q275" s="93">
        <f t="shared" si="389"/>
        <v>0</v>
      </c>
      <c r="R275" s="93">
        <f t="shared" si="389"/>
        <v>561600</v>
      </c>
      <c r="S275" s="93">
        <f t="shared" si="389"/>
        <v>0</v>
      </c>
      <c r="T275" s="93">
        <f t="shared" si="389"/>
        <v>561600</v>
      </c>
    </row>
    <row r="276" spans="1:20" s="1" customFormat="1" ht="12.75" hidden="1" x14ac:dyDescent="0.25">
      <c r="A276" s="48"/>
      <c r="B276" s="48" t="s">
        <v>394</v>
      </c>
      <c r="C276" s="48"/>
      <c r="D276" s="78"/>
      <c r="E276" s="78"/>
      <c r="F276" s="78" t="s">
        <v>363</v>
      </c>
      <c r="G276" s="78" t="s">
        <v>317</v>
      </c>
      <c r="H276" s="78" t="s">
        <v>456</v>
      </c>
      <c r="I276" s="78" t="s">
        <v>395</v>
      </c>
      <c r="J276" s="93"/>
      <c r="K276" s="93">
        <v>561600</v>
      </c>
      <c r="L276" s="93">
        <f>J276+K276</f>
        <v>561600</v>
      </c>
      <c r="M276" s="93"/>
      <c r="N276" s="93">
        <f>L276+M276</f>
        <v>561600</v>
      </c>
      <c r="O276" s="93"/>
      <c r="P276" s="93">
        <f>N276+O276</f>
        <v>561600</v>
      </c>
      <c r="Q276" s="93"/>
      <c r="R276" s="93">
        <f>P276+Q276</f>
        <v>561600</v>
      </c>
      <c r="S276" s="93"/>
      <c r="T276" s="93">
        <f>R276+S276</f>
        <v>561600</v>
      </c>
    </row>
    <row r="277" spans="1:20" s="1" customFormat="1" ht="12.75" hidden="1" customHeight="1" x14ac:dyDescent="0.25">
      <c r="A277" s="222" t="s">
        <v>457</v>
      </c>
      <c r="B277" s="223"/>
      <c r="C277" s="51"/>
      <c r="D277" s="51"/>
      <c r="E277" s="51"/>
      <c r="F277" s="78" t="s">
        <v>363</v>
      </c>
      <c r="G277" s="78" t="s">
        <v>317</v>
      </c>
      <c r="H277" s="78" t="s">
        <v>458</v>
      </c>
      <c r="I277" s="78"/>
      <c r="J277" s="79">
        <f t="shared" ref="J277:T280" si="390">J278</f>
        <v>584000</v>
      </c>
      <c r="K277" s="79">
        <f t="shared" si="390"/>
        <v>340100</v>
      </c>
      <c r="L277" s="79">
        <f t="shared" si="390"/>
        <v>924100</v>
      </c>
      <c r="M277" s="79">
        <f t="shared" si="390"/>
        <v>0</v>
      </c>
      <c r="N277" s="79">
        <f t="shared" si="390"/>
        <v>924100</v>
      </c>
      <c r="O277" s="79">
        <f t="shared" si="390"/>
        <v>0</v>
      </c>
      <c r="P277" s="79">
        <f t="shared" si="390"/>
        <v>924100</v>
      </c>
      <c r="Q277" s="79">
        <f t="shared" si="390"/>
        <v>0</v>
      </c>
      <c r="R277" s="79">
        <f t="shared" si="390"/>
        <v>924100</v>
      </c>
      <c r="S277" s="79">
        <f t="shared" si="390"/>
        <v>0</v>
      </c>
      <c r="T277" s="79">
        <f t="shared" si="390"/>
        <v>924100</v>
      </c>
    </row>
    <row r="278" spans="1:20" s="1" customFormat="1" ht="12.75" hidden="1" x14ac:dyDescent="0.25">
      <c r="A278" s="222" t="s">
        <v>367</v>
      </c>
      <c r="B278" s="223"/>
      <c r="C278" s="51"/>
      <c r="D278" s="51"/>
      <c r="E278" s="51"/>
      <c r="F278" s="78" t="s">
        <v>363</v>
      </c>
      <c r="G278" s="78" t="s">
        <v>317</v>
      </c>
      <c r="H278" s="78" t="s">
        <v>459</v>
      </c>
      <c r="I278" s="78"/>
      <c r="J278" s="79">
        <f t="shared" si="390"/>
        <v>584000</v>
      </c>
      <c r="K278" s="79">
        <f t="shared" si="390"/>
        <v>340100</v>
      </c>
      <c r="L278" s="79">
        <f t="shared" si="390"/>
        <v>924100</v>
      </c>
      <c r="M278" s="79">
        <f t="shared" si="390"/>
        <v>0</v>
      </c>
      <c r="N278" s="79">
        <f t="shared" si="390"/>
        <v>924100</v>
      </c>
      <c r="O278" s="79">
        <f t="shared" si="390"/>
        <v>0</v>
      </c>
      <c r="P278" s="79">
        <f t="shared" si="390"/>
        <v>924100</v>
      </c>
      <c r="Q278" s="79">
        <f t="shared" si="390"/>
        <v>0</v>
      </c>
      <c r="R278" s="79">
        <f t="shared" si="390"/>
        <v>924100</v>
      </c>
      <c r="S278" s="79">
        <f t="shared" si="390"/>
        <v>0</v>
      </c>
      <c r="T278" s="79">
        <f t="shared" si="390"/>
        <v>924100</v>
      </c>
    </row>
    <row r="279" spans="1:20" s="1" customFormat="1" ht="12.75" hidden="1" x14ac:dyDescent="0.25">
      <c r="A279" s="222" t="s">
        <v>460</v>
      </c>
      <c r="B279" s="223"/>
      <c r="C279" s="51"/>
      <c r="D279" s="51"/>
      <c r="E279" s="51"/>
      <c r="F279" s="78" t="s">
        <v>363</v>
      </c>
      <c r="G279" s="78" t="s">
        <v>317</v>
      </c>
      <c r="H279" s="78" t="s">
        <v>461</v>
      </c>
      <c r="I279" s="78"/>
      <c r="J279" s="79">
        <f t="shared" si="390"/>
        <v>584000</v>
      </c>
      <c r="K279" s="79">
        <f t="shared" si="390"/>
        <v>340100</v>
      </c>
      <c r="L279" s="79">
        <f t="shared" si="390"/>
        <v>924100</v>
      </c>
      <c r="M279" s="79">
        <f t="shared" si="390"/>
        <v>0</v>
      </c>
      <c r="N279" s="79">
        <f t="shared" si="390"/>
        <v>924100</v>
      </c>
      <c r="O279" s="79">
        <f t="shared" si="390"/>
        <v>0</v>
      </c>
      <c r="P279" s="79">
        <f t="shared" si="390"/>
        <v>924100</v>
      </c>
      <c r="Q279" s="79">
        <f t="shared" si="390"/>
        <v>0</v>
      </c>
      <c r="R279" s="79">
        <f t="shared" si="390"/>
        <v>924100</v>
      </c>
      <c r="S279" s="79">
        <f t="shared" si="390"/>
        <v>0</v>
      </c>
      <c r="T279" s="79">
        <f t="shared" si="390"/>
        <v>924100</v>
      </c>
    </row>
    <row r="280" spans="1:20" s="1" customFormat="1" ht="25.5" hidden="1" x14ac:dyDescent="0.25">
      <c r="A280" s="51"/>
      <c r="B280" s="51" t="s">
        <v>371</v>
      </c>
      <c r="C280" s="51"/>
      <c r="D280" s="51"/>
      <c r="E280" s="51"/>
      <c r="F280" s="78" t="s">
        <v>363</v>
      </c>
      <c r="G280" s="78" t="s">
        <v>317</v>
      </c>
      <c r="H280" s="78" t="s">
        <v>461</v>
      </c>
      <c r="I280" s="78" t="s">
        <v>372</v>
      </c>
      <c r="J280" s="79">
        <f t="shared" si="390"/>
        <v>584000</v>
      </c>
      <c r="K280" s="79">
        <f t="shared" si="390"/>
        <v>340100</v>
      </c>
      <c r="L280" s="79">
        <f t="shared" si="390"/>
        <v>924100</v>
      </c>
      <c r="M280" s="79">
        <f t="shared" si="390"/>
        <v>0</v>
      </c>
      <c r="N280" s="79">
        <f t="shared" si="390"/>
        <v>924100</v>
      </c>
      <c r="O280" s="79">
        <f t="shared" si="390"/>
        <v>0</v>
      </c>
      <c r="P280" s="79">
        <f t="shared" si="390"/>
        <v>924100</v>
      </c>
      <c r="Q280" s="79">
        <f t="shared" si="390"/>
        <v>0</v>
      </c>
      <c r="R280" s="79">
        <f t="shared" si="390"/>
        <v>924100</v>
      </c>
      <c r="S280" s="79">
        <f t="shared" si="390"/>
        <v>0</v>
      </c>
      <c r="T280" s="79">
        <f t="shared" si="390"/>
        <v>924100</v>
      </c>
    </row>
    <row r="281" spans="1:20" s="1" customFormat="1" ht="38.25" hidden="1" x14ac:dyDescent="0.25">
      <c r="A281" s="51"/>
      <c r="B281" s="51" t="s">
        <v>373</v>
      </c>
      <c r="C281" s="51"/>
      <c r="D281" s="51"/>
      <c r="E281" s="51"/>
      <c r="F281" s="78" t="s">
        <v>363</v>
      </c>
      <c r="G281" s="78" t="s">
        <v>317</v>
      </c>
      <c r="H281" s="78" t="s">
        <v>461</v>
      </c>
      <c r="I281" s="78" t="s">
        <v>374</v>
      </c>
      <c r="J281" s="79">
        <f>584030-30</f>
        <v>584000</v>
      </c>
      <c r="K281" s="79">
        <v>340100</v>
      </c>
      <c r="L281" s="79">
        <f t="shared" si="375"/>
        <v>924100</v>
      </c>
      <c r="M281" s="79"/>
      <c r="N281" s="79">
        <f t="shared" ref="N281" si="391">L281+M281</f>
        <v>924100</v>
      </c>
      <c r="O281" s="79"/>
      <c r="P281" s="79">
        <f t="shared" ref="P281" si="392">N281+O281</f>
        <v>924100</v>
      </c>
      <c r="Q281" s="79"/>
      <c r="R281" s="79">
        <f t="shared" ref="R281" si="393">P281+Q281</f>
        <v>924100</v>
      </c>
      <c r="S281" s="79"/>
      <c r="T281" s="79">
        <f t="shared" ref="T281" si="394">R281+S281</f>
        <v>924100</v>
      </c>
    </row>
    <row r="282" spans="1:20" s="2" customFormat="1" ht="12.75" hidden="1" x14ac:dyDescent="0.25">
      <c r="A282" s="222" t="s">
        <v>462</v>
      </c>
      <c r="B282" s="223"/>
      <c r="C282" s="51"/>
      <c r="D282" s="51"/>
      <c r="E282" s="51"/>
      <c r="F282" s="78" t="s">
        <v>363</v>
      </c>
      <c r="G282" s="78" t="s">
        <v>317</v>
      </c>
      <c r="H282" s="78" t="s">
        <v>463</v>
      </c>
      <c r="I282" s="78"/>
      <c r="J282" s="79">
        <f>J283</f>
        <v>9000000</v>
      </c>
      <c r="K282" s="79">
        <f t="shared" ref="K282:T282" si="395">K283</f>
        <v>282900</v>
      </c>
      <c r="L282" s="79">
        <f t="shared" si="395"/>
        <v>9282900</v>
      </c>
      <c r="M282" s="79">
        <f t="shared" si="395"/>
        <v>0</v>
      </c>
      <c r="N282" s="79">
        <f t="shared" si="395"/>
        <v>9282900</v>
      </c>
      <c r="O282" s="79">
        <f t="shared" si="395"/>
        <v>0</v>
      </c>
      <c r="P282" s="79">
        <f t="shared" si="395"/>
        <v>9282900</v>
      </c>
      <c r="Q282" s="79">
        <f t="shared" si="395"/>
        <v>0</v>
      </c>
      <c r="R282" s="79">
        <f t="shared" si="395"/>
        <v>9282900</v>
      </c>
      <c r="S282" s="79">
        <f t="shared" si="395"/>
        <v>0</v>
      </c>
      <c r="T282" s="79">
        <f t="shared" si="395"/>
        <v>9282900</v>
      </c>
    </row>
    <row r="283" spans="1:20" s="1" customFormat="1" ht="12.75" hidden="1" x14ac:dyDescent="0.25">
      <c r="A283" s="222" t="s">
        <v>367</v>
      </c>
      <c r="B283" s="223"/>
      <c r="C283" s="51"/>
      <c r="D283" s="51"/>
      <c r="E283" s="51"/>
      <c r="F283" s="78" t="s">
        <v>363</v>
      </c>
      <c r="G283" s="78" t="s">
        <v>317</v>
      </c>
      <c r="H283" s="78" t="s">
        <v>464</v>
      </c>
      <c r="I283" s="78"/>
      <c r="J283" s="79">
        <f>J284+J287</f>
        <v>9000000</v>
      </c>
      <c r="K283" s="79">
        <f t="shared" ref="K283:T283" si="396">K284+K287</f>
        <v>282900</v>
      </c>
      <c r="L283" s="79">
        <f t="shared" si="396"/>
        <v>9282900</v>
      </c>
      <c r="M283" s="79">
        <f t="shared" si="396"/>
        <v>0</v>
      </c>
      <c r="N283" s="79">
        <f t="shared" si="396"/>
        <v>9282900</v>
      </c>
      <c r="O283" s="79">
        <f t="shared" si="396"/>
        <v>0</v>
      </c>
      <c r="P283" s="79">
        <f t="shared" si="396"/>
        <v>9282900</v>
      </c>
      <c r="Q283" s="79">
        <f t="shared" si="396"/>
        <v>0</v>
      </c>
      <c r="R283" s="79">
        <f t="shared" si="396"/>
        <v>9282900</v>
      </c>
      <c r="S283" s="79">
        <f t="shared" si="396"/>
        <v>0</v>
      </c>
      <c r="T283" s="79">
        <f t="shared" si="396"/>
        <v>9282900</v>
      </c>
    </row>
    <row r="284" spans="1:20" s="1" customFormat="1" ht="12.75" hidden="1" x14ac:dyDescent="0.25">
      <c r="A284" s="222" t="s">
        <v>465</v>
      </c>
      <c r="B284" s="223"/>
      <c r="C284" s="51"/>
      <c r="D284" s="51"/>
      <c r="E284" s="51"/>
      <c r="F284" s="49" t="s">
        <v>363</v>
      </c>
      <c r="G284" s="49" t="s">
        <v>317</v>
      </c>
      <c r="H284" s="78" t="s">
        <v>466</v>
      </c>
      <c r="I284" s="78"/>
      <c r="J284" s="79">
        <f>J285</f>
        <v>6946200</v>
      </c>
      <c r="K284" s="79">
        <f t="shared" ref="K284:T285" si="397">K285</f>
        <v>0</v>
      </c>
      <c r="L284" s="79">
        <f t="shared" si="397"/>
        <v>6946200</v>
      </c>
      <c r="M284" s="79">
        <f t="shared" si="397"/>
        <v>0</v>
      </c>
      <c r="N284" s="79">
        <f t="shared" si="397"/>
        <v>6946200</v>
      </c>
      <c r="O284" s="79">
        <f t="shared" si="397"/>
        <v>0</v>
      </c>
      <c r="P284" s="79">
        <f t="shared" si="397"/>
        <v>6946200</v>
      </c>
      <c r="Q284" s="79">
        <f t="shared" si="397"/>
        <v>0</v>
      </c>
      <c r="R284" s="79">
        <f t="shared" si="397"/>
        <v>6946200</v>
      </c>
      <c r="S284" s="79">
        <f t="shared" si="397"/>
        <v>0</v>
      </c>
      <c r="T284" s="79">
        <f t="shared" si="397"/>
        <v>6946200</v>
      </c>
    </row>
    <row r="285" spans="1:20" s="1" customFormat="1" ht="12.75" hidden="1" customHeight="1" x14ac:dyDescent="0.25">
      <c r="A285" s="51"/>
      <c r="B285" s="51" t="s">
        <v>371</v>
      </c>
      <c r="C285" s="51"/>
      <c r="D285" s="51"/>
      <c r="E285" s="51"/>
      <c r="F285" s="78" t="s">
        <v>363</v>
      </c>
      <c r="G285" s="78" t="s">
        <v>317</v>
      </c>
      <c r="H285" s="78" t="s">
        <v>466</v>
      </c>
      <c r="I285" s="78" t="s">
        <v>372</v>
      </c>
      <c r="J285" s="79">
        <f>J286</f>
        <v>6946200</v>
      </c>
      <c r="K285" s="79">
        <f t="shared" si="397"/>
        <v>0</v>
      </c>
      <c r="L285" s="79">
        <f t="shared" si="397"/>
        <v>6946200</v>
      </c>
      <c r="M285" s="79">
        <f t="shared" si="397"/>
        <v>0</v>
      </c>
      <c r="N285" s="79">
        <f t="shared" si="397"/>
        <v>6946200</v>
      </c>
      <c r="O285" s="79">
        <f t="shared" si="397"/>
        <v>0</v>
      </c>
      <c r="P285" s="79">
        <f t="shared" si="397"/>
        <v>6946200</v>
      </c>
      <c r="Q285" s="79">
        <f t="shared" si="397"/>
        <v>0</v>
      </c>
      <c r="R285" s="79">
        <f t="shared" si="397"/>
        <v>6946200</v>
      </c>
      <c r="S285" s="79">
        <f t="shared" si="397"/>
        <v>0</v>
      </c>
      <c r="T285" s="79">
        <f t="shared" si="397"/>
        <v>6946200</v>
      </c>
    </row>
    <row r="286" spans="1:20" s="1" customFormat="1" ht="12.75" hidden="1" customHeight="1" x14ac:dyDescent="0.25">
      <c r="A286" s="51"/>
      <c r="B286" s="51" t="s">
        <v>373</v>
      </c>
      <c r="C286" s="51"/>
      <c r="D286" s="51"/>
      <c r="E286" s="51"/>
      <c r="F286" s="78" t="s">
        <v>363</v>
      </c>
      <c r="G286" s="78" t="s">
        <v>317</v>
      </c>
      <c r="H286" s="78" t="s">
        <v>466</v>
      </c>
      <c r="I286" s="78" t="s">
        <v>374</v>
      </c>
      <c r="J286" s="79">
        <f>6946249-49</f>
        <v>6946200</v>
      </c>
      <c r="K286" s="79"/>
      <c r="L286" s="79">
        <f t="shared" si="375"/>
        <v>6946200</v>
      </c>
      <c r="M286" s="79"/>
      <c r="N286" s="79">
        <f t="shared" ref="N286" si="398">L286+M286</f>
        <v>6946200</v>
      </c>
      <c r="O286" s="79"/>
      <c r="P286" s="79">
        <f t="shared" ref="P286" si="399">N286+O286</f>
        <v>6946200</v>
      </c>
      <c r="Q286" s="79"/>
      <c r="R286" s="79">
        <f t="shared" ref="R286" si="400">P286+Q286</f>
        <v>6946200</v>
      </c>
      <c r="S286" s="79"/>
      <c r="T286" s="79">
        <f t="shared" ref="T286" si="401">R286+S286</f>
        <v>6946200</v>
      </c>
    </row>
    <row r="287" spans="1:20" s="1" customFormat="1" ht="12.75" hidden="1" customHeight="1" x14ac:dyDescent="0.25">
      <c r="A287" s="222" t="s">
        <v>467</v>
      </c>
      <c r="B287" s="223"/>
      <c r="C287" s="51"/>
      <c r="D287" s="51"/>
      <c r="E287" s="51"/>
      <c r="F287" s="49" t="s">
        <v>363</v>
      </c>
      <c r="G287" s="49" t="s">
        <v>317</v>
      </c>
      <c r="H287" s="78" t="s">
        <v>468</v>
      </c>
      <c r="I287" s="78"/>
      <c r="J287" s="79">
        <f>J288+J290+J292</f>
        <v>2053800</v>
      </c>
      <c r="K287" s="79">
        <f t="shared" ref="K287:T287" si="402">K288+K290+K292</f>
        <v>282900</v>
      </c>
      <c r="L287" s="79">
        <f t="shared" si="402"/>
        <v>2336700</v>
      </c>
      <c r="M287" s="79">
        <f t="shared" si="402"/>
        <v>0</v>
      </c>
      <c r="N287" s="79">
        <f t="shared" si="402"/>
        <v>2336700</v>
      </c>
      <c r="O287" s="79">
        <f t="shared" si="402"/>
        <v>0</v>
      </c>
      <c r="P287" s="79">
        <f t="shared" si="402"/>
        <v>2336700</v>
      </c>
      <c r="Q287" s="79">
        <f t="shared" si="402"/>
        <v>0</v>
      </c>
      <c r="R287" s="79">
        <f t="shared" si="402"/>
        <v>2336700</v>
      </c>
      <c r="S287" s="79">
        <f t="shared" si="402"/>
        <v>0</v>
      </c>
      <c r="T287" s="79">
        <f t="shared" si="402"/>
        <v>2336700</v>
      </c>
    </row>
    <row r="288" spans="1:20" s="1" customFormat="1" ht="25.5" hidden="1" x14ac:dyDescent="0.25">
      <c r="A288" s="51"/>
      <c r="B288" s="51" t="s">
        <v>241</v>
      </c>
      <c r="C288" s="51"/>
      <c r="D288" s="51"/>
      <c r="E288" s="51"/>
      <c r="F288" s="78" t="s">
        <v>363</v>
      </c>
      <c r="G288" s="78" t="s">
        <v>317</v>
      </c>
      <c r="H288" s="78" t="s">
        <v>468</v>
      </c>
      <c r="I288" s="78" t="s">
        <v>243</v>
      </c>
      <c r="J288" s="79">
        <f>J289</f>
        <v>1634900</v>
      </c>
      <c r="K288" s="79">
        <f t="shared" ref="K288:T288" si="403">K289</f>
        <v>282900</v>
      </c>
      <c r="L288" s="79">
        <f t="shared" si="403"/>
        <v>1917800</v>
      </c>
      <c r="M288" s="79">
        <f t="shared" si="403"/>
        <v>0</v>
      </c>
      <c r="N288" s="79">
        <f t="shared" si="403"/>
        <v>1917800</v>
      </c>
      <c r="O288" s="79">
        <f t="shared" si="403"/>
        <v>0</v>
      </c>
      <c r="P288" s="79">
        <f t="shared" si="403"/>
        <v>1917800</v>
      </c>
      <c r="Q288" s="79">
        <f t="shared" si="403"/>
        <v>0</v>
      </c>
      <c r="R288" s="79">
        <f t="shared" si="403"/>
        <v>1917800</v>
      </c>
      <c r="S288" s="79">
        <f t="shared" si="403"/>
        <v>0</v>
      </c>
      <c r="T288" s="79">
        <f t="shared" si="403"/>
        <v>1917800</v>
      </c>
    </row>
    <row r="289" spans="1:20" s="1" customFormat="1" ht="12.75" hidden="1" x14ac:dyDescent="0.25">
      <c r="A289" s="80"/>
      <c r="B289" s="48" t="s">
        <v>244</v>
      </c>
      <c r="C289" s="48"/>
      <c r="D289" s="48"/>
      <c r="E289" s="48"/>
      <c r="F289" s="78" t="s">
        <v>363</v>
      </c>
      <c r="G289" s="78" t="s">
        <v>317</v>
      </c>
      <c r="H289" s="78" t="s">
        <v>468</v>
      </c>
      <c r="I289" s="78" t="s">
        <v>245</v>
      </c>
      <c r="J289" s="79">
        <f>1634866+34</f>
        <v>1634900</v>
      </c>
      <c r="K289" s="79">
        <v>282900</v>
      </c>
      <c r="L289" s="79">
        <f t="shared" si="375"/>
        <v>1917800</v>
      </c>
      <c r="M289" s="79"/>
      <c r="N289" s="79">
        <f t="shared" ref="N289" si="404">L289+M289</f>
        <v>1917800</v>
      </c>
      <c r="O289" s="79"/>
      <c r="P289" s="79">
        <f t="shared" ref="P289" si="405">N289+O289</f>
        <v>1917800</v>
      </c>
      <c r="Q289" s="79"/>
      <c r="R289" s="79">
        <f t="shared" ref="R289" si="406">P289+Q289</f>
        <v>1917800</v>
      </c>
      <c r="S289" s="79"/>
      <c r="T289" s="79">
        <f t="shared" ref="T289" si="407">R289+S289</f>
        <v>1917800</v>
      </c>
    </row>
    <row r="290" spans="1:20" s="1" customFormat="1" ht="12.75" hidden="1" x14ac:dyDescent="0.25">
      <c r="A290" s="80"/>
      <c r="B290" s="48" t="s">
        <v>246</v>
      </c>
      <c r="C290" s="48"/>
      <c r="D290" s="48"/>
      <c r="E290" s="48"/>
      <c r="F290" s="78" t="s">
        <v>363</v>
      </c>
      <c r="G290" s="78" t="s">
        <v>317</v>
      </c>
      <c r="H290" s="78" t="s">
        <v>468</v>
      </c>
      <c r="I290" s="78" t="s">
        <v>247</v>
      </c>
      <c r="J290" s="79">
        <f>J291</f>
        <v>381900</v>
      </c>
      <c r="K290" s="79">
        <f t="shared" ref="K290:T290" si="408">K291</f>
        <v>0</v>
      </c>
      <c r="L290" s="79">
        <f t="shared" si="408"/>
        <v>381900</v>
      </c>
      <c r="M290" s="79">
        <f t="shared" si="408"/>
        <v>0</v>
      </c>
      <c r="N290" s="79">
        <f t="shared" si="408"/>
        <v>381900</v>
      </c>
      <c r="O290" s="79">
        <f t="shared" si="408"/>
        <v>0</v>
      </c>
      <c r="P290" s="79">
        <f t="shared" si="408"/>
        <v>381900</v>
      </c>
      <c r="Q290" s="79">
        <f t="shared" si="408"/>
        <v>0</v>
      </c>
      <c r="R290" s="79">
        <f t="shared" si="408"/>
        <v>381900</v>
      </c>
      <c r="S290" s="79">
        <f t="shared" si="408"/>
        <v>0</v>
      </c>
      <c r="T290" s="79">
        <f t="shared" si="408"/>
        <v>381900</v>
      </c>
    </row>
    <row r="291" spans="1:20" s="1" customFormat="1" ht="12.75" hidden="1" x14ac:dyDescent="0.25">
      <c r="A291" s="80"/>
      <c r="B291" s="51" t="s">
        <v>248</v>
      </c>
      <c r="C291" s="51"/>
      <c r="D291" s="51"/>
      <c r="E291" s="51"/>
      <c r="F291" s="78" t="s">
        <v>363</v>
      </c>
      <c r="G291" s="78" t="s">
        <v>317</v>
      </c>
      <c r="H291" s="78" t="s">
        <v>468</v>
      </c>
      <c r="I291" s="78" t="s">
        <v>249</v>
      </c>
      <c r="J291" s="79">
        <f>381893+7</f>
        <v>381900</v>
      </c>
      <c r="K291" s="79"/>
      <c r="L291" s="79">
        <f t="shared" si="375"/>
        <v>381900</v>
      </c>
      <c r="M291" s="79"/>
      <c r="N291" s="79">
        <f t="shared" ref="N291" si="409">L291+M291</f>
        <v>381900</v>
      </c>
      <c r="O291" s="79"/>
      <c r="P291" s="79">
        <f t="shared" ref="P291" si="410">N291+O291</f>
        <v>381900</v>
      </c>
      <c r="Q291" s="79"/>
      <c r="R291" s="79">
        <f t="shared" ref="R291" si="411">P291+Q291</f>
        <v>381900</v>
      </c>
      <c r="S291" s="79"/>
      <c r="T291" s="79">
        <f t="shared" ref="T291" si="412">R291+S291</f>
        <v>381900</v>
      </c>
    </row>
    <row r="292" spans="1:20" s="1" customFormat="1" ht="12.75" hidden="1" customHeight="1" x14ac:dyDescent="0.25">
      <c r="A292" s="51"/>
      <c r="B292" s="51" t="s">
        <v>250</v>
      </c>
      <c r="C292" s="51"/>
      <c r="D292" s="51"/>
      <c r="E292" s="51"/>
      <c r="F292" s="78" t="s">
        <v>363</v>
      </c>
      <c r="G292" s="78" t="s">
        <v>317</v>
      </c>
      <c r="H292" s="78" t="s">
        <v>468</v>
      </c>
      <c r="I292" s="78" t="s">
        <v>251</v>
      </c>
      <c r="J292" s="79">
        <f>J293+J294</f>
        <v>37000</v>
      </c>
      <c r="K292" s="79">
        <f t="shared" ref="K292:T292" si="413">K293+K294</f>
        <v>0</v>
      </c>
      <c r="L292" s="79">
        <f t="shared" si="413"/>
        <v>37000</v>
      </c>
      <c r="M292" s="79">
        <f t="shared" si="413"/>
        <v>0</v>
      </c>
      <c r="N292" s="79">
        <f t="shared" si="413"/>
        <v>37000</v>
      </c>
      <c r="O292" s="79">
        <f t="shared" si="413"/>
        <v>0</v>
      </c>
      <c r="P292" s="79">
        <f t="shared" si="413"/>
        <v>37000</v>
      </c>
      <c r="Q292" s="79">
        <f t="shared" si="413"/>
        <v>0</v>
      </c>
      <c r="R292" s="79">
        <f t="shared" si="413"/>
        <v>37000</v>
      </c>
      <c r="S292" s="79">
        <f t="shared" si="413"/>
        <v>0</v>
      </c>
      <c r="T292" s="79">
        <f t="shared" si="413"/>
        <v>37000</v>
      </c>
    </row>
    <row r="293" spans="1:20" s="1" customFormat="1" ht="12.75" hidden="1" x14ac:dyDescent="0.25">
      <c r="A293" s="51"/>
      <c r="B293" s="51" t="s">
        <v>469</v>
      </c>
      <c r="C293" s="51"/>
      <c r="D293" s="51"/>
      <c r="E293" s="51"/>
      <c r="F293" s="78" t="s">
        <v>363</v>
      </c>
      <c r="G293" s="78" t="s">
        <v>317</v>
      </c>
      <c r="H293" s="78" t="s">
        <v>468</v>
      </c>
      <c r="I293" s="78" t="s">
        <v>253</v>
      </c>
      <c r="J293" s="79">
        <v>37000</v>
      </c>
      <c r="K293" s="79"/>
      <c r="L293" s="79">
        <f t="shared" si="375"/>
        <v>37000</v>
      </c>
      <c r="M293" s="79"/>
      <c r="N293" s="79">
        <f t="shared" ref="N293:N294" si="414">L293+M293</f>
        <v>37000</v>
      </c>
      <c r="O293" s="79"/>
      <c r="P293" s="79">
        <f t="shared" ref="P293:P294" si="415">N293+O293</f>
        <v>37000</v>
      </c>
      <c r="Q293" s="79"/>
      <c r="R293" s="79">
        <f t="shared" ref="R293:R294" si="416">P293+Q293</f>
        <v>37000</v>
      </c>
      <c r="S293" s="79"/>
      <c r="T293" s="79">
        <f t="shared" ref="T293:T294" si="417">R293+S293</f>
        <v>37000</v>
      </c>
    </row>
    <row r="294" spans="1:20" s="1" customFormat="1" ht="12.75" hidden="1" x14ac:dyDescent="0.25">
      <c r="A294" s="51"/>
      <c r="B294" s="51" t="s">
        <v>254</v>
      </c>
      <c r="C294" s="51"/>
      <c r="D294" s="51"/>
      <c r="E294" s="51"/>
      <c r="F294" s="78" t="s">
        <v>363</v>
      </c>
      <c r="G294" s="78" t="s">
        <v>317</v>
      </c>
      <c r="H294" s="78" t="s">
        <v>468</v>
      </c>
      <c r="I294" s="78" t="s">
        <v>255</v>
      </c>
      <c r="J294" s="79"/>
      <c r="K294" s="79"/>
      <c r="L294" s="79">
        <f t="shared" si="375"/>
        <v>0</v>
      </c>
      <c r="M294" s="79"/>
      <c r="N294" s="79">
        <f t="shared" si="414"/>
        <v>0</v>
      </c>
      <c r="O294" s="79"/>
      <c r="P294" s="79">
        <f t="shared" si="415"/>
        <v>0</v>
      </c>
      <c r="Q294" s="79"/>
      <c r="R294" s="79">
        <f t="shared" si="416"/>
        <v>0</v>
      </c>
      <c r="S294" s="79"/>
      <c r="T294" s="79">
        <f t="shared" si="417"/>
        <v>0</v>
      </c>
    </row>
    <row r="295" spans="1:20" s="1" customFormat="1" ht="12.75" hidden="1" customHeight="1" x14ac:dyDescent="0.25">
      <c r="A295" s="222" t="s">
        <v>290</v>
      </c>
      <c r="B295" s="223"/>
      <c r="C295" s="51"/>
      <c r="D295" s="51"/>
      <c r="E295" s="51"/>
      <c r="F295" s="49" t="s">
        <v>363</v>
      </c>
      <c r="G295" s="49" t="s">
        <v>317</v>
      </c>
      <c r="H295" s="49" t="s">
        <v>291</v>
      </c>
      <c r="I295" s="49"/>
      <c r="J295" s="44">
        <f t="shared" ref="J295:T298" si="418">J296</f>
        <v>81000</v>
      </c>
      <c r="K295" s="44">
        <f t="shared" si="418"/>
        <v>1682300</v>
      </c>
      <c r="L295" s="44">
        <f t="shared" si="418"/>
        <v>1763300</v>
      </c>
      <c r="M295" s="44">
        <f t="shared" si="418"/>
        <v>0</v>
      </c>
      <c r="N295" s="44">
        <f t="shared" si="418"/>
        <v>1763300</v>
      </c>
      <c r="O295" s="44">
        <f t="shared" si="418"/>
        <v>0</v>
      </c>
      <c r="P295" s="44">
        <f t="shared" si="418"/>
        <v>1763300</v>
      </c>
      <c r="Q295" s="44">
        <f t="shared" si="418"/>
        <v>0</v>
      </c>
      <c r="R295" s="44">
        <f t="shared" si="418"/>
        <v>1763300</v>
      </c>
      <c r="S295" s="44">
        <f t="shared" si="418"/>
        <v>0</v>
      </c>
      <c r="T295" s="44">
        <f t="shared" si="418"/>
        <v>1763300</v>
      </c>
    </row>
    <row r="296" spans="1:20" s="1" customFormat="1" ht="12.75" hidden="1" x14ac:dyDescent="0.25">
      <c r="A296" s="222" t="s">
        <v>292</v>
      </c>
      <c r="B296" s="223"/>
      <c r="C296" s="51"/>
      <c r="D296" s="51"/>
      <c r="E296" s="51"/>
      <c r="F296" s="78" t="s">
        <v>363</v>
      </c>
      <c r="G296" s="49" t="s">
        <v>317</v>
      </c>
      <c r="H296" s="78" t="s">
        <v>293</v>
      </c>
      <c r="I296" s="78"/>
      <c r="J296" s="79">
        <f>J297+J302</f>
        <v>81000</v>
      </c>
      <c r="K296" s="79">
        <f t="shared" ref="K296:T296" si="419">K297+K302</f>
        <v>1682300</v>
      </c>
      <c r="L296" s="79">
        <f t="shared" si="419"/>
        <v>1763300</v>
      </c>
      <c r="M296" s="79">
        <f t="shared" si="419"/>
        <v>0</v>
      </c>
      <c r="N296" s="79">
        <f t="shared" si="419"/>
        <v>1763300</v>
      </c>
      <c r="O296" s="79">
        <f t="shared" si="419"/>
        <v>0</v>
      </c>
      <c r="P296" s="79">
        <f t="shared" si="419"/>
        <v>1763300</v>
      </c>
      <c r="Q296" s="79">
        <f t="shared" si="419"/>
        <v>0</v>
      </c>
      <c r="R296" s="79">
        <f t="shared" si="419"/>
        <v>1763300</v>
      </c>
      <c r="S296" s="79">
        <f t="shared" si="419"/>
        <v>0</v>
      </c>
      <c r="T296" s="79">
        <f t="shared" si="419"/>
        <v>1763300</v>
      </c>
    </row>
    <row r="297" spans="1:20" s="1" customFormat="1" ht="12.75" hidden="1" x14ac:dyDescent="0.25">
      <c r="A297" s="222" t="s">
        <v>378</v>
      </c>
      <c r="B297" s="223"/>
      <c r="C297" s="51"/>
      <c r="D297" s="51"/>
      <c r="E297" s="51"/>
      <c r="F297" s="78" t="s">
        <v>363</v>
      </c>
      <c r="G297" s="49" t="s">
        <v>317</v>
      </c>
      <c r="H297" s="78" t="s">
        <v>379</v>
      </c>
      <c r="I297" s="78"/>
      <c r="J297" s="79">
        <f>J298+J300</f>
        <v>81000</v>
      </c>
      <c r="K297" s="79">
        <f t="shared" ref="K297:T297" si="420">K298+K300</f>
        <v>1682300</v>
      </c>
      <c r="L297" s="79">
        <f t="shared" si="420"/>
        <v>1763300</v>
      </c>
      <c r="M297" s="79">
        <f t="shared" si="420"/>
        <v>0</v>
      </c>
      <c r="N297" s="79">
        <f t="shared" si="420"/>
        <v>1763300</v>
      </c>
      <c r="O297" s="79">
        <f t="shared" si="420"/>
        <v>0</v>
      </c>
      <c r="P297" s="79">
        <f t="shared" si="420"/>
        <v>1763300</v>
      </c>
      <c r="Q297" s="79">
        <f t="shared" si="420"/>
        <v>0</v>
      </c>
      <c r="R297" s="79">
        <f t="shared" si="420"/>
        <v>1763300</v>
      </c>
      <c r="S297" s="79">
        <f t="shared" si="420"/>
        <v>0</v>
      </c>
      <c r="T297" s="79">
        <f t="shared" si="420"/>
        <v>1763300</v>
      </c>
    </row>
    <row r="298" spans="1:20" s="1" customFormat="1" ht="12.75" hidden="1" customHeight="1" x14ac:dyDescent="0.25">
      <c r="A298" s="80"/>
      <c r="B298" s="48" t="s">
        <v>380</v>
      </c>
      <c r="C298" s="48"/>
      <c r="D298" s="48"/>
      <c r="E298" s="48"/>
      <c r="F298" s="78" t="s">
        <v>363</v>
      </c>
      <c r="G298" s="78" t="s">
        <v>317</v>
      </c>
      <c r="H298" s="78" t="s">
        <v>379</v>
      </c>
      <c r="I298" s="78" t="s">
        <v>381</v>
      </c>
      <c r="J298" s="79">
        <f>J299</f>
        <v>81000</v>
      </c>
      <c r="K298" s="79">
        <f t="shared" si="418"/>
        <v>1628300</v>
      </c>
      <c r="L298" s="79">
        <f t="shared" si="418"/>
        <v>1709300</v>
      </c>
      <c r="M298" s="79">
        <f t="shared" si="418"/>
        <v>0</v>
      </c>
      <c r="N298" s="79">
        <f t="shared" si="418"/>
        <v>1709300</v>
      </c>
      <c r="O298" s="79">
        <f t="shared" si="418"/>
        <v>0</v>
      </c>
      <c r="P298" s="79">
        <f t="shared" si="418"/>
        <v>1709300</v>
      </c>
      <c r="Q298" s="79">
        <f t="shared" si="418"/>
        <v>0</v>
      </c>
      <c r="R298" s="79">
        <f t="shared" si="418"/>
        <v>1709300</v>
      </c>
      <c r="S298" s="79">
        <f t="shared" si="418"/>
        <v>0</v>
      </c>
      <c r="T298" s="79">
        <f t="shared" si="418"/>
        <v>1709300</v>
      </c>
    </row>
    <row r="299" spans="1:20" s="1" customFormat="1" ht="25.5" hidden="1" x14ac:dyDescent="0.25">
      <c r="A299" s="80"/>
      <c r="B299" s="51" t="s">
        <v>382</v>
      </c>
      <c r="C299" s="51"/>
      <c r="D299" s="51"/>
      <c r="E299" s="51"/>
      <c r="F299" s="78" t="s">
        <v>363</v>
      </c>
      <c r="G299" s="78" t="s">
        <v>317</v>
      </c>
      <c r="H299" s="78" t="s">
        <v>379</v>
      </c>
      <c r="I299" s="78" t="s">
        <v>383</v>
      </c>
      <c r="J299" s="79">
        <v>81000</v>
      </c>
      <c r="K299" s="79">
        <f>-81000+1682300+27000</f>
        <v>1628300</v>
      </c>
      <c r="L299" s="79">
        <f t="shared" si="375"/>
        <v>1709300</v>
      </c>
      <c r="M299" s="79"/>
      <c r="N299" s="79">
        <f t="shared" ref="N299" si="421">L299+M299</f>
        <v>1709300</v>
      </c>
      <c r="O299" s="79"/>
      <c r="P299" s="79">
        <f t="shared" ref="P299" si="422">N299+O299</f>
        <v>1709300</v>
      </c>
      <c r="Q299" s="79"/>
      <c r="R299" s="79">
        <f t="shared" ref="R299" si="423">P299+Q299</f>
        <v>1709300</v>
      </c>
      <c r="S299" s="79"/>
      <c r="T299" s="79">
        <f t="shared" ref="T299" si="424">R299+S299</f>
        <v>1709300</v>
      </c>
    </row>
    <row r="300" spans="1:20" s="1" customFormat="1" ht="25.5" hidden="1" x14ac:dyDescent="0.25">
      <c r="A300" s="80"/>
      <c r="B300" s="51" t="s">
        <v>371</v>
      </c>
      <c r="C300" s="51"/>
      <c r="D300" s="51"/>
      <c r="E300" s="51"/>
      <c r="F300" s="78" t="s">
        <v>363</v>
      </c>
      <c r="G300" s="78" t="s">
        <v>317</v>
      </c>
      <c r="H300" s="78" t="s">
        <v>379</v>
      </c>
      <c r="I300" s="78" t="s">
        <v>372</v>
      </c>
      <c r="J300" s="79">
        <f>J301</f>
        <v>0</v>
      </c>
      <c r="K300" s="79">
        <f t="shared" ref="K300:T300" si="425">K301</f>
        <v>54000</v>
      </c>
      <c r="L300" s="79">
        <f t="shared" si="425"/>
        <v>54000</v>
      </c>
      <c r="M300" s="79">
        <f t="shared" si="425"/>
        <v>0</v>
      </c>
      <c r="N300" s="79">
        <f t="shared" si="425"/>
        <v>54000</v>
      </c>
      <c r="O300" s="79">
        <f t="shared" si="425"/>
        <v>0</v>
      </c>
      <c r="P300" s="79">
        <f t="shared" si="425"/>
        <v>54000</v>
      </c>
      <c r="Q300" s="79">
        <f t="shared" si="425"/>
        <v>0</v>
      </c>
      <c r="R300" s="79">
        <f t="shared" si="425"/>
        <v>54000</v>
      </c>
      <c r="S300" s="79">
        <f t="shared" si="425"/>
        <v>0</v>
      </c>
      <c r="T300" s="79">
        <f t="shared" si="425"/>
        <v>54000</v>
      </c>
    </row>
    <row r="301" spans="1:20" s="1" customFormat="1" ht="12.75" hidden="1" customHeight="1" x14ac:dyDescent="0.25">
      <c r="A301" s="80"/>
      <c r="B301" s="51" t="s">
        <v>373</v>
      </c>
      <c r="C301" s="51"/>
      <c r="D301" s="51"/>
      <c r="E301" s="51"/>
      <c r="F301" s="78" t="s">
        <v>363</v>
      </c>
      <c r="G301" s="78" t="s">
        <v>317</v>
      </c>
      <c r="H301" s="78" t="s">
        <v>379</v>
      </c>
      <c r="I301" s="78" t="s">
        <v>374</v>
      </c>
      <c r="J301" s="79"/>
      <c r="K301" s="79">
        <f>81000-27000</f>
        <v>54000</v>
      </c>
      <c r="L301" s="79">
        <f t="shared" si="375"/>
        <v>54000</v>
      </c>
      <c r="M301" s="79"/>
      <c r="N301" s="79">
        <f t="shared" ref="N301" si="426">L301+M301</f>
        <v>54000</v>
      </c>
      <c r="O301" s="79"/>
      <c r="P301" s="79">
        <f t="shared" ref="P301" si="427">N301+O301</f>
        <v>54000</v>
      </c>
      <c r="Q301" s="79"/>
      <c r="R301" s="79">
        <f t="shared" ref="R301" si="428">P301+Q301</f>
        <v>54000</v>
      </c>
      <c r="S301" s="79"/>
      <c r="T301" s="79">
        <f t="shared" ref="T301" si="429">R301+S301</f>
        <v>54000</v>
      </c>
    </row>
    <row r="302" spans="1:20" s="1" customFormat="1" ht="12.75" hidden="1" customHeight="1" x14ac:dyDescent="0.25">
      <c r="A302" s="222" t="s">
        <v>384</v>
      </c>
      <c r="B302" s="223"/>
      <c r="C302" s="51"/>
      <c r="D302" s="51"/>
      <c r="E302" s="51"/>
      <c r="F302" s="78" t="s">
        <v>363</v>
      </c>
      <c r="G302" s="78" t="s">
        <v>317</v>
      </c>
      <c r="H302" s="78" t="s">
        <v>385</v>
      </c>
      <c r="I302" s="78"/>
      <c r="J302" s="79">
        <f t="shared" ref="J302:T303" si="430">J303</f>
        <v>0</v>
      </c>
      <c r="K302" s="79">
        <f t="shared" si="430"/>
        <v>0</v>
      </c>
      <c r="L302" s="79">
        <f t="shared" si="430"/>
        <v>0</v>
      </c>
      <c r="M302" s="79">
        <f t="shared" si="430"/>
        <v>0</v>
      </c>
      <c r="N302" s="79">
        <f t="shared" si="430"/>
        <v>0</v>
      </c>
      <c r="O302" s="79">
        <f t="shared" si="430"/>
        <v>0</v>
      </c>
      <c r="P302" s="79">
        <f t="shared" si="430"/>
        <v>0</v>
      </c>
      <c r="Q302" s="79">
        <f t="shared" si="430"/>
        <v>0</v>
      </c>
      <c r="R302" s="79">
        <f t="shared" si="430"/>
        <v>0</v>
      </c>
      <c r="S302" s="79">
        <f t="shared" si="430"/>
        <v>0</v>
      </c>
      <c r="T302" s="79">
        <f t="shared" si="430"/>
        <v>0</v>
      </c>
    </row>
    <row r="303" spans="1:20" s="1" customFormat="1" ht="12.75" hidden="1" customHeight="1" x14ac:dyDescent="0.25">
      <c r="A303" s="80"/>
      <c r="B303" s="48" t="s">
        <v>380</v>
      </c>
      <c r="C303" s="51"/>
      <c r="D303" s="51"/>
      <c r="E303" s="51"/>
      <c r="F303" s="78" t="s">
        <v>363</v>
      </c>
      <c r="G303" s="78" t="s">
        <v>317</v>
      </c>
      <c r="H303" s="78" t="s">
        <v>385</v>
      </c>
      <c r="I303" s="78" t="s">
        <v>381</v>
      </c>
      <c r="J303" s="79">
        <f>J304</f>
        <v>0</v>
      </c>
      <c r="K303" s="79">
        <f t="shared" si="430"/>
        <v>0</v>
      </c>
      <c r="L303" s="79">
        <f t="shared" si="430"/>
        <v>0</v>
      </c>
      <c r="M303" s="79">
        <f t="shared" si="430"/>
        <v>0</v>
      </c>
      <c r="N303" s="79">
        <f t="shared" si="430"/>
        <v>0</v>
      </c>
      <c r="O303" s="79">
        <f t="shared" si="430"/>
        <v>0</v>
      </c>
      <c r="P303" s="79">
        <f t="shared" si="430"/>
        <v>0</v>
      </c>
      <c r="Q303" s="79">
        <f t="shared" si="430"/>
        <v>0</v>
      </c>
      <c r="R303" s="79">
        <f t="shared" si="430"/>
        <v>0</v>
      </c>
      <c r="S303" s="79">
        <f t="shared" si="430"/>
        <v>0</v>
      </c>
      <c r="T303" s="79">
        <f t="shared" si="430"/>
        <v>0</v>
      </c>
    </row>
    <row r="304" spans="1:20" s="1" customFormat="1" ht="12.75" hidden="1" customHeight="1" x14ac:dyDescent="0.25">
      <c r="A304" s="80"/>
      <c r="B304" s="51" t="s">
        <v>386</v>
      </c>
      <c r="C304" s="51"/>
      <c r="D304" s="51"/>
      <c r="E304" s="51"/>
      <c r="F304" s="78" t="s">
        <v>363</v>
      </c>
      <c r="G304" s="78" t="s">
        <v>317</v>
      </c>
      <c r="H304" s="78" t="s">
        <v>385</v>
      </c>
      <c r="I304" s="78" t="s">
        <v>387</v>
      </c>
      <c r="J304" s="79"/>
      <c r="K304" s="79"/>
      <c r="L304" s="79">
        <f>J304+K304</f>
        <v>0</v>
      </c>
      <c r="M304" s="79"/>
      <c r="N304" s="79">
        <f>L304+M304</f>
        <v>0</v>
      </c>
      <c r="O304" s="79"/>
      <c r="P304" s="79">
        <f>N304+O304</f>
        <v>0</v>
      </c>
      <c r="Q304" s="79"/>
      <c r="R304" s="79">
        <f>P304+Q304</f>
        <v>0</v>
      </c>
      <c r="S304" s="79"/>
      <c r="T304" s="79">
        <f>R304+S304</f>
        <v>0</v>
      </c>
    </row>
    <row r="305" spans="1:20" s="1" customFormat="1" ht="12.75" hidden="1" customHeight="1" x14ac:dyDescent="0.25">
      <c r="A305" s="222" t="s">
        <v>390</v>
      </c>
      <c r="B305" s="223"/>
      <c r="C305" s="51"/>
      <c r="D305" s="51"/>
      <c r="E305" s="51"/>
      <c r="F305" s="49" t="s">
        <v>363</v>
      </c>
      <c r="G305" s="49" t="s">
        <v>317</v>
      </c>
      <c r="H305" s="49" t="s">
        <v>391</v>
      </c>
      <c r="I305" s="78"/>
      <c r="J305" s="79">
        <f t="shared" ref="J305:T306" si="431">J306</f>
        <v>1685000</v>
      </c>
      <c r="K305" s="79">
        <f t="shared" si="431"/>
        <v>0</v>
      </c>
      <c r="L305" s="79">
        <f t="shared" si="431"/>
        <v>1685000</v>
      </c>
      <c r="M305" s="79">
        <f t="shared" si="431"/>
        <v>0</v>
      </c>
      <c r="N305" s="79">
        <f t="shared" si="431"/>
        <v>1685000</v>
      </c>
      <c r="O305" s="79">
        <f t="shared" si="431"/>
        <v>-1685000</v>
      </c>
      <c r="P305" s="79">
        <f t="shared" si="431"/>
        <v>0</v>
      </c>
      <c r="Q305" s="79">
        <f t="shared" si="431"/>
        <v>0</v>
      </c>
      <c r="R305" s="79">
        <f t="shared" si="431"/>
        <v>0</v>
      </c>
      <c r="S305" s="79">
        <f t="shared" si="431"/>
        <v>0</v>
      </c>
      <c r="T305" s="79">
        <f t="shared" si="431"/>
        <v>0</v>
      </c>
    </row>
    <row r="306" spans="1:20" s="1" customFormat="1" ht="25.5" hidden="1" x14ac:dyDescent="0.25">
      <c r="A306" s="51"/>
      <c r="B306" s="51" t="s">
        <v>371</v>
      </c>
      <c r="C306" s="51"/>
      <c r="D306" s="51"/>
      <c r="E306" s="51">
        <v>852</v>
      </c>
      <c r="F306" s="78" t="s">
        <v>363</v>
      </c>
      <c r="G306" s="78" t="s">
        <v>317</v>
      </c>
      <c r="H306" s="49" t="s">
        <v>391</v>
      </c>
      <c r="I306" s="78" t="s">
        <v>372</v>
      </c>
      <c r="J306" s="79">
        <f t="shared" si="431"/>
        <v>1685000</v>
      </c>
      <c r="K306" s="79">
        <f t="shared" si="431"/>
        <v>0</v>
      </c>
      <c r="L306" s="79">
        <f t="shared" si="431"/>
        <v>1685000</v>
      </c>
      <c r="M306" s="79">
        <f t="shared" si="431"/>
        <v>0</v>
      </c>
      <c r="N306" s="79">
        <f t="shared" si="431"/>
        <v>1685000</v>
      </c>
      <c r="O306" s="79">
        <f t="shared" si="431"/>
        <v>-1685000</v>
      </c>
      <c r="P306" s="79">
        <f t="shared" si="431"/>
        <v>0</v>
      </c>
      <c r="Q306" s="79">
        <f t="shared" si="431"/>
        <v>0</v>
      </c>
      <c r="R306" s="79">
        <f t="shared" si="431"/>
        <v>0</v>
      </c>
      <c r="S306" s="79">
        <f t="shared" si="431"/>
        <v>0</v>
      </c>
      <c r="T306" s="79">
        <f t="shared" si="431"/>
        <v>0</v>
      </c>
    </row>
    <row r="307" spans="1:20" s="1" customFormat="1" ht="12.75" hidden="1" x14ac:dyDescent="0.25">
      <c r="A307" s="48"/>
      <c r="B307" s="48" t="s">
        <v>394</v>
      </c>
      <c r="C307" s="48"/>
      <c r="D307" s="48"/>
      <c r="E307" s="51">
        <v>852</v>
      </c>
      <c r="F307" s="78" t="s">
        <v>363</v>
      </c>
      <c r="G307" s="78" t="s">
        <v>317</v>
      </c>
      <c r="H307" s="49" t="s">
        <v>391</v>
      </c>
      <c r="I307" s="78" t="s">
        <v>395</v>
      </c>
      <c r="J307" s="79">
        <v>1685000</v>
      </c>
      <c r="K307" s="79"/>
      <c r="L307" s="79">
        <f t="shared" si="375"/>
        <v>1685000</v>
      </c>
      <c r="M307" s="79"/>
      <c r="N307" s="79">
        <f t="shared" ref="N307" si="432">L307+M307</f>
        <v>1685000</v>
      </c>
      <c r="O307" s="79">
        <v>-1685000</v>
      </c>
      <c r="P307" s="79">
        <f t="shared" ref="P307" si="433">N307+O307</f>
        <v>0</v>
      </c>
      <c r="Q307" s="79"/>
      <c r="R307" s="79">
        <f t="shared" ref="R307" si="434">P307+Q307</f>
        <v>0</v>
      </c>
      <c r="S307" s="79"/>
      <c r="T307" s="79">
        <f t="shared" ref="T307" si="435">R307+S307</f>
        <v>0</v>
      </c>
    </row>
    <row r="308" spans="1:20" s="1" customFormat="1" ht="12.75" hidden="1" customHeight="1" x14ac:dyDescent="0.25">
      <c r="A308" s="222" t="s">
        <v>396</v>
      </c>
      <c r="B308" s="223"/>
      <c r="C308" s="51"/>
      <c r="D308" s="51"/>
      <c r="E308" s="51"/>
      <c r="F308" s="49" t="s">
        <v>363</v>
      </c>
      <c r="G308" s="49" t="s">
        <v>317</v>
      </c>
      <c r="H308" s="49" t="s">
        <v>397</v>
      </c>
      <c r="I308" s="78"/>
      <c r="J308" s="79">
        <f t="shared" ref="J308:T309" si="436">J309</f>
        <v>991000</v>
      </c>
      <c r="K308" s="79">
        <f t="shared" si="436"/>
        <v>0</v>
      </c>
      <c r="L308" s="79">
        <f t="shared" si="436"/>
        <v>991000</v>
      </c>
      <c r="M308" s="79">
        <f t="shared" si="436"/>
        <v>0</v>
      </c>
      <c r="N308" s="79">
        <f t="shared" si="436"/>
        <v>991000</v>
      </c>
      <c r="O308" s="79">
        <f t="shared" si="436"/>
        <v>-991000</v>
      </c>
      <c r="P308" s="79">
        <f t="shared" si="436"/>
        <v>0</v>
      </c>
      <c r="Q308" s="79">
        <f t="shared" si="436"/>
        <v>0</v>
      </c>
      <c r="R308" s="79">
        <f t="shared" si="436"/>
        <v>0</v>
      </c>
      <c r="S308" s="79">
        <f t="shared" si="436"/>
        <v>0</v>
      </c>
      <c r="T308" s="79">
        <f t="shared" si="436"/>
        <v>0</v>
      </c>
    </row>
    <row r="309" spans="1:20" s="1" customFormat="1" ht="25.5" hidden="1" x14ac:dyDescent="0.25">
      <c r="A309" s="51"/>
      <c r="B309" s="51" t="s">
        <v>371</v>
      </c>
      <c r="C309" s="51"/>
      <c r="D309" s="51"/>
      <c r="E309" s="51"/>
      <c r="F309" s="78" t="s">
        <v>363</v>
      </c>
      <c r="G309" s="78" t="s">
        <v>317</v>
      </c>
      <c r="H309" s="49" t="s">
        <v>397</v>
      </c>
      <c r="I309" s="78" t="s">
        <v>372</v>
      </c>
      <c r="J309" s="79">
        <f t="shared" si="436"/>
        <v>991000</v>
      </c>
      <c r="K309" s="79">
        <f t="shared" si="436"/>
        <v>0</v>
      </c>
      <c r="L309" s="79">
        <f t="shared" si="436"/>
        <v>991000</v>
      </c>
      <c r="M309" s="79">
        <f t="shared" si="436"/>
        <v>0</v>
      </c>
      <c r="N309" s="79">
        <f t="shared" si="436"/>
        <v>991000</v>
      </c>
      <c r="O309" s="79">
        <f t="shared" si="436"/>
        <v>-991000</v>
      </c>
      <c r="P309" s="79">
        <f t="shared" si="436"/>
        <v>0</v>
      </c>
      <c r="Q309" s="79">
        <f t="shared" si="436"/>
        <v>0</v>
      </c>
      <c r="R309" s="79">
        <f t="shared" si="436"/>
        <v>0</v>
      </c>
      <c r="S309" s="79">
        <f t="shared" si="436"/>
        <v>0</v>
      </c>
      <c r="T309" s="79">
        <f t="shared" si="436"/>
        <v>0</v>
      </c>
    </row>
    <row r="310" spans="1:20" s="1" customFormat="1" ht="12.75" hidden="1" x14ac:dyDescent="0.25">
      <c r="A310" s="48"/>
      <c r="B310" s="48" t="s">
        <v>394</v>
      </c>
      <c r="C310" s="48"/>
      <c r="D310" s="48"/>
      <c r="E310" s="48"/>
      <c r="F310" s="78" t="s">
        <v>363</v>
      </c>
      <c r="G310" s="78" t="s">
        <v>317</v>
      </c>
      <c r="H310" s="49" t="s">
        <v>397</v>
      </c>
      <c r="I310" s="78" t="s">
        <v>395</v>
      </c>
      <c r="J310" s="79">
        <v>991000</v>
      </c>
      <c r="K310" s="79"/>
      <c r="L310" s="79">
        <f t="shared" si="375"/>
        <v>991000</v>
      </c>
      <c r="M310" s="79"/>
      <c r="N310" s="79">
        <v>991000</v>
      </c>
      <c r="O310" s="79">
        <v>-991000</v>
      </c>
      <c r="P310" s="79">
        <f>N310+O310</f>
        <v>0</v>
      </c>
      <c r="Q310" s="79"/>
      <c r="R310" s="79">
        <f>P310+Q310</f>
        <v>0</v>
      </c>
      <c r="S310" s="79"/>
      <c r="T310" s="79">
        <f>R310+S310</f>
        <v>0</v>
      </c>
    </row>
    <row r="311" spans="1:20" s="1" customFormat="1" ht="12.75" hidden="1" customHeight="1" x14ac:dyDescent="0.25">
      <c r="A311" s="218" t="s">
        <v>470</v>
      </c>
      <c r="B311" s="219"/>
      <c r="C311" s="71"/>
      <c r="D311" s="71"/>
      <c r="E311" s="71"/>
      <c r="F311" s="72" t="s">
        <v>471</v>
      </c>
      <c r="G311" s="72"/>
      <c r="H311" s="72"/>
      <c r="I311" s="72"/>
      <c r="J311" s="73">
        <f>J312+J351</f>
        <v>5061140</v>
      </c>
      <c r="K311" s="73">
        <f t="shared" ref="K311:T311" si="437">K312+K351</f>
        <v>-133400</v>
      </c>
      <c r="L311" s="73">
        <f t="shared" si="437"/>
        <v>4927740</v>
      </c>
      <c r="M311" s="73">
        <f t="shared" si="437"/>
        <v>0</v>
      </c>
      <c r="N311" s="73">
        <f t="shared" si="437"/>
        <v>4927740</v>
      </c>
      <c r="O311" s="73">
        <f t="shared" si="437"/>
        <v>0</v>
      </c>
      <c r="P311" s="73">
        <f t="shared" si="437"/>
        <v>4927740</v>
      </c>
      <c r="Q311" s="73">
        <f t="shared" si="437"/>
        <v>0</v>
      </c>
      <c r="R311" s="73">
        <f t="shared" si="437"/>
        <v>4927740</v>
      </c>
      <c r="S311" s="73">
        <f t="shared" si="437"/>
        <v>0</v>
      </c>
      <c r="T311" s="73">
        <f t="shared" si="437"/>
        <v>4927740</v>
      </c>
    </row>
    <row r="312" spans="1:20" s="1" customFormat="1" ht="12.75" hidden="1" customHeight="1" x14ac:dyDescent="0.25">
      <c r="A312" s="220" t="s">
        <v>472</v>
      </c>
      <c r="B312" s="221"/>
      <c r="C312" s="52"/>
      <c r="D312" s="52"/>
      <c r="E312" s="52"/>
      <c r="F312" s="75" t="s">
        <v>471</v>
      </c>
      <c r="G312" s="75" t="s">
        <v>234</v>
      </c>
      <c r="H312" s="75"/>
      <c r="I312" s="75"/>
      <c r="J312" s="76">
        <f>J313+J321+J331+J345+J348+J338</f>
        <v>4785540</v>
      </c>
      <c r="K312" s="76">
        <f t="shared" ref="K312:T312" si="438">K313+K321+K331+K345+K348+K338</f>
        <v>3180</v>
      </c>
      <c r="L312" s="76">
        <f t="shared" si="438"/>
        <v>4788720</v>
      </c>
      <c r="M312" s="76">
        <f t="shared" si="438"/>
        <v>0</v>
      </c>
      <c r="N312" s="76">
        <f t="shared" si="438"/>
        <v>4788720</v>
      </c>
      <c r="O312" s="76">
        <f t="shared" si="438"/>
        <v>0</v>
      </c>
      <c r="P312" s="76">
        <f t="shared" si="438"/>
        <v>4788720</v>
      </c>
      <c r="Q312" s="76">
        <f t="shared" si="438"/>
        <v>0</v>
      </c>
      <c r="R312" s="76">
        <f t="shared" si="438"/>
        <v>4788720</v>
      </c>
      <c r="S312" s="76">
        <f t="shared" si="438"/>
        <v>0</v>
      </c>
      <c r="T312" s="76">
        <f t="shared" si="438"/>
        <v>4788720</v>
      </c>
    </row>
    <row r="313" spans="1:20" s="1" customFormat="1" ht="12.75" hidden="1" customHeight="1" x14ac:dyDescent="0.25">
      <c r="A313" s="222" t="s">
        <v>473</v>
      </c>
      <c r="B313" s="223"/>
      <c r="C313" s="51"/>
      <c r="D313" s="51"/>
      <c r="E313" s="51"/>
      <c r="F313" s="78" t="s">
        <v>471</v>
      </c>
      <c r="G313" s="78" t="s">
        <v>234</v>
      </c>
      <c r="H313" s="78" t="s">
        <v>474</v>
      </c>
      <c r="I313" s="78"/>
      <c r="J313" s="79">
        <f>J314</f>
        <v>1380000</v>
      </c>
      <c r="K313" s="79">
        <f t="shared" ref="K313:T313" si="439">K314</f>
        <v>0</v>
      </c>
      <c r="L313" s="79">
        <f t="shared" si="439"/>
        <v>1380000</v>
      </c>
      <c r="M313" s="79">
        <f t="shared" si="439"/>
        <v>0</v>
      </c>
      <c r="N313" s="79">
        <f t="shared" si="439"/>
        <v>1380000</v>
      </c>
      <c r="O313" s="79">
        <f t="shared" si="439"/>
        <v>0</v>
      </c>
      <c r="P313" s="79">
        <f t="shared" si="439"/>
        <v>1380000</v>
      </c>
      <c r="Q313" s="79">
        <f t="shared" si="439"/>
        <v>0</v>
      </c>
      <c r="R313" s="79">
        <f t="shared" si="439"/>
        <v>1380000</v>
      </c>
      <c r="S313" s="79">
        <f t="shared" si="439"/>
        <v>0</v>
      </c>
      <c r="T313" s="79">
        <f t="shared" si="439"/>
        <v>1380000</v>
      </c>
    </row>
    <row r="314" spans="1:20" s="1" customFormat="1" ht="12.75" hidden="1" x14ac:dyDescent="0.25">
      <c r="A314" s="222" t="s">
        <v>367</v>
      </c>
      <c r="B314" s="223"/>
      <c r="C314" s="51"/>
      <c r="D314" s="51"/>
      <c r="E314" s="51"/>
      <c r="F314" s="78" t="s">
        <v>471</v>
      </c>
      <c r="G314" s="78" t="s">
        <v>234</v>
      </c>
      <c r="H314" s="78" t="s">
        <v>475</v>
      </c>
      <c r="I314" s="78"/>
      <c r="J314" s="79">
        <f>J315+J318</f>
        <v>1380000</v>
      </c>
      <c r="K314" s="79">
        <f t="shared" ref="K314:T314" si="440">K315+K318</f>
        <v>0</v>
      </c>
      <c r="L314" s="79">
        <f t="shared" si="440"/>
        <v>1380000</v>
      </c>
      <c r="M314" s="79">
        <f t="shared" si="440"/>
        <v>0</v>
      </c>
      <c r="N314" s="79">
        <f t="shared" si="440"/>
        <v>1380000</v>
      </c>
      <c r="O314" s="79">
        <f t="shared" si="440"/>
        <v>0</v>
      </c>
      <c r="P314" s="79">
        <f t="shared" si="440"/>
        <v>1380000</v>
      </c>
      <c r="Q314" s="79">
        <f t="shared" si="440"/>
        <v>0</v>
      </c>
      <c r="R314" s="79">
        <f t="shared" si="440"/>
        <v>1380000</v>
      </c>
      <c r="S314" s="79">
        <f t="shared" si="440"/>
        <v>0</v>
      </c>
      <c r="T314" s="79">
        <f t="shared" si="440"/>
        <v>1380000</v>
      </c>
    </row>
    <row r="315" spans="1:20" s="2" customFormat="1" ht="12.75" hidden="1" x14ac:dyDescent="0.25">
      <c r="A315" s="222" t="s">
        <v>476</v>
      </c>
      <c r="B315" s="223"/>
      <c r="C315" s="51"/>
      <c r="D315" s="51"/>
      <c r="E315" s="51"/>
      <c r="F315" s="49" t="s">
        <v>471</v>
      </c>
      <c r="G315" s="49" t="s">
        <v>234</v>
      </c>
      <c r="H315" s="49" t="s">
        <v>477</v>
      </c>
      <c r="I315" s="49"/>
      <c r="J315" s="44">
        <f t="shared" ref="J315:T316" si="441">J316</f>
        <v>180000</v>
      </c>
      <c r="K315" s="44">
        <f t="shared" si="441"/>
        <v>0</v>
      </c>
      <c r="L315" s="44">
        <f t="shared" si="441"/>
        <v>180000</v>
      </c>
      <c r="M315" s="44">
        <f t="shared" si="441"/>
        <v>0</v>
      </c>
      <c r="N315" s="44">
        <f t="shared" si="441"/>
        <v>180000</v>
      </c>
      <c r="O315" s="44">
        <f t="shared" si="441"/>
        <v>0</v>
      </c>
      <c r="P315" s="44">
        <f t="shared" si="441"/>
        <v>180000</v>
      </c>
      <c r="Q315" s="44">
        <f t="shared" si="441"/>
        <v>0</v>
      </c>
      <c r="R315" s="44">
        <f t="shared" si="441"/>
        <v>180000</v>
      </c>
      <c r="S315" s="44">
        <f t="shared" si="441"/>
        <v>0</v>
      </c>
      <c r="T315" s="44">
        <f t="shared" si="441"/>
        <v>180000</v>
      </c>
    </row>
    <row r="316" spans="1:20" s="1" customFormat="1" ht="12.75" hidden="1" x14ac:dyDescent="0.25">
      <c r="A316" s="87"/>
      <c r="B316" s="51" t="s">
        <v>250</v>
      </c>
      <c r="C316" s="51"/>
      <c r="D316" s="51"/>
      <c r="E316" s="51"/>
      <c r="F316" s="78" t="s">
        <v>471</v>
      </c>
      <c r="G316" s="78" t="s">
        <v>234</v>
      </c>
      <c r="H316" s="78" t="s">
        <v>477</v>
      </c>
      <c r="I316" s="78" t="s">
        <v>251</v>
      </c>
      <c r="J316" s="79">
        <f t="shared" si="441"/>
        <v>180000</v>
      </c>
      <c r="K316" s="79">
        <f t="shared" si="441"/>
        <v>0</v>
      </c>
      <c r="L316" s="79">
        <f t="shared" si="441"/>
        <v>180000</v>
      </c>
      <c r="M316" s="79">
        <f t="shared" si="441"/>
        <v>0</v>
      </c>
      <c r="N316" s="79">
        <f t="shared" si="441"/>
        <v>180000</v>
      </c>
      <c r="O316" s="79">
        <f t="shared" si="441"/>
        <v>0</v>
      </c>
      <c r="P316" s="79">
        <f t="shared" si="441"/>
        <v>180000</v>
      </c>
      <c r="Q316" s="79">
        <f t="shared" si="441"/>
        <v>0</v>
      </c>
      <c r="R316" s="79">
        <f t="shared" si="441"/>
        <v>180000</v>
      </c>
      <c r="S316" s="79">
        <f t="shared" si="441"/>
        <v>0</v>
      </c>
      <c r="T316" s="79">
        <f t="shared" si="441"/>
        <v>180000</v>
      </c>
    </row>
    <row r="317" spans="1:20" s="1" customFormat="1" ht="12.75" hidden="1" x14ac:dyDescent="0.25">
      <c r="A317" s="87"/>
      <c r="B317" s="51" t="s">
        <v>469</v>
      </c>
      <c r="C317" s="51"/>
      <c r="D317" s="51"/>
      <c r="E317" s="51"/>
      <c r="F317" s="78" t="s">
        <v>471</v>
      </c>
      <c r="G317" s="78" t="s">
        <v>234</v>
      </c>
      <c r="H317" s="78" t="s">
        <v>477</v>
      </c>
      <c r="I317" s="78" t="s">
        <v>253</v>
      </c>
      <c r="J317" s="79">
        <v>180000</v>
      </c>
      <c r="K317" s="79"/>
      <c r="L317" s="79">
        <f t="shared" si="375"/>
        <v>180000</v>
      </c>
      <c r="M317" s="79"/>
      <c r="N317" s="79">
        <f t="shared" ref="N317" si="442">L317+M317</f>
        <v>180000</v>
      </c>
      <c r="O317" s="79"/>
      <c r="P317" s="79">
        <f t="shared" ref="P317" si="443">N317+O317</f>
        <v>180000</v>
      </c>
      <c r="Q317" s="79"/>
      <c r="R317" s="79">
        <f t="shared" ref="R317" si="444">P317+Q317</f>
        <v>180000</v>
      </c>
      <c r="S317" s="79"/>
      <c r="T317" s="79">
        <f t="shared" ref="T317" si="445">R317+S317</f>
        <v>180000</v>
      </c>
    </row>
    <row r="318" spans="1:20" s="1" customFormat="1" ht="12.75" hidden="1" customHeight="1" x14ac:dyDescent="0.25">
      <c r="A318" s="222" t="s">
        <v>478</v>
      </c>
      <c r="B318" s="223"/>
      <c r="C318" s="51"/>
      <c r="D318" s="51"/>
      <c r="E318" s="51"/>
      <c r="F318" s="49" t="s">
        <v>471</v>
      </c>
      <c r="G318" s="49" t="s">
        <v>234</v>
      </c>
      <c r="H318" s="49" t="s">
        <v>479</v>
      </c>
      <c r="I318" s="49"/>
      <c r="J318" s="44">
        <f t="shared" ref="J318:T319" si="446">J319</f>
        <v>1200000</v>
      </c>
      <c r="K318" s="44">
        <f t="shared" si="446"/>
        <v>0</v>
      </c>
      <c r="L318" s="44">
        <f t="shared" si="446"/>
        <v>1200000</v>
      </c>
      <c r="M318" s="44">
        <f t="shared" si="446"/>
        <v>0</v>
      </c>
      <c r="N318" s="44">
        <f t="shared" si="446"/>
        <v>1200000</v>
      </c>
      <c r="O318" s="44">
        <f t="shared" si="446"/>
        <v>0</v>
      </c>
      <c r="P318" s="44">
        <f t="shared" si="446"/>
        <v>1200000</v>
      </c>
      <c r="Q318" s="44">
        <f t="shared" si="446"/>
        <v>0</v>
      </c>
      <c r="R318" s="44">
        <f t="shared" si="446"/>
        <v>1200000</v>
      </c>
      <c r="S318" s="44">
        <f t="shared" si="446"/>
        <v>0</v>
      </c>
      <c r="T318" s="44">
        <f t="shared" si="446"/>
        <v>1200000</v>
      </c>
    </row>
    <row r="319" spans="1:20" s="1" customFormat="1" ht="12.75" hidden="1" x14ac:dyDescent="0.25">
      <c r="A319" s="80"/>
      <c r="B319" s="48" t="s">
        <v>246</v>
      </c>
      <c r="C319" s="48"/>
      <c r="D319" s="48"/>
      <c r="E319" s="48"/>
      <c r="F319" s="49" t="s">
        <v>471</v>
      </c>
      <c r="G319" s="49" t="s">
        <v>234</v>
      </c>
      <c r="H319" s="49" t="s">
        <v>479</v>
      </c>
      <c r="I319" s="78" t="s">
        <v>247</v>
      </c>
      <c r="J319" s="79">
        <f t="shared" si="446"/>
        <v>1200000</v>
      </c>
      <c r="K319" s="79">
        <f t="shared" si="446"/>
        <v>0</v>
      </c>
      <c r="L319" s="79">
        <f t="shared" si="446"/>
        <v>1200000</v>
      </c>
      <c r="M319" s="79">
        <f t="shared" si="446"/>
        <v>0</v>
      </c>
      <c r="N319" s="79">
        <f t="shared" si="446"/>
        <v>1200000</v>
      </c>
      <c r="O319" s="79">
        <f t="shared" si="446"/>
        <v>0</v>
      </c>
      <c r="P319" s="79">
        <f t="shared" si="446"/>
        <v>1200000</v>
      </c>
      <c r="Q319" s="79">
        <f t="shared" si="446"/>
        <v>0</v>
      </c>
      <c r="R319" s="79">
        <f t="shared" si="446"/>
        <v>1200000</v>
      </c>
      <c r="S319" s="79">
        <f t="shared" si="446"/>
        <v>0</v>
      </c>
      <c r="T319" s="79">
        <f t="shared" si="446"/>
        <v>1200000</v>
      </c>
    </row>
    <row r="320" spans="1:20" s="1" customFormat="1" ht="12.75" hidden="1" x14ac:dyDescent="0.25">
      <c r="A320" s="80"/>
      <c r="B320" s="51" t="s">
        <v>248</v>
      </c>
      <c r="C320" s="51"/>
      <c r="D320" s="51"/>
      <c r="E320" s="51"/>
      <c r="F320" s="49" t="s">
        <v>471</v>
      </c>
      <c r="G320" s="49" t="s">
        <v>234</v>
      </c>
      <c r="H320" s="49" t="s">
        <v>479</v>
      </c>
      <c r="I320" s="78" t="s">
        <v>249</v>
      </c>
      <c r="J320" s="79">
        <v>1200000</v>
      </c>
      <c r="K320" s="79"/>
      <c r="L320" s="79">
        <f t="shared" si="375"/>
        <v>1200000</v>
      </c>
      <c r="M320" s="79"/>
      <c r="N320" s="79">
        <f t="shared" ref="N320" si="447">L320+M320</f>
        <v>1200000</v>
      </c>
      <c r="O320" s="79"/>
      <c r="P320" s="79">
        <f t="shared" ref="P320" si="448">N320+O320</f>
        <v>1200000</v>
      </c>
      <c r="Q320" s="79"/>
      <c r="R320" s="79">
        <f t="shared" ref="R320" si="449">P320+Q320</f>
        <v>1200000</v>
      </c>
      <c r="S320" s="79"/>
      <c r="T320" s="79">
        <f t="shared" ref="T320" si="450">R320+S320</f>
        <v>1200000</v>
      </c>
    </row>
    <row r="321" spans="1:20" s="1" customFormat="1" ht="12.75" hidden="1" customHeight="1" x14ac:dyDescent="0.25">
      <c r="A321" s="222" t="s">
        <v>480</v>
      </c>
      <c r="B321" s="223"/>
      <c r="C321" s="51"/>
      <c r="D321" s="51"/>
      <c r="E321" s="51"/>
      <c r="F321" s="78" t="s">
        <v>471</v>
      </c>
      <c r="G321" s="78" t="s">
        <v>234</v>
      </c>
      <c r="H321" s="78" t="s">
        <v>481</v>
      </c>
      <c r="I321" s="78"/>
      <c r="J321" s="79">
        <f>J322</f>
        <v>3154200</v>
      </c>
      <c r="K321" s="79">
        <f t="shared" ref="K321:T321" si="451">K322</f>
        <v>0</v>
      </c>
      <c r="L321" s="79">
        <f t="shared" si="451"/>
        <v>3154200</v>
      </c>
      <c r="M321" s="79">
        <f t="shared" si="451"/>
        <v>0</v>
      </c>
      <c r="N321" s="79">
        <f t="shared" si="451"/>
        <v>3154200</v>
      </c>
      <c r="O321" s="79">
        <f t="shared" si="451"/>
        <v>0</v>
      </c>
      <c r="P321" s="79">
        <f t="shared" si="451"/>
        <v>3154200</v>
      </c>
      <c r="Q321" s="79">
        <f t="shared" si="451"/>
        <v>0</v>
      </c>
      <c r="R321" s="79">
        <f t="shared" si="451"/>
        <v>3154200</v>
      </c>
      <c r="S321" s="79">
        <f t="shared" si="451"/>
        <v>0</v>
      </c>
      <c r="T321" s="79">
        <f t="shared" si="451"/>
        <v>3154200</v>
      </c>
    </row>
    <row r="322" spans="1:20" s="1" customFormat="1" ht="57.75" hidden="1" customHeight="1" x14ac:dyDescent="0.25">
      <c r="A322" s="222" t="s">
        <v>367</v>
      </c>
      <c r="B322" s="223"/>
      <c r="C322" s="51"/>
      <c r="D322" s="51"/>
      <c r="E322" s="51"/>
      <c r="F322" s="78" t="s">
        <v>471</v>
      </c>
      <c r="G322" s="78" t="s">
        <v>234</v>
      </c>
      <c r="H322" s="78" t="s">
        <v>482</v>
      </c>
      <c r="I322" s="78"/>
      <c r="J322" s="79">
        <f>J323+J328</f>
        <v>3154200</v>
      </c>
      <c r="K322" s="79">
        <f t="shared" ref="K322:T322" si="452">K323+K328</f>
        <v>0</v>
      </c>
      <c r="L322" s="79">
        <f t="shared" si="452"/>
        <v>3154200</v>
      </c>
      <c r="M322" s="79">
        <f t="shared" si="452"/>
        <v>0</v>
      </c>
      <c r="N322" s="79">
        <f t="shared" si="452"/>
        <v>3154200</v>
      </c>
      <c r="O322" s="79">
        <f t="shared" si="452"/>
        <v>0</v>
      </c>
      <c r="P322" s="79">
        <f t="shared" si="452"/>
        <v>3154200</v>
      </c>
      <c r="Q322" s="79">
        <f t="shared" si="452"/>
        <v>0</v>
      </c>
      <c r="R322" s="79">
        <f t="shared" si="452"/>
        <v>3154200</v>
      </c>
      <c r="S322" s="79">
        <f t="shared" si="452"/>
        <v>0</v>
      </c>
      <c r="T322" s="79">
        <f t="shared" si="452"/>
        <v>3154200</v>
      </c>
    </row>
    <row r="323" spans="1:20" s="2" customFormat="1" ht="45" hidden="1" customHeight="1" x14ac:dyDescent="0.25">
      <c r="A323" s="222" t="s">
        <v>483</v>
      </c>
      <c r="B323" s="223"/>
      <c r="C323" s="51"/>
      <c r="D323" s="51"/>
      <c r="E323" s="51"/>
      <c r="F323" s="78" t="s">
        <v>471</v>
      </c>
      <c r="G323" s="78" t="s">
        <v>234</v>
      </c>
      <c r="H323" s="78" t="s">
        <v>484</v>
      </c>
      <c r="I323" s="78"/>
      <c r="J323" s="79">
        <f>J324+J326</f>
        <v>564200</v>
      </c>
      <c r="K323" s="79">
        <f t="shared" ref="K323:T323" si="453">K324+K326</f>
        <v>0</v>
      </c>
      <c r="L323" s="79">
        <f t="shared" si="453"/>
        <v>564200</v>
      </c>
      <c r="M323" s="79">
        <f t="shared" si="453"/>
        <v>0</v>
      </c>
      <c r="N323" s="79">
        <f t="shared" si="453"/>
        <v>564200</v>
      </c>
      <c r="O323" s="79">
        <f t="shared" si="453"/>
        <v>0</v>
      </c>
      <c r="P323" s="79">
        <f t="shared" si="453"/>
        <v>564200</v>
      </c>
      <c r="Q323" s="79">
        <f t="shared" si="453"/>
        <v>0</v>
      </c>
      <c r="R323" s="79">
        <f t="shared" si="453"/>
        <v>564200</v>
      </c>
      <c r="S323" s="79">
        <f t="shared" si="453"/>
        <v>0</v>
      </c>
      <c r="T323" s="79">
        <f t="shared" si="453"/>
        <v>564200</v>
      </c>
    </row>
    <row r="324" spans="1:20" s="1" customFormat="1" ht="25.5" hidden="1" x14ac:dyDescent="0.25">
      <c r="A324" s="51"/>
      <c r="B324" s="51" t="s">
        <v>371</v>
      </c>
      <c r="C324" s="51"/>
      <c r="D324" s="51"/>
      <c r="E324" s="51"/>
      <c r="F324" s="78" t="s">
        <v>471</v>
      </c>
      <c r="G324" s="78" t="s">
        <v>234</v>
      </c>
      <c r="H324" s="78" t="s">
        <v>484</v>
      </c>
      <c r="I324" s="78" t="s">
        <v>372</v>
      </c>
      <c r="J324" s="79">
        <f>J325</f>
        <v>474200</v>
      </c>
      <c r="K324" s="79">
        <f t="shared" ref="K324:T324" si="454">K325</f>
        <v>90000</v>
      </c>
      <c r="L324" s="79">
        <f t="shared" si="454"/>
        <v>564200</v>
      </c>
      <c r="M324" s="79">
        <f t="shared" si="454"/>
        <v>0</v>
      </c>
      <c r="N324" s="79">
        <f t="shared" si="454"/>
        <v>564200</v>
      </c>
      <c r="O324" s="79">
        <f t="shared" si="454"/>
        <v>0</v>
      </c>
      <c r="P324" s="79">
        <f t="shared" si="454"/>
        <v>564200</v>
      </c>
      <c r="Q324" s="79">
        <f t="shared" si="454"/>
        <v>0</v>
      </c>
      <c r="R324" s="79">
        <f t="shared" si="454"/>
        <v>564200</v>
      </c>
      <c r="S324" s="79">
        <f t="shared" si="454"/>
        <v>0</v>
      </c>
      <c r="T324" s="79">
        <f t="shared" si="454"/>
        <v>564200</v>
      </c>
    </row>
    <row r="325" spans="1:20" s="1" customFormat="1" ht="15.75" hidden="1" customHeight="1" x14ac:dyDescent="0.25">
      <c r="A325" s="51"/>
      <c r="B325" s="51" t="s">
        <v>373</v>
      </c>
      <c r="C325" s="51"/>
      <c r="D325" s="51"/>
      <c r="E325" s="51"/>
      <c r="F325" s="78" t="s">
        <v>471</v>
      </c>
      <c r="G325" s="78" t="s">
        <v>234</v>
      </c>
      <c r="H325" s="78" t="s">
        <v>484</v>
      </c>
      <c r="I325" s="78" t="s">
        <v>374</v>
      </c>
      <c r="J325" s="79">
        <f>474186+14</f>
        <v>474200</v>
      </c>
      <c r="K325" s="79">
        <v>90000</v>
      </c>
      <c r="L325" s="79">
        <f t="shared" si="375"/>
        <v>564200</v>
      </c>
      <c r="M325" s="79"/>
      <c r="N325" s="79">
        <f t="shared" ref="N325" si="455">L325+M325</f>
        <v>564200</v>
      </c>
      <c r="O325" s="79"/>
      <c r="P325" s="79">
        <f t="shared" ref="P325" si="456">N325+O325</f>
        <v>564200</v>
      </c>
      <c r="Q325" s="79"/>
      <c r="R325" s="79">
        <f t="shared" ref="R325" si="457">P325+Q325</f>
        <v>564200</v>
      </c>
      <c r="S325" s="79"/>
      <c r="T325" s="79">
        <f t="shared" ref="T325" si="458">R325+S325</f>
        <v>564200</v>
      </c>
    </row>
    <row r="326" spans="1:20" s="1" customFormat="1" ht="12.75" hidden="1" x14ac:dyDescent="0.25">
      <c r="A326" s="87"/>
      <c r="B326" s="51" t="s">
        <v>250</v>
      </c>
      <c r="C326" s="51"/>
      <c r="D326" s="51"/>
      <c r="E326" s="51"/>
      <c r="F326" s="78" t="s">
        <v>471</v>
      </c>
      <c r="G326" s="78" t="s">
        <v>234</v>
      </c>
      <c r="H326" s="78" t="s">
        <v>484</v>
      </c>
      <c r="I326" s="78" t="s">
        <v>251</v>
      </c>
      <c r="J326" s="79">
        <f>J327</f>
        <v>90000</v>
      </c>
      <c r="K326" s="79">
        <f t="shared" ref="K326:T326" si="459">K327</f>
        <v>-90000</v>
      </c>
      <c r="L326" s="79">
        <f t="shared" si="459"/>
        <v>0</v>
      </c>
      <c r="M326" s="79">
        <f t="shared" si="459"/>
        <v>0</v>
      </c>
      <c r="N326" s="79">
        <f t="shared" si="459"/>
        <v>0</v>
      </c>
      <c r="O326" s="79">
        <f t="shared" si="459"/>
        <v>0</v>
      </c>
      <c r="P326" s="79">
        <f t="shared" si="459"/>
        <v>0</v>
      </c>
      <c r="Q326" s="79">
        <f t="shared" si="459"/>
        <v>0</v>
      </c>
      <c r="R326" s="79">
        <f t="shared" si="459"/>
        <v>0</v>
      </c>
      <c r="S326" s="79">
        <f t="shared" si="459"/>
        <v>0</v>
      </c>
      <c r="T326" s="79">
        <f t="shared" si="459"/>
        <v>0</v>
      </c>
    </row>
    <row r="327" spans="1:20" s="1" customFormat="1" ht="12.75" hidden="1" x14ac:dyDescent="0.25">
      <c r="A327" s="87"/>
      <c r="B327" s="51" t="s">
        <v>469</v>
      </c>
      <c r="C327" s="51"/>
      <c r="D327" s="51"/>
      <c r="E327" s="51"/>
      <c r="F327" s="78" t="s">
        <v>471</v>
      </c>
      <c r="G327" s="78" t="s">
        <v>234</v>
      </c>
      <c r="H327" s="78" t="s">
        <v>484</v>
      </c>
      <c r="I327" s="78" t="s">
        <v>253</v>
      </c>
      <c r="J327" s="79">
        <v>90000</v>
      </c>
      <c r="K327" s="79">
        <v>-90000</v>
      </c>
      <c r="L327" s="79">
        <f t="shared" si="375"/>
        <v>0</v>
      </c>
      <c r="M327" s="79"/>
      <c r="N327" s="79">
        <f t="shared" ref="N327" si="460">L327+M327</f>
        <v>0</v>
      </c>
      <c r="O327" s="79"/>
      <c r="P327" s="79">
        <f t="shared" ref="P327" si="461">N327+O327</f>
        <v>0</v>
      </c>
      <c r="Q327" s="79"/>
      <c r="R327" s="79">
        <f t="shared" ref="R327" si="462">P327+Q327</f>
        <v>0</v>
      </c>
      <c r="S327" s="79"/>
      <c r="T327" s="79">
        <f t="shared" ref="T327" si="463">R327+S327</f>
        <v>0</v>
      </c>
    </row>
    <row r="328" spans="1:20" s="74" customFormat="1" ht="27" hidden="1" customHeight="1" x14ac:dyDescent="0.25">
      <c r="A328" s="222" t="s">
        <v>485</v>
      </c>
      <c r="B328" s="223"/>
      <c r="C328" s="51"/>
      <c r="D328" s="51"/>
      <c r="E328" s="51"/>
      <c r="F328" s="78" t="s">
        <v>471</v>
      </c>
      <c r="G328" s="78" t="s">
        <v>234</v>
      </c>
      <c r="H328" s="78" t="s">
        <v>486</v>
      </c>
      <c r="I328" s="78"/>
      <c r="J328" s="79">
        <f t="shared" ref="J328:T329" si="464">J329</f>
        <v>2590000</v>
      </c>
      <c r="K328" s="79">
        <f t="shared" si="464"/>
        <v>0</v>
      </c>
      <c r="L328" s="79">
        <f t="shared" si="464"/>
        <v>2590000</v>
      </c>
      <c r="M328" s="79">
        <f t="shared" si="464"/>
        <v>0</v>
      </c>
      <c r="N328" s="79">
        <f t="shared" si="464"/>
        <v>2590000</v>
      </c>
      <c r="O328" s="79">
        <f t="shared" si="464"/>
        <v>0</v>
      </c>
      <c r="P328" s="79">
        <f t="shared" si="464"/>
        <v>2590000</v>
      </c>
      <c r="Q328" s="79">
        <f t="shared" si="464"/>
        <v>0</v>
      </c>
      <c r="R328" s="79">
        <f t="shared" si="464"/>
        <v>2590000</v>
      </c>
      <c r="S328" s="79">
        <f t="shared" si="464"/>
        <v>0</v>
      </c>
      <c r="T328" s="79">
        <f t="shared" si="464"/>
        <v>2590000</v>
      </c>
    </row>
    <row r="329" spans="1:20" s="1" customFormat="1" ht="26.25" hidden="1" customHeight="1" x14ac:dyDescent="0.25">
      <c r="A329" s="51"/>
      <c r="B329" s="51" t="s">
        <v>371</v>
      </c>
      <c r="C329" s="51"/>
      <c r="D329" s="51"/>
      <c r="E329" s="51"/>
      <c r="F329" s="78" t="s">
        <v>471</v>
      </c>
      <c r="G329" s="78" t="s">
        <v>234</v>
      </c>
      <c r="H329" s="78" t="s">
        <v>486</v>
      </c>
      <c r="I329" s="78" t="s">
        <v>372</v>
      </c>
      <c r="J329" s="79">
        <f t="shared" si="464"/>
        <v>2590000</v>
      </c>
      <c r="K329" s="79">
        <f t="shared" si="464"/>
        <v>0</v>
      </c>
      <c r="L329" s="79">
        <f t="shared" si="464"/>
        <v>2590000</v>
      </c>
      <c r="M329" s="79">
        <f t="shared" si="464"/>
        <v>0</v>
      </c>
      <c r="N329" s="79">
        <f t="shared" si="464"/>
        <v>2590000</v>
      </c>
      <c r="O329" s="79">
        <f t="shared" si="464"/>
        <v>0</v>
      </c>
      <c r="P329" s="79">
        <f t="shared" si="464"/>
        <v>2590000</v>
      </c>
      <c r="Q329" s="79">
        <f t="shared" si="464"/>
        <v>0</v>
      </c>
      <c r="R329" s="79">
        <f t="shared" si="464"/>
        <v>2590000</v>
      </c>
      <c r="S329" s="79">
        <f t="shared" si="464"/>
        <v>0</v>
      </c>
      <c r="T329" s="79">
        <f t="shared" si="464"/>
        <v>2590000</v>
      </c>
    </row>
    <row r="330" spans="1:20" s="1" customFormat="1" ht="12.75" hidden="1" customHeight="1" x14ac:dyDescent="0.25">
      <c r="A330" s="51"/>
      <c r="B330" s="51" t="s">
        <v>373</v>
      </c>
      <c r="C330" s="51"/>
      <c r="D330" s="51"/>
      <c r="E330" s="51"/>
      <c r="F330" s="78" t="s">
        <v>471</v>
      </c>
      <c r="G330" s="78" t="s">
        <v>234</v>
      </c>
      <c r="H330" s="78" t="s">
        <v>486</v>
      </c>
      <c r="I330" s="78" t="s">
        <v>374</v>
      </c>
      <c r="J330" s="79">
        <v>2590000</v>
      </c>
      <c r="K330" s="79"/>
      <c r="L330" s="79">
        <f t="shared" si="375"/>
        <v>2590000</v>
      </c>
      <c r="M330" s="79"/>
      <c r="N330" s="79">
        <f t="shared" ref="N330" si="465">L330+M330</f>
        <v>2590000</v>
      </c>
      <c r="O330" s="79"/>
      <c r="P330" s="79">
        <f t="shared" ref="P330" si="466">N330+O330</f>
        <v>2590000</v>
      </c>
      <c r="Q330" s="79"/>
      <c r="R330" s="79">
        <f t="shared" ref="R330" si="467">P330+Q330</f>
        <v>2590000</v>
      </c>
      <c r="S330" s="79"/>
      <c r="T330" s="79">
        <f t="shared" ref="T330" si="468">R330+S330</f>
        <v>2590000</v>
      </c>
    </row>
    <row r="331" spans="1:20" s="1" customFormat="1" ht="12.75" hidden="1" x14ac:dyDescent="0.25">
      <c r="A331" s="222" t="s">
        <v>290</v>
      </c>
      <c r="B331" s="223"/>
      <c r="C331" s="51"/>
      <c r="D331" s="51"/>
      <c r="E331" s="51"/>
      <c r="F331" s="49" t="s">
        <v>471</v>
      </c>
      <c r="G331" s="78" t="s">
        <v>234</v>
      </c>
      <c r="H331" s="49" t="s">
        <v>291</v>
      </c>
      <c r="I331" s="49"/>
      <c r="J331" s="44">
        <f t="shared" ref="J331:T332" si="469">J332</f>
        <v>9540</v>
      </c>
      <c r="K331" s="44">
        <f t="shared" si="469"/>
        <v>3180</v>
      </c>
      <c r="L331" s="44">
        <f t="shared" si="469"/>
        <v>12720</v>
      </c>
      <c r="M331" s="44">
        <f t="shared" si="469"/>
        <v>0</v>
      </c>
      <c r="N331" s="44">
        <f t="shared" si="469"/>
        <v>12720</v>
      </c>
      <c r="O331" s="44">
        <f t="shared" si="469"/>
        <v>0</v>
      </c>
      <c r="P331" s="44">
        <f t="shared" si="469"/>
        <v>12720</v>
      </c>
      <c r="Q331" s="44">
        <f t="shared" si="469"/>
        <v>0</v>
      </c>
      <c r="R331" s="44">
        <f t="shared" si="469"/>
        <v>12720</v>
      </c>
      <c r="S331" s="44">
        <f t="shared" si="469"/>
        <v>0</v>
      </c>
      <c r="T331" s="44">
        <f t="shared" si="469"/>
        <v>12720</v>
      </c>
    </row>
    <row r="332" spans="1:20" s="1" customFormat="1" ht="12.75" hidden="1" x14ac:dyDescent="0.25">
      <c r="A332" s="222" t="s">
        <v>292</v>
      </c>
      <c r="B332" s="223"/>
      <c r="C332" s="51"/>
      <c r="D332" s="51"/>
      <c r="E332" s="51"/>
      <c r="F332" s="78" t="s">
        <v>471</v>
      </c>
      <c r="G332" s="78" t="s">
        <v>234</v>
      </c>
      <c r="H332" s="78" t="s">
        <v>293</v>
      </c>
      <c r="I332" s="78"/>
      <c r="J332" s="79">
        <f t="shared" si="469"/>
        <v>9540</v>
      </c>
      <c r="K332" s="79">
        <f t="shared" si="469"/>
        <v>3180</v>
      </c>
      <c r="L332" s="79">
        <f t="shared" si="469"/>
        <v>12720</v>
      </c>
      <c r="M332" s="79">
        <f t="shared" si="469"/>
        <v>0</v>
      </c>
      <c r="N332" s="79">
        <f t="shared" si="469"/>
        <v>12720</v>
      </c>
      <c r="O332" s="79">
        <f t="shared" si="469"/>
        <v>0</v>
      </c>
      <c r="P332" s="79">
        <f t="shared" si="469"/>
        <v>12720</v>
      </c>
      <c r="Q332" s="79">
        <f t="shared" si="469"/>
        <v>0</v>
      </c>
      <c r="R332" s="79">
        <f t="shared" si="469"/>
        <v>12720</v>
      </c>
      <c r="S332" s="79">
        <f t="shared" si="469"/>
        <v>0</v>
      </c>
      <c r="T332" s="79">
        <f t="shared" si="469"/>
        <v>12720</v>
      </c>
    </row>
    <row r="333" spans="1:20" s="1" customFormat="1" ht="12.75" hidden="1" x14ac:dyDescent="0.25">
      <c r="A333" s="222" t="s">
        <v>487</v>
      </c>
      <c r="B333" s="223"/>
      <c r="C333" s="51"/>
      <c r="D333" s="51"/>
      <c r="E333" s="51"/>
      <c r="F333" s="78" t="s">
        <v>471</v>
      </c>
      <c r="G333" s="78" t="s">
        <v>234</v>
      </c>
      <c r="H333" s="78" t="s">
        <v>488</v>
      </c>
      <c r="I333" s="78"/>
      <c r="J333" s="79">
        <f>J334+J336</f>
        <v>9540</v>
      </c>
      <c r="K333" s="79">
        <f t="shared" ref="K333:T333" si="470">K334+K336</f>
        <v>3180</v>
      </c>
      <c r="L333" s="79">
        <f t="shared" si="470"/>
        <v>12720</v>
      </c>
      <c r="M333" s="79">
        <f t="shared" si="470"/>
        <v>0</v>
      </c>
      <c r="N333" s="79">
        <f t="shared" si="470"/>
        <v>12720</v>
      </c>
      <c r="O333" s="79">
        <f t="shared" si="470"/>
        <v>0</v>
      </c>
      <c r="P333" s="79">
        <f t="shared" si="470"/>
        <v>12720</v>
      </c>
      <c r="Q333" s="79">
        <f t="shared" si="470"/>
        <v>0</v>
      </c>
      <c r="R333" s="79">
        <f t="shared" si="470"/>
        <v>12720</v>
      </c>
      <c r="S333" s="79">
        <f t="shared" si="470"/>
        <v>0</v>
      </c>
      <c r="T333" s="79">
        <f t="shared" si="470"/>
        <v>12720</v>
      </c>
    </row>
    <row r="334" spans="1:20" s="1" customFormat="1" ht="12.75" hidden="1" x14ac:dyDescent="0.25">
      <c r="A334" s="80"/>
      <c r="B334" s="48" t="s">
        <v>380</v>
      </c>
      <c r="C334" s="48"/>
      <c r="D334" s="48"/>
      <c r="E334" s="48"/>
      <c r="F334" s="78" t="s">
        <v>471</v>
      </c>
      <c r="G334" s="78" t="s">
        <v>234</v>
      </c>
      <c r="H334" s="78" t="s">
        <v>488</v>
      </c>
      <c r="I334" s="78" t="s">
        <v>381</v>
      </c>
      <c r="J334" s="79">
        <f>J335</f>
        <v>9540</v>
      </c>
      <c r="K334" s="79">
        <f t="shared" ref="K334:T334" si="471">K335</f>
        <v>-9540</v>
      </c>
      <c r="L334" s="79">
        <f t="shared" si="471"/>
        <v>0</v>
      </c>
      <c r="M334" s="79">
        <f t="shared" si="471"/>
        <v>0</v>
      </c>
      <c r="N334" s="79">
        <f t="shared" si="471"/>
        <v>0</v>
      </c>
      <c r="O334" s="79">
        <f t="shared" si="471"/>
        <v>0</v>
      </c>
      <c r="P334" s="79">
        <f t="shared" si="471"/>
        <v>0</v>
      </c>
      <c r="Q334" s="79">
        <f t="shared" si="471"/>
        <v>0</v>
      </c>
      <c r="R334" s="79">
        <f t="shared" si="471"/>
        <v>0</v>
      </c>
      <c r="S334" s="79">
        <f t="shared" si="471"/>
        <v>0</v>
      </c>
      <c r="T334" s="79">
        <f t="shared" si="471"/>
        <v>0</v>
      </c>
    </row>
    <row r="335" spans="1:20" s="1" customFormat="1" ht="12.75" hidden="1" customHeight="1" x14ac:dyDescent="0.25">
      <c r="A335" s="87"/>
      <c r="B335" s="51" t="s">
        <v>386</v>
      </c>
      <c r="C335" s="51"/>
      <c r="D335" s="51"/>
      <c r="E335" s="51"/>
      <c r="F335" s="78" t="s">
        <v>471</v>
      </c>
      <c r="G335" s="78" t="s">
        <v>234</v>
      </c>
      <c r="H335" s="78" t="s">
        <v>488</v>
      </c>
      <c r="I335" s="78" t="s">
        <v>387</v>
      </c>
      <c r="J335" s="79">
        <v>9540</v>
      </c>
      <c r="K335" s="79">
        <v>-9540</v>
      </c>
      <c r="L335" s="79">
        <f t="shared" ref="L335:L405" si="472">J335+K335</f>
        <v>0</v>
      </c>
      <c r="M335" s="79"/>
      <c r="N335" s="79">
        <f t="shared" ref="N335" si="473">L335+M335</f>
        <v>0</v>
      </c>
      <c r="O335" s="79"/>
      <c r="P335" s="79">
        <f t="shared" ref="P335" si="474">N335+O335</f>
        <v>0</v>
      </c>
      <c r="Q335" s="79"/>
      <c r="R335" s="79">
        <f t="shared" ref="R335" si="475">P335+Q335</f>
        <v>0</v>
      </c>
      <c r="S335" s="79"/>
      <c r="T335" s="79">
        <f t="shared" ref="T335" si="476">R335+S335</f>
        <v>0</v>
      </c>
    </row>
    <row r="336" spans="1:20" s="1" customFormat="1" ht="25.5" hidden="1" x14ac:dyDescent="0.25">
      <c r="A336" s="87"/>
      <c r="B336" s="51" t="s">
        <v>371</v>
      </c>
      <c r="C336" s="51"/>
      <c r="D336" s="51"/>
      <c r="E336" s="51"/>
      <c r="F336" s="78" t="s">
        <v>471</v>
      </c>
      <c r="G336" s="78" t="s">
        <v>234</v>
      </c>
      <c r="H336" s="78" t="s">
        <v>488</v>
      </c>
      <c r="I336" s="78" t="s">
        <v>372</v>
      </c>
      <c r="J336" s="79">
        <f>J337</f>
        <v>0</v>
      </c>
      <c r="K336" s="79">
        <f t="shared" ref="K336:T336" si="477">K337</f>
        <v>12720</v>
      </c>
      <c r="L336" s="79">
        <f t="shared" si="477"/>
        <v>12720</v>
      </c>
      <c r="M336" s="79">
        <f t="shared" si="477"/>
        <v>0</v>
      </c>
      <c r="N336" s="79">
        <f t="shared" si="477"/>
        <v>12720</v>
      </c>
      <c r="O336" s="79">
        <f t="shared" si="477"/>
        <v>0</v>
      </c>
      <c r="P336" s="79">
        <f t="shared" si="477"/>
        <v>12720</v>
      </c>
      <c r="Q336" s="79">
        <f t="shared" si="477"/>
        <v>0</v>
      </c>
      <c r="R336" s="79">
        <f t="shared" si="477"/>
        <v>12720</v>
      </c>
      <c r="S336" s="79">
        <f t="shared" si="477"/>
        <v>0</v>
      </c>
      <c r="T336" s="79">
        <f t="shared" si="477"/>
        <v>12720</v>
      </c>
    </row>
    <row r="337" spans="1:20" s="1" customFormat="1" ht="38.25" hidden="1" x14ac:dyDescent="0.25">
      <c r="A337" s="87"/>
      <c r="B337" s="51" t="s">
        <v>373</v>
      </c>
      <c r="C337" s="51"/>
      <c r="D337" s="51"/>
      <c r="E337" s="51"/>
      <c r="F337" s="78" t="s">
        <v>471</v>
      </c>
      <c r="G337" s="78" t="s">
        <v>234</v>
      </c>
      <c r="H337" s="78" t="s">
        <v>488</v>
      </c>
      <c r="I337" s="78" t="s">
        <v>374</v>
      </c>
      <c r="J337" s="79"/>
      <c r="K337" s="79">
        <f>9540+3180</f>
        <v>12720</v>
      </c>
      <c r="L337" s="79">
        <f t="shared" si="472"/>
        <v>12720</v>
      </c>
      <c r="M337" s="79"/>
      <c r="N337" s="79">
        <f t="shared" ref="N337" si="478">L337+M337</f>
        <v>12720</v>
      </c>
      <c r="O337" s="79"/>
      <c r="P337" s="79">
        <f t="shared" ref="P337" si="479">N337+O337</f>
        <v>12720</v>
      </c>
      <c r="Q337" s="79"/>
      <c r="R337" s="79">
        <f t="shared" ref="R337" si="480">P337+Q337</f>
        <v>12720</v>
      </c>
      <c r="S337" s="79"/>
      <c r="T337" s="79">
        <f t="shared" ref="T337" si="481">R337+S337</f>
        <v>12720</v>
      </c>
    </row>
    <row r="338" spans="1:20" s="1" customFormat="1" ht="12.75" hidden="1" customHeight="1" x14ac:dyDescent="0.25">
      <c r="A338" s="222" t="s">
        <v>261</v>
      </c>
      <c r="B338" s="223"/>
      <c r="C338" s="51"/>
      <c r="D338" s="51"/>
      <c r="E338" s="51"/>
      <c r="F338" s="78" t="s">
        <v>471</v>
      </c>
      <c r="G338" s="78" t="s">
        <v>234</v>
      </c>
      <c r="H338" s="78" t="s">
        <v>262</v>
      </c>
      <c r="I338" s="78"/>
      <c r="J338" s="79">
        <f t="shared" ref="J338:T341" si="482">J339</f>
        <v>31800</v>
      </c>
      <c r="K338" s="79">
        <f t="shared" si="482"/>
        <v>0</v>
      </c>
      <c r="L338" s="79">
        <f t="shared" si="482"/>
        <v>31800</v>
      </c>
      <c r="M338" s="79">
        <f t="shared" si="482"/>
        <v>0</v>
      </c>
      <c r="N338" s="79">
        <f t="shared" si="482"/>
        <v>31800</v>
      </c>
      <c r="O338" s="79">
        <f t="shared" si="482"/>
        <v>0</v>
      </c>
      <c r="P338" s="79">
        <f t="shared" si="482"/>
        <v>31800</v>
      </c>
      <c r="Q338" s="79">
        <f t="shared" si="482"/>
        <v>0</v>
      </c>
      <c r="R338" s="79">
        <f t="shared" si="482"/>
        <v>31800</v>
      </c>
      <c r="S338" s="79">
        <f t="shared" si="482"/>
        <v>0</v>
      </c>
      <c r="T338" s="79">
        <f t="shared" si="482"/>
        <v>31800</v>
      </c>
    </row>
    <row r="339" spans="1:20" s="77" customFormat="1" ht="12.75" hidden="1" x14ac:dyDescent="0.25">
      <c r="A339" s="222" t="s">
        <v>489</v>
      </c>
      <c r="B339" s="223"/>
      <c r="C339" s="51"/>
      <c r="D339" s="51"/>
      <c r="E339" s="51"/>
      <c r="F339" s="78" t="s">
        <v>471</v>
      </c>
      <c r="G339" s="78" t="s">
        <v>234</v>
      </c>
      <c r="H339" s="78" t="s">
        <v>490</v>
      </c>
      <c r="I339" s="78"/>
      <c r="J339" s="79">
        <f t="shared" si="482"/>
        <v>31800</v>
      </c>
      <c r="K339" s="79">
        <f t="shared" si="482"/>
        <v>0</v>
      </c>
      <c r="L339" s="79">
        <f t="shared" si="482"/>
        <v>31800</v>
      </c>
      <c r="M339" s="79">
        <f t="shared" si="482"/>
        <v>0</v>
      </c>
      <c r="N339" s="79">
        <f t="shared" si="482"/>
        <v>31800</v>
      </c>
      <c r="O339" s="79">
        <f t="shared" si="482"/>
        <v>0</v>
      </c>
      <c r="P339" s="79">
        <f t="shared" si="482"/>
        <v>31800</v>
      </c>
      <c r="Q339" s="79">
        <f t="shared" si="482"/>
        <v>0</v>
      </c>
      <c r="R339" s="79">
        <f t="shared" si="482"/>
        <v>31800</v>
      </c>
      <c r="S339" s="79">
        <f t="shared" si="482"/>
        <v>0</v>
      </c>
      <c r="T339" s="79">
        <f t="shared" si="482"/>
        <v>31800</v>
      </c>
    </row>
    <row r="340" spans="1:20" s="1" customFormat="1" ht="12.75" hidden="1" x14ac:dyDescent="0.25">
      <c r="A340" s="222" t="s">
        <v>491</v>
      </c>
      <c r="B340" s="223"/>
      <c r="C340" s="51"/>
      <c r="D340" s="51"/>
      <c r="E340" s="51"/>
      <c r="F340" s="78" t="s">
        <v>471</v>
      </c>
      <c r="G340" s="78" t="s">
        <v>234</v>
      </c>
      <c r="H340" s="78" t="s">
        <v>492</v>
      </c>
      <c r="I340" s="78"/>
      <c r="J340" s="79">
        <f>J341+J343</f>
        <v>31800</v>
      </c>
      <c r="K340" s="79">
        <f t="shared" ref="K340:T340" si="483">K341+K343</f>
        <v>0</v>
      </c>
      <c r="L340" s="79">
        <f t="shared" si="483"/>
        <v>31800</v>
      </c>
      <c r="M340" s="79">
        <f t="shared" si="483"/>
        <v>0</v>
      </c>
      <c r="N340" s="79">
        <f t="shared" si="483"/>
        <v>31800</v>
      </c>
      <c r="O340" s="79">
        <f t="shared" si="483"/>
        <v>0</v>
      </c>
      <c r="P340" s="79">
        <f t="shared" si="483"/>
        <v>31800</v>
      </c>
      <c r="Q340" s="79">
        <f t="shared" si="483"/>
        <v>0</v>
      </c>
      <c r="R340" s="79">
        <f t="shared" si="483"/>
        <v>31800</v>
      </c>
      <c r="S340" s="79">
        <f t="shared" si="483"/>
        <v>0</v>
      </c>
      <c r="T340" s="79">
        <f t="shared" si="483"/>
        <v>31800</v>
      </c>
    </row>
    <row r="341" spans="1:20" s="1" customFormat="1" ht="12.75" hidden="1" customHeight="1" x14ac:dyDescent="0.25">
      <c r="A341" s="80"/>
      <c r="B341" s="48" t="s">
        <v>380</v>
      </c>
      <c r="C341" s="48"/>
      <c r="D341" s="48"/>
      <c r="E341" s="48"/>
      <c r="F341" s="78" t="s">
        <v>471</v>
      </c>
      <c r="G341" s="78" t="s">
        <v>234</v>
      </c>
      <c r="H341" s="78" t="s">
        <v>492</v>
      </c>
      <c r="I341" s="78" t="s">
        <v>381</v>
      </c>
      <c r="J341" s="79">
        <f>J342</f>
        <v>31800</v>
      </c>
      <c r="K341" s="79">
        <f t="shared" si="482"/>
        <v>-31800</v>
      </c>
      <c r="L341" s="79">
        <f t="shared" si="482"/>
        <v>0</v>
      </c>
      <c r="M341" s="79">
        <f t="shared" si="482"/>
        <v>0</v>
      </c>
      <c r="N341" s="79">
        <f t="shared" si="482"/>
        <v>0</v>
      </c>
      <c r="O341" s="79">
        <f t="shared" si="482"/>
        <v>0</v>
      </c>
      <c r="P341" s="79">
        <f t="shared" si="482"/>
        <v>0</v>
      </c>
      <c r="Q341" s="79">
        <f t="shared" si="482"/>
        <v>0</v>
      </c>
      <c r="R341" s="79">
        <f t="shared" si="482"/>
        <v>0</v>
      </c>
      <c r="S341" s="79">
        <f t="shared" si="482"/>
        <v>0</v>
      </c>
      <c r="T341" s="79">
        <f t="shared" si="482"/>
        <v>0</v>
      </c>
    </row>
    <row r="342" spans="1:20" s="1" customFormat="1" ht="12.75" hidden="1" customHeight="1" x14ac:dyDescent="0.25">
      <c r="A342" s="80"/>
      <c r="B342" s="51" t="s">
        <v>386</v>
      </c>
      <c r="C342" s="51"/>
      <c r="D342" s="51"/>
      <c r="E342" s="51"/>
      <c r="F342" s="78" t="s">
        <v>471</v>
      </c>
      <c r="G342" s="78" t="s">
        <v>234</v>
      </c>
      <c r="H342" s="78" t="s">
        <v>492</v>
      </c>
      <c r="I342" s="78" t="s">
        <v>387</v>
      </c>
      <c r="J342" s="79">
        <v>31800</v>
      </c>
      <c r="K342" s="79">
        <v>-31800</v>
      </c>
      <c r="L342" s="79">
        <f t="shared" si="472"/>
        <v>0</v>
      </c>
      <c r="M342" s="79"/>
      <c r="N342" s="79">
        <f t="shared" ref="N342" si="484">L342+M342</f>
        <v>0</v>
      </c>
      <c r="O342" s="79"/>
      <c r="P342" s="79">
        <f t="shared" ref="P342" si="485">N342+O342</f>
        <v>0</v>
      </c>
      <c r="Q342" s="79"/>
      <c r="R342" s="79">
        <f t="shared" ref="R342" si="486">P342+Q342</f>
        <v>0</v>
      </c>
      <c r="S342" s="79"/>
      <c r="T342" s="79">
        <f t="shared" ref="T342" si="487">R342+S342</f>
        <v>0</v>
      </c>
    </row>
    <row r="343" spans="1:20" s="1" customFormat="1" ht="12.75" hidden="1" customHeight="1" x14ac:dyDescent="0.25">
      <c r="A343" s="80"/>
      <c r="B343" s="51" t="s">
        <v>371</v>
      </c>
      <c r="C343" s="51"/>
      <c r="D343" s="51"/>
      <c r="E343" s="51"/>
      <c r="F343" s="78" t="s">
        <v>471</v>
      </c>
      <c r="G343" s="78" t="s">
        <v>234</v>
      </c>
      <c r="H343" s="78" t="s">
        <v>492</v>
      </c>
      <c r="I343" s="78" t="s">
        <v>372</v>
      </c>
      <c r="J343" s="79">
        <f>J344</f>
        <v>0</v>
      </c>
      <c r="K343" s="79">
        <f t="shared" ref="K343:T343" si="488">K344</f>
        <v>31800</v>
      </c>
      <c r="L343" s="79">
        <f t="shared" si="488"/>
        <v>31800</v>
      </c>
      <c r="M343" s="79">
        <f t="shared" si="488"/>
        <v>0</v>
      </c>
      <c r="N343" s="79">
        <f t="shared" si="488"/>
        <v>31800</v>
      </c>
      <c r="O343" s="79">
        <f t="shared" si="488"/>
        <v>0</v>
      </c>
      <c r="P343" s="79">
        <f t="shared" si="488"/>
        <v>31800</v>
      </c>
      <c r="Q343" s="79">
        <f t="shared" si="488"/>
        <v>0</v>
      </c>
      <c r="R343" s="79">
        <f t="shared" si="488"/>
        <v>31800</v>
      </c>
      <c r="S343" s="79">
        <f t="shared" si="488"/>
        <v>0</v>
      </c>
      <c r="T343" s="79">
        <f t="shared" si="488"/>
        <v>31800</v>
      </c>
    </row>
    <row r="344" spans="1:20" s="1" customFormat="1" ht="12.75" hidden="1" customHeight="1" x14ac:dyDescent="0.25">
      <c r="A344" s="80"/>
      <c r="B344" s="51" t="s">
        <v>373</v>
      </c>
      <c r="C344" s="51"/>
      <c r="D344" s="51"/>
      <c r="E344" s="51"/>
      <c r="F344" s="78" t="s">
        <v>471</v>
      </c>
      <c r="G344" s="78" t="s">
        <v>234</v>
      </c>
      <c r="H344" s="78" t="s">
        <v>492</v>
      </c>
      <c r="I344" s="78" t="s">
        <v>374</v>
      </c>
      <c r="J344" s="79"/>
      <c r="K344" s="79">
        <f>31800</f>
        <v>31800</v>
      </c>
      <c r="L344" s="79">
        <f t="shared" si="472"/>
        <v>31800</v>
      </c>
      <c r="M344" s="79"/>
      <c r="N344" s="79">
        <f t="shared" ref="N344" si="489">L344+M344</f>
        <v>31800</v>
      </c>
      <c r="O344" s="79"/>
      <c r="P344" s="79">
        <f t="shared" ref="P344" si="490">N344+O344</f>
        <v>31800</v>
      </c>
      <c r="Q344" s="79"/>
      <c r="R344" s="79">
        <f t="shared" ref="R344" si="491">P344+Q344</f>
        <v>31800</v>
      </c>
      <c r="S344" s="79"/>
      <c r="T344" s="79">
        <f t="shared" ref="T344" si="492">R344+S344</f>
        <v>31800</v>
      </c>
    </row>
    <row r="345" spans="1:20" s="1" customFormat="1" ht="12.75" hidden="1" x14ac:dyDescent="0.25">
      <c r="A345" s="222" t="s">
        <v>493</v>
      </c>
      <c r="B345" s="223"/>
      <c r="C345" s="51"/>
      <c r="D345" s="51"/>
      <c r="E345" s="51"/>
      <c r="F345" s="78" t="s">
        <v>471</v>
      </c>
      <c r="G345" s="78" t="s">
        <v>234</v>
      </c>
      <c r="H345" s="78" t="s">
        <v>494</v>
      </c>
      <c r="I345" s="78"/>
      <c r="J345" s="79">
        <f t="shared" ref="J345:T346" si="493">J346</f>
        <v>50000</v>
      </c>
      <c r="K345" s="79">
        <f t="shared" si="493"/>
        <v>0</v>
      </c>
      <c r="L345" s="79">
        <f t="shared" si="493"/>
        <v>50000</v>
      </c>
      <c r="M345" s="79">
        <f t="shared" si="493"/>
        <v>0</v>
      </c>
      <c r="N345" s="79">
        <f t="shared" si="493"/>
        <v>50000</v>
      </c>
      <c r="O345" s="79">
        <f t="shared" si="493"/>
        <v>0</v>
      </c>
      <c r="P345" s="79">
        <f t="shared" si="493"/>
        <v>50000</v>
      </c>
      <c r="Q345" s="79">
        <f t="shared" si="493"/>
        <v>0</v>
      </c>
      <c r="R345" s="79">
        <f t="shared" si="493"/>
        <v>50000</v>
      </c>
      <c r="S345" s="79">
        <f t="shared" si="493"/>
        <v>0</v>
      </c>
      <c r="T345" s="79">
        <f t="shared" si="493"/>
        <v>50000</v>
      </c>
    </row>
    <row r="346" spans="1:20" s="1" customFormat="1" ht="12.75" hidden="1" x14ac:dyDescent="0.25">
      <c r="A346" s="80"/>
      <c r="B346" s="48" t="s">
        <v>246</v>
      </c>
      <c r="C346" s="48"/>
      <c r="D346" s="48"/>
      <c r="E346" s="48"/>
      <c r="F346" s="78" t="s">
        <v>471</v>
      </c>
      <c r="G346" s="78" t="s">
        <v>234</v>
      </c>
      <c r="H346" s="78" t="s">
        <v>494</v>
      </c>
      <c r="I346" s="78" t="s">
        <v>247</v>
      </c>
      <c r="J346" s="79">
        <f t="shared" si="493"/>
        <v>50000</v>
      </c>
      <c r="K346" s="79">
        <f t="shared" si="493"/>
        <v>0</v>
      </c>
      <c r="L346" s="79">
        <f t="shared" si="493"/>
        <v>50000</v>
      </c>
      <c r="M346" s="79">
        <f t="shared" si="493"/>
        <v>0</v>
      </c>
      <c r="N346" s="79">
        <f t="shared" si="493"/>
        <v>50000</v>
      </c>
      <c r="O346" s="79">
        <f t="shared" si="493"/>
        <v>0</v>
      </c>
      <c r="P346" s="79">
        <f t="shared" si="493"/>
        <v>50000</v>
      </c>
      <c r="Q346" s="79">
        <f t="shared" si="493"/>
        <v>0</v>
      </c>
      <c r="R346" s="79">
        <f t="shared" si="493"/>
        <v>50000</v>
      </c>
      <c r="S346" s="79">
        <f t="shared" si="493"/>
        <v>0</v>
      </c>
      <c r="T346" s="79">
        <f t="shared" si="493"/>
        <v>50000</v>
      </c>
    </row>
    <row r="347" spans="1:20" s="1" customFormat="1" ht="12.75" hidden="1" customHeight="1" x14ac:dyDescent="0.25">
      <c r="A347" s="80"/>
      <c r="B347" s="51" t="s">
        <v>248</v>
      </c>
      <c r="C347" s="51"/>
      <c r="D347" s="51"/>
      <c r="E347" s="51"/>
      <c r="F347" s="78" t="s">
        <v>471</v>
      </c>
      <c r="G347" s="78" t="s">
        <v>234</v>
      </c>
      <c r="H347" s="78" t="s">
        <v>494</v>
      </c>
      <c r="I347" s="78" t="s">
        <v>249</v>
      </c>
      <c r="J347" s="79">
        <v>50000</v>
      </c>
      <c r="K347" s="79"/>
      <c r="L347" s="79">
        <f t="shared" si="472"/>
        <v>50000</v>
      </c>
      <c r="M347" s="79"/>
      <c r="N347" s="79">
        <f t="shared" ref="N347" si="494">L347+M347</f>
        <v>50000</v>
      </c>
      <c r="O347" s="79"/>
      <c r="P347" s="79">
        <f t="shared" ref="P347" si="495">N347+O347</f>
        <v>50000</v>
      </c>
      <c r="Q347" s="79"/>
      <c r="R347" s="79">
        <f t="shared" ref="R347" si="496">P347+Q347</f>
        <v>50000</v>
      </c>
      <c r="S347" s="79"/>
      <c r="T347" s="79">
        <f t="shared" ref="T347" si="497">R347+S347</f>
        <v>50000</v>
      </c>
    </row>
    <row r="348" spans="1:20" s="1" customFormat="1" ht="12.75" hidden="1" x14ac:dyDescent="0.25">
      <c r="A348" s="222" t="s">
        <v>495</v>
      </c>
      <c r="B348" s="223"/>
      <c r="C348" s="51"/>
      <c r="D348" s="51"/>
      <c r="E348" s="51"/>
      <c r="F348" s="78" t="s">
        <v>471</v>
      </c>
      <c r="G348" s="78" t="s">
        <v>234</v>
      </c>
      <c r="H348" s="78" t="s">
        <v>496</v>
      </c>
      <c r="I348" s="78"/>
      <c r="J348" s="79">
        <f t="shared" ref="J348:T349" si="498">J349</f>
        <v>160000</v>
      </c>
      <c r="K348" s="79">
        <f t="shared" si="498"/>
        <v>0</v>
      </c>
      <c r="L348" s="79">
        <f t="shared" si="498"/>
        <v>160000</v>
      </c>
      <c r="M348" s="79">
        <f t="shared" si="498"/>
        <v>0</v>
      </c>
      <c r="N348" s="79">
        <f t="shared" si="498"/>
        <v>160000</v>
      </c>
      <c r="O348" s="79">
        <f t="shared" si="498"/>
        <v>0</v>
      </c>
      <c r="P348" s="79">
        <f t="shared" si="498"/>
        <v>160000</v>
      </c>
      <c r="Q348" s="79">
        <f t="shared" si="498"/>
        <v>0</v>
      </c>
      <c r="R348" s="79">
        <f t="shared" si="498"/>
        <v>160000</v>
      </c>
      <c r="S348" s="79">
        <f t="shared" si="498"/>
        <v>0</v>
      </c>
      <c r="T348" s="79">
        <f t="shared" si="498"/>
        <v>160000</v>
      </c>
    </row>
    <row r="349" spans="1:20" s="1" customFormat="1" ht="12.75" hidden="1" x14ac:dyDescent="0.25">
      <c r="A349" s="80"/>
      <c r="B349" s="48" t="s">
        <v>246</v>
      </c>
      <c r="C349" s="48"/>
      <c r="D349" s="48"/>
      <c r="E349" s="48"/>
      <c r="F349" s="78" t="s">
        <v>471</v>
      </c>
      <c r="G349" s="78" t="s">
        <v>234</v>
      </c>
      <c r="H349" s="78" t="s">
        <v>496</v>
      </c>
      <c r="I349" s="78" t="s">
        <v>247</v>
      </c>
      <c r="J349" s="79">
        <f t="shared" si="498"/>
        <v>160000</v>
      </c>
      <c r="K349" s="79">
        <f t="shared" si="498"/>
        <v>0</v>
      </c>
      <c r="L349" s="79">
        <f t="shared" si="498"/>
        <v>160000</v>
      </c>
      <c r="M349" s="79">
        <f t="shared" si="498"/>
        <v>0</v>
      </c>
      <c r="N349" s="79">
        <f t="shared" si="498"/>
        <v>160000</v>
      </c>
      <c r="O349" s="79">
        <f t="shared" si="498"/>
        <v>0</v>
      </c>
      <c r="P349" s="79">
        <f t="shared" si="498"/>
        <v>160000</v>
      </c>
      <c r="Q349" s="79">
        <f t="shared" si="498"/>
        <v>0</v>
      </c>
      <c r="R349" s="79">
        <f t="shared" si="498"/>
        <v>160000</v>
      </c>
      <c r="S349" s="79">
        <f t="shared" si="498"/>
        <v>0</v>
      </c>
      <c r="T349" s="79">
        <f t="shared" si="498"/>
        <v>160000</v>
      </c>
    </row>
    <row r="350" spans="1:20" s="1" customFormat="1" ht="12.75" hidden="1" customHeight="1" x14ac:dyDescent="0.25">
      <c r="A350" s="80"/>
      <c r="B350" s="51" t="s">
        <v>248</v>
      </c>
      <c r="C350" s="51"/>
      <c r="D350" s="51"/>
      <c r="E350" s="51"/>
      <c r="F350" s="78" t="s">
        <v>471</v>
      </c>
      <c r="G350" s="78" t="s">
        <v>234</v>
      </c>
      <c r="H350" s="78" t="s">
        <v>496</v>
      </c>
      <c r="I350" s="78" t="s">
        <v>249</v>
      </c>
      <c r="J350" s="79">
        <v>160000</v>
      </c>
      <c r="K350" s="79"/>
      <c r="L350" s="79">
        <f t="shared" si="472"/>
        <v>160000</v>
      </c>
      <c r="M350" s="79"/>
      <c r="N350" s="79">
        <f t="shared" ref="N350" si="499">L350+M350</f>
        <v>160000</v>
      </c>
      <c r="O350" s="79"/>
      <c r="P350" s="79">
        <f t="shared" ref="P350" si="500">N350+O350</f>
        <v>160000</v>
      </c>
      <c r="Q350" s="79"/>
      <c r="R350" s="79">
        <f t="shared" ref="R350" si="501">P350+Q350</f>
        <v>160000</v>
      </c>
      <c r="S350" s="79"/>
      <c r="T350" s="79">
        <f t="shared" ref="T350" si="502">R350+S350</f>
        <v>160000</v>
      </c>
    </row>
    <row r="351" spans="1:20" s="1" customFormat="1" ht="29.25" hidden="1" customHeight="1" x14ac:dyDescent="0.25">
      <c r="A351" s="220" t="s">
        <v>497</v>
      </c>
      <c r="B351" s="221"/>
      <c r="C351" s="52"/>
      <c r="D351" s="52"/>
      <c r="E351" s="52"/>
      <c r="F351" s="75" t="s">
        <v>471</v>
      </c>
      <c r="G351" s="75" t="s">
        <v>257</v>
      </c>
      <c r="H351" s="75"/>
      <c r="I351" s="75"/>
      <c r="J351" s="103">
        <f>J352+J364</f>
        <v>275600</v>
      </c>
      <c r="K351" s="103">
        <f t="shared" ref="K351:T351" si="503">K352+K364</f>
        <v>-136580</v>
      </c>
      <c r="L351" s="103">
        <f t="shared" si="503"/>
        <v>139020</v>
      </c>
      <c r="M351" s="103">
        <f t="shared" si="503"/>
        <v>0</v>
      </c>
      <c r="N351" s="103">
        <f t="shared" si="503"/>
        <v>139020</v>
      </c>
      <c r="O351" s="103">
        <f t="shared" si="503"/>
        <v>0</v>
      </c>
      <c r="P351" s="103">
        <f t="shared" si="503"/>
        <v>139020</v>
      </c>
      <c r="Q351" s="103">
        <f t="shared" si="503"/>
        <v>0</v>
      </c>
      <c r="R351" s="103">
        <f t="shared" si="503"/>
        <v>139020</v>
      </c>
      <c r="S351" s="103">
        <f t="shared" si="503"/>
        <v>0</v>
      </c>
      <c r="T351" s="103">
        <f t="shared" si="503"/>
        <v>139020</v>
      </c>
    </row>
    <row r="352" spans="1:20" s="1" customFormat="1" ht="12.75" hidden="1" x14ac:dyDescent="0.25">
      <c r="A352" s="222" t="s">
        <v>290</v>
      </c>
      <c r="B352" s="223"/>
      <c r="C352" s="51"/>
      <c r="D352" s="51"/>
      <c r="E352" s="51"/>
      <c r="F352" s="49" t="s">
        <v>471</v>
      </c>
      <c r="G352" s="49" t="s">
        <v>257</v>
      </c>
      <c r="H352" s="49" t="s">
        <v>291</v>
      </c>
      <c r="I352" s="49"/>
      <c r="J352" s="44">
        <f>J353+J360</f>
        <v>260600</v>
      </c>
      <c r="K352" s="44">
        <f t="shared" ref="K352:T352" si="504">K353+K360</f>
        <v>-136580</v>
      </c>
      <c r="L352" s="44">
        <f t="shared" si="504"/>
        <v>124020</v>
      </c>
      <c r="M352" s="44">
        <f t="shared" si="504"/>
        <v>0</v>
      </c>
      <c r="N352" s="44">
        <f t="shared" si="504"/>
        <v>124020</v>
      </c>
      <c r="O352" s="44">
        <f t="shared" si="504"/>
        <v>0</v>
      </c>
      <c r="P352" s="44">
        <f t="shared" si="504"/>
        <v>124020</v>
      </c>
      <c r="Q352" s="44">
        <f t="shared" si="504"/>
        <v>0</v>
      </c>
      <c r="R352" s="44">
        <f t="shared" si="504"/>
        <v>124020</v>
      </c>
      <c r="S352" s="44">
        <f t="shared" si="504"/>
        <v>0</v>
      </c>
      <c r="T352" s="44">
        <f t="shared" si="504"/>
        <v>124020</v>
      </c>
    </row>
    <row r="353" spans="1:20" s="1" customFormat="1" ht="12.75" hidden="1" x14ac:dyDescent="0.25">
      <c r="A353" s="222" t="s">
        <v>292</v>
      </c>
      <c r="B353" s="223"/>
      <c r="C353" s="51"/>
      <c r="D353" s="51"/>
      <c r="E353" s="51"/>
      <c r="F353" s="78" t="s">
        <v>471</v>
      </c>
      <c r="G353" s="78" t="s">
        <v>257</v>
      </c>
      <c r="H353" s="78" t="s">
        <v>293</v>
      </c>
      <c r="I353" s="78"/>
      <c r="J353" s="79">
        <f>J354+J357</f>
        <v>127200</v>
      </c>
      <c r="K353" s="79">
        <f t="shared" ref="K353:T353" si="505">K354+K357</f>
        <v>-3180</v>
      </c>
      <c r="L353" s="79">
        <f t="shared" si="505"/>
        <v>124020</v>
      </c>
      <c r="M353" s="79">
        <f t="shared" si="505"/>
        <v>0</v>
      </c>
      <c r="N353" s="79">
        <f t="shared" si="505"/>
        <v>124020</v>
      </c>
      <c r="O353" s="79">
        <f t="shared" si="505"/>
        <v>0</v>
      </c>
      <c r="P353" s="79">
        <f t="shared" si="505"/>
        <v>124020</v>
      </c>
      <c r="Q353" s="79">
        <f t="shared" si="505"/>
        <v>0</v>
      </c>
      <c r="R353" s="79">
        <f t="shared" si="505"/>
        <v>124020</v>
      </c>
      <c r="S353" s="79">
        <f t="shared" si="505"/>
        <v>0</v>
      </c>
      <c r="T353" s="79">
        <f t="shared" si="505"/>
        <v>124020</v>
      </c>
    </row>
    <row r="354" spans="1:20" s="1" customFormat="1" ht="12.75" hidden="1" customHeight="1" x14ac:dyDescent="0.25">
      <c r="A354" s="222" t="s">
        <v>487</v>
      </c>
      <c r="B354" s="223"/>
      <c r="C354" s="51"/>
      <c r="D354" s="51"/>
      <c r="E354" s="51"/>
      <c r="F354" s="78" t="s">
        <v>471</v>
      </c>
      <c r="G354" s="78" t="s">
        <v>257</v>
      </c>
      <c r="H354" s="78" t="s">
        <v>488</v>
      </c>
      <c r="I354" s="78"/>
      <c r="J354" s="79">
        <f>J356</f>
        <v>3180</v>
      </c>
      <c r="K354" s="79">
        <f t="shared" ref="K354:T354" si="506">K356</f>
        <v>-3180</v>
      </c>
      <c r="L354" s="79">
        <f t="shared" si="506"/>
        <v>0</v>
      </c>
      <c r="M354" s="79">
        <f t="shared" si="506"/>
        <v>0</v>
      </c>
      <c r="N354" s="79">
        <f t="shared" si="506"/>
        <v>0</v>
      </c>
      <c r="O354" s="79">
        <f t="shared" si="506"/>
        <v>0</v>
      </c>
      <c r="P354" s="79">
        <f t="shared" si="506"/>
        <v>0</v>
      </c>
      <c r="Q354" s="79">
        <f t="shared" si="506"/>
        <v>0</v>
      </c>
      <c r="R354" s="79">
        <f t="shared" si="506"/>
        <v>0</v>
      </c>
      <c r="S354" s="79">
        <f t="shared" si="506"/>
        <v>0</v>
      </c>
      <c r="T354" s="79">
        <f t="shared" si="506"/>
        <v>0</v>
      </c>
    </row>
    <row r="355" spans="1:20" s="1" customFormat="1" ht="12.75" hidden="1" x14ac:dyDescent="0.25">
      <c r="A355" s="80"/>
      <c r="B355" s="51" t="s">
        <v>290</v>
      </c>
      <c r="C355" s="48"/>
      <c r="D355" s="48"/>
      <c r="E355" s="48"/>
      <c r="F355" s="78" t="s">
        <v>471</v>
      </c>
      <c r="G355" s="78" t="s">
        <v>257</v>
      </c>
      <c r="H355" s="78" t="s">
        <v>488</v>
      </c>
      <c r="I355" s="78" t="s">
        <v>298</v>
      </c>
      <c r="J355" s="79">
        <f>J356</f>
        <v>3180</v>
      </c>
      <c r="K355" s="79">
        <f t="shared" ref="K355:T355" si="507">K356</f>
        <v>-3180</v>
      </c>
      <c r="L355" s="79">
        <f t="shared" si="507"/>
        <v>0</v>
      </c>
      <c r="M355" s="79">
        <f t="shared" si="507"/>
        <v>0</v>
      </c>
      <c r="N355" s="79">
        <f t="shared" si="507"/>
        <v>0</v>
      </c>
      <c r="O355" s="79">
        <f t="shared" si="507"/>
        <v>0</v>
      </c>
      <c r="P355" s="79">
        <f t="shared" si="507"/>
        <v>0</v>
      </c>
      <c r="Q355" s="79">
        <f t="shared" si="507"/>
        <v>0</v>
      </c>
      <c r="R355" s="79">
        <f t="shared" si="507"/>
        <v>0</v>
      </c>
      <c r="S355" s="79">
        <f t="shared" si="507"/>
        <v>0</v>
      </c>
      <c r="T355" s="79">
        <f t="shared" si="507"/>
        <v>0</v>
      </c>
    </row>
    <row r="356" spans="1:20" s="1" customFormat="1" ht="12.75" hidden="1" x14ac:dyDescent="0.25">
      <c r="A356" s="87"/>
      <c r="B356" s="51" t="s">
        <v>299</v>
      </c>
      <c r="C356" s="51"/>
      <c r="D356" s="51"/>
      <c r="E356" s="51"/>
      <c r="F356" s="78" t="s">
        <v>471</v>
      </c>
      <c r="G356" s="78" t="s">
        <v>257</v>
      </c>
      <c r="H356" s="78" t="s">
        <v>488</v>
      </c>
      <c r="I356" s="78" t="s">
        <v>300</v>
      </c>
      <c r="J356" s="79">
        <v>3180</v>
      </c>
      <c r="K356" s="79">
        <v>-3180</v>
      </c>
      <c r="L356" s="79">
        <f t="shared" si="472"/>
        <v>0</v>
      </c>
      <c r="M356" s="79"/>
      <c r="N356" s="79">
        <f t="shared" ref="N356" si="508">L356+M356</f>
        <v>0</v>
      </c>
      <c r="O356" s="79"/>
      <c r="P356" s="79">
        <f t="shared" ref="P356" si="509">N356+O356</f>
        <v>0</v>
      </c>
      <c r="Q356" s="79"/>
      <c r="R356" s="79">
        <f t="shared" ref="R356" si="510">P356+Q356</f>
        <v>0</v>
      </c>
      <c r="S356" s="79"/>
      <c r="T356" s="79">
        <f t="shared" ref="T356" si="511">R356+S356</f>
        <v>0</v>
      </c>
    </row>
    <row r="357" spans="1:20" s="1" customFormat="1" ht="12.75" hidden="1" customHeight="1" x14ac:dyDescent="0.25">
      <c r="A357" s="222" t="s">
        <v>498</v>
      </c>
      <c r="B357" s="223"/>
      <c r="C357" s="51"/>
      <c r="D357" s="51"/>
      <c r="E357" s="51"/>
      <c r="F357" s="78" t="s">
        <v>471</v>
      </c>
      <c r="G357" s="78" t="s">
        <v>257</v>
      </c>
      <c r="H357" s="78" t="s">
        <v>499</v>
      </c>
      <c r="I357" s="78"/>
      <c r="J357" s="79">
        <f t="shared" ref="J357:T358" si="512">J358</f>
        <v>124020</v>
      </c>
      <c r="K357" s="79">
        <f t="shared" si="512"/>
        <v>0</v>
      </c>
      <c r="L357" s="79">
        <f t="shared" si="512"/>
        <v>124020</v>
      </c>
      <c r="M357" s="79">
        <f t="shared" si="512"/>
        <v>0</v>
      </c>
      <c r="N357" s="79">
        <f t="shared" si="512"/>
        <v>124020</v>
      </c>
      <c r="O357" s="79">
        <f t="shared" si="512"/>
        <v>0</v>
      </c>
      <c r="P357" s="79">
        <f t="shared" si="512"/>
        <v>124020</v>
      </c>
      <c r="Q357" s="79">
        <f t="shared" si="512"/>
        <v>0</v>
      </c>
      <c r="R357" s="79">
        <f t="shared" si="512"/>
        <v>124020</v>
      </c>
      <c r="S357" s="79">
        <f t="shared" si="512"/>
        <v>0</v>
      </c>
      <c r="T357" s="79">
        <f t="shared" si="512"/>
        <v>124020</v>
      </c>
    </row>
    <row r="358" spans="1:20" s="1" customFormat="1" ht="12.75" hidden="1" customHeight="1" x14ac:dyDescent="0.25">
      <c r="A358" s="51"/>
      <c r="B358" s="51" t="s">
        <v>290</v>
      </c>
      <c r="C358" s="51"/>
      <c r="D358" s="51"/>
      <c r="E358" s="51"/>
      <c r="F358" s="78" t="s">
        <v>471</v>
      </c>
      <c r="G358" s="78" t="s">
        <v>257</v>
      </c>
      <c r="H358" s="78" t="s">
        <v>499</v>
      </c>
      <c r="I358" s="78" t="s">
        <v>298</v>
      </c>
      <c r="J358" s="79">
        <f>J359</f>
        <v>124020</v>
      </c>
      <c r="K358" s="79">
        <f t="shared" si="512"/>
        <v>0</v>
      </c>
      <c r="L358" s="79">
        <f t="shared" si="512"/>
        <v>124020</v>
      </c>
      <c r="M358" s="79">
        <f t="shared" si="512"/>
        <v>0</v>
      </c>
      <c r="N358" s="79">
        <f t="shared" si="512"/>
        <v>124020</v>
      </c>
      <c r="O358" s="79">
        <f t="shared" si="512"/>
        <v>0</v>
      </c>
      <c r="P358" s="79">
        <f t="shared" si="512"/>
        <v>124020</v>
      </c>
      <c r="Q358" s="79">
        <f t="shared" si="512"/>
        <v>0</v>
      </c>
      <c r="R358" s="79">
        <f t="shared" si="512"/>
        <v>124020</v>
      </c>
      <c r="S358" s="79">
        <f t="shared" si="512"/>
        <v>0</v>
      </c>
      <c r="T358" s="79">
        <f t="shared" si="512"/>
        <v>124020</v>
      </c>
    </row>
    <row r="359" spans="1:20" s="1" customFormat="1" ht="12.75" hidden="1" customHeight="1" x14ac:dyDescent="0.25">
      <c r="A359" s="51"/>
      <c r="B359" s="51" t="s">
        <v>299</v>
      </c>
      <c r="C359" s="51"/>
      <c r="D359" s="51"/>
      <c r="E359" s="51"/>
      <c r="F359" s="78" t="s">
        <v>471</v>
      </c>
      <c r="G359" s="78" t="s">
        <v>257</v>
      </c>
      <c r="H359" s="78" t="s">
        <v>499</v>
      </c>
      <c r="I359" s="78" t="s">
        <v>300</v>
      </c>
      <c r="J359" s="79">
        <v>124020</v>
      </c>
      <c r="K359" s="79"/>
      <c r="L359" s="79">
        <f t="shared" si="472"/>
        <v>124020</v>
      </c>
      <c r="M359" s="79"/>
      <c r="N359" s="79">
        <f t="shared" ref="N359" si="513">L359+M359</f>
        <v>124020</v>
      </c>
      <c r="O359" s="79"/>
      <c r="P359" s="79">
        <f t="shared" ref="P359" si="514">N359+O359</f>
        <v>124020</v>
      </c>
      <c r="Q359" s="79"/>
      <c r="R359" s="79">
        <f t="shared" ref="R359" si="515">P359+Q359</f>
        <v>124020</v>
      </c>
      <c r="S359" s="79"/>
      <c r="T359" s="79">
        <f t="shared" ref="T359" si="516">R359+S359</f>
        <v>124020</v>
      </c>
    </row>
    <row r="360" spans="1:20" s="1" customFormat="1" ht="12.75" hidden="1" customHeight="1" x14ac:dyDescent="0.25">
      <c r="A360" s="222" t="s">
        <v>500</v>
      </c>
      <c r="B360" s="223"/>
      <c r="C360" s="81"/>
      <c r="D360" s="81"/>
      <c r="E360" s="51"/>
      <c r="F360" s="78" t="s">
        <v>471</v>
      </c>
      <c r="G360" s="78" t="s">
        <v>257</v>
      </c>
      <c r="H360" s="78" t="s">
        <v>501</v>
      </c>
      <c r="I360" s="78"/>
      <c r="J360" s="79">
        <f t="shared" ref="J360:T362" si="517">J361</f>
        <v>133400</v>
      </c>
      <c r="K360" s="79">
        <f t="shared" si="517"/>
        <v>-133400</v>
      </c>
      <c r="L360" s="79">
        <f t="shared" si="517"/>
        <v>0</v>
      </c>
      <c r="M360" s="79">
        <f t="shared" si="517"/>
        <v>0</v>
      </c>
      <c r="N360" s="79">
        <f t="shared" si="517"/>
        <v>0</v>
      </c>
      <c r="O360" s="79">
        <f t="shared" si="517"/>
        <v>0</v>
      </c>
      <c r="P360" s="79">
        <f t="shared" si="517"/>
        <v>0</v>
      </c>
      <c r="Q360" s="79">
        <f t="shared" si="517"/>
        <v>0</v>
      </c>
      <c r="R360" s="79">
        <f t="shared" si="517"/>
        <v>0</v>
      </c>
      <c r="S360" s="79">
        <f t="shared" si="517"/>
        <v>0</v>
      </c>
      <c r="T360" s="79">
        <f t="shared" si="517"/>
        <v>0</v>
      </c>
    </row>
    <row r="361" spans="1:20" s="1" customFormat="1" ht="12.75" hidden="1" customHeight="1" x14ac:dyDescent="0.25">
      <c r="A361" s="222" t="s">
        <v>502</v>
      </c>
      <c r="B361" s="223"/>
      <c r="C361" s="81"/>
      <c r="D361" s="81"/>
      <c r="E361" s="51"/>
      <c r="F361" s="78" t="s">
        <v>471</v>
      </c>
      <c r="G361" s="78" t="s">
        <v>257</v>
      </c>
      <c r="H361" s="78" t="s">
        <v>503</v>
      </c>
      <c r="I361" s="78"/>
      <c r="J361" s="79">
        <f t="shared" si="517"/>
        <v>133400</v>
      </c>
      <c r="K361" s="79">
        <f t="shared" si="517"/>
        <v>-133400</v>
      </c>
      <c r="L361" s="79">
        <f t="shared" si="517"/>
        <v>0</v>
      </c>
      <c r="M361" s="79">
        <f t="shared" si="517"/>
        <v>0</v>
      </c>
      <c r="N361" s="79">
        <f t="shared" si="517"/>
        <v>0</v>
      </c>
      <c r="O361" s="79">
        <f t="shared" si="517"/>
        <v>0</v>
      </c>
      <c r="P361" s="79">
        <f t="shared" si="517"/>
        <v>0</v>
      </c>
      <c r="Q361" s="79">
        <f t="shared" si="517"/>
        <v>0</v>
      </c>
      <c r="R361" s="79">
        <f t="shared" si="517"/>
        <v>0</v>
      </c>
      <c r="S361" s="79">
        <f t="shared" si="517"/>
        <v>0</v>
      </c>
      <c r="T361" s="79">
        <f t="shared" si="517"/>
        <v>0</v>
      </c>
    </row>
    <row r="362" spans="1:20" s="1" customFormat="1" ht="12.75" hidden="1" x14ac:dyDescent="0.25">
      <c r="A362" s="51"/>
      <c r="B362" s="51" t="s">
        <v>290</v>
      </c>
      <c r="C362" s="51"/>
      <c r="D362" s="51"/>
      <c r="E362" s="51"/>
      <c r="F362" s="78" t="s">
        <v>471</v>
      </c>
      <c r="G362" s="78" t="s">
        <v>257</v>
      </c>
      <c r="H362" s="78" t="s">
        <v>503</v>
      </c>
      <c r="I362" s="78" t="s">
        <v>298</v>
      </c>
      <c r="J362" s="79">
        <f t="shared" si="517"/>
        <v>133400</v>
      </c>
      <c r="K362" s="79">
        <f t="shared" si="517"/>
        <v>-133400</v>
      </c>
      <c r="L362" s="79">
        <f t="shared" si="517"/>
        <v>0</v>
      </c>
      <c r="M362" s="79">
        <f t="shared" si="517"/>
        <v>0</v>
      </c>
      <c r="N362" s="79">
        <f t="shared" si="517"/>
        <v>0</v>
      </c>
      <c r="O362" s="79">
        <f t="shared" si="517"/>
        <v>0</v>
      </c>
      <c r="P362" s="79">
        <f t="shared" si="517"/>
        <v>0</v>
      </c>
      <c r="Q362" s="79">
        <f t="shared" si="517"/>
        <v>0</v>
      </c>
      <c r="R362" s="79">
        <f t="shared" si="517"/>
        <v>0</v>
      </c>
      <c r="S362" s="79">
        <f t="shared" si="517"/>
        <v>0</v>
      </c>
      <c r="T362" s="79">
        <f t="shared" si="517"/>
        <v>0</v>
      </c>
    </row>
    <row r="363" spans="1:20" s="1" customFormat="1" ht="12.75" hidden="1" x14ac:dyDescent="0.25">
      <c r="A363" s="80"/>
      <c r="B363" s="51" t="s">
        <v>299</v>
      </c>
      <c r="C363" s="51"/>
      <c r="D363" s="51"/>
      <c r="E363" s="51"/>
      <c r="F363" s="78" t="s">
        <v>471</v>
      </c>
      <c r="G363" s="78" t="s">
        <v>257</v>
      </c>
      <c r="H363" s="78" t="s">
        <v>503</v>
      </c>
      <c r="I363" s="78" t="s">
        <v>300</v>
      </c>
      <c r="J363" s="79">
        <f>133419-19</f>
        <v>133400</v>
      </c>
      <c r="K363" s="79">
        <v>-133400</v>
      </c>
      <c r="L363" s="79">
        <f t="shared" si="472"/>
        <v>0</v>
      </c>
      <c r="M363" s="79"/>
      <c r="N363" s="79">
        <f t="shared" ref="N363" si="518">L363+M363</f>
        <v>0</v>
      </c>
      <c r="O363" s="79"/>
      <c r="P363" s="79">
        <f t="shared" ref="P363" si="519">N363+O363</f>
        <v>0</v>
      </c>
      <c r="Q363" s="79"/>
      <c r="R363" s="79">
        <f t="shared" ref="R363" si="520">P363+Q363</f>
        <v>0</v>
      </c>
      <c r="S363" s="79"/>
      <c r="T363" s="79">
        <f t="shared" ref="T363" si="521">R363+S363</f>
        <v>0</v>
      </c>
    </row>
    <row r="364" spans="1:20" s="1" customFormat="1" ht="12.75" hidden="1" customHeight="1" x14ac:dyDescent="0.25">
      <c r="A364" s="222" t="s">
        <v>504</v>
      </c>
      <c r="B364" s="223"/>
      <c r="C364" s="51"/>
      <c r="D364" s="51"/>
      <c r="E364" s="51"/>
      <c r="F364" s="78" t="s">
        <v>471</v>
      </c>
      <c r="G364" s="78" t="s">
        <v>257</v>
      </c>
      <c r="H364" s="78" t="s">
        <v>505</v>
      </c>
      <c r="I364" s="78"/>
      <c r="J364" s="79">
        <f t="shared" ref="J364:T365" si="522">J365</f>
        <v>15000</v>
      </c>
      <c r="K364" s="79">
        <f t="shared" si="522"/>
        <v>0</v>
      </c>
      <c r="L364" s="79">
        <f t="shared" si="522"/>
        <v>15000</v>
      </c>
      <c r="M364" s="79">
        <f t="shared" si="522"/>
        <v>0</v>
      </c>
      <c r="N364" s="79">
        <f t="shared" si="522"/>
        <v>15000</v>
      </c>
      <c r="O364" s="79">
        <f t="shared" si="522"/>
        <v>0</v>
      </c>
      <c r="P364" s="79">
        <f t="shared" si="522"/>
        <v>15000</v>
      </c>
      <c r="Q364" s="79">
        <f t="shared" si="522"/>
        <v>0</v>
      </c>
      <c r="R364" s="79">
        <f t="shared" si="522"/>
        <v>15000</v>
      </c>
      <c r="S364" s="79">
        <f t="shared" si="522"/>
        <v>0</v>
      </c>
      <c r="T364" s="79">
        <f t="shared" si="522"/>
        <v>15000</v>
      </c>
    </row>
    <row r="365" spans="1:20" s="1" customFormat="1" ht="12.75" hidden="1" customHeight="1" x14ac:dyDescent="0.25">
      <c r="A365" s="80"/>
      <c r="B365" s="48" t="s">
        <v>246</v>
      </c>
      <c r="C365" s="48"/>
      <c r="D365" s="48"/>
      <c r="E365" s="48"/>
      <c r="F365" s="78" t="s">
        <v>471</v>
      </c>
      <c r="G365" s="78" t="s">
        <v>257</v>
      </c>
      <c r="H365" s="78" t="s">
        <v>505</v>
      </c>
      <c r="I365" s="78" t="s">
        <v>247</v>
      </c>
      <c r="J365" s="79">
        <f t="shared" si="522"/>
        <v>15000</v>
      </c>
      <c r="K365" s="79">
        <f t="shared" si="522"/>
        <v>0</v>
      </c>
      <c r="L365" s="79">
        <f t="shared" si="522"/>
        <v>15000</v>
      </c>
      <c r="M365" s="79">
        <f t="shared" si="522"/>
        <v>0</v>
      </c>
      <c r="N365" s="79">
        <f t="shared" si="522"/>
        <v>15000</v>
      </c>
      <c r="O365" s="79">
        <f t="shared" si="522"/>
        <v>0</v>
      </c>
      <c r="P365" s="79">
        <f t="shared" si="522"/>
        <v>15000</v>
      </c>
      <c r="Q365" s="79">
        <f t="shared" si="522"/>
        <v>0</v>
      </c>
      <c r="R365" s="79">
        <f t="shared" si="522"/>
        <v>15000</v>
      </c>
      <c r="S365" s="79">
        <f t="shared" si="522"/>
        <v>0</v>
      </c>
      <c r="T365" s="79">
        <f t="shared" si="522"/>
        <v>15000</v>
      </c>
    </row>
    <row r="366" spans="1:20" s="1" customFormat="1" ht="12.75" hidden="1" customHeight="1" x14ac:dyDescent="0.25">
      <c r="A366" s="80"/>
      <c r="B366" s="51" t="s">
        <v>248</v>
      </c>
      <c r="C366" s="51"/>
      <c r="D366" s="51"/>
      <c r="E366" s="51"/>
      <c r="F366" s="78" t="s">
        <v>471</v>
      </c>
      <c r="G366" s="78" t="s">
        <v>257</v>
      </c>
      <c r="H366" s="78" t="s">
        <v>505</v>
      </c>
      <c r="I366" s="78" t="s">
        <v>249</v>
      </c>
      <c r="J366" s="79">
        <v>15000</v>
      </c>
      <c r="K366" s="79"/>
      <c r="L366" s="79">
        <f t="shared" si="472"/>
        <v>15000</v>
      </c>
      <c r="M366" s="79"/>
      <c r="N366" s="79">
        <f t="shared" ref="N366" si="523">L366+M366</f>
        <v>15000</v>
      </c>
      <c r="O366" s="79"/>
      <c r="P366" s="79">
        <f t="shared" ref="P366" si="524">N366+O366</f>
        <v>15000</v>
      </c>
      <c r="Q366" s="79"/>
      <c r="R366" s="79">
        <f t="shared" ref="R366" si="525">P366+Q366</f>
        <v>15000</v>
      </c>
      <c r="S366" s="79"/>
      <c r="T366" s="79">
        <f t="shared" ref="T366" si="526">R366+S366</f>
        <v>15000</v>
      </c>
    </row>
    <row r="367" spans="1:20" s="1" customFormat="1" ht="12.75" hidden="1" customHeight="1" x14ac:dyDescent="0.25">
      <c r="A367" s="218" t="s">
        <v>506</v>
      </c>
      <c r="B367" s="219"/>
      <c r="C367" s="71"/>
      <c r="D367" s="71"/>
      <c r="E367" s="71"/>
      <c r="F367" s="72" t="s">
        <v>507</v>
      </c>
      <c r="G367" s="72"/>
      <c r="H367" s="72"/>
      <c r="I367" s="72"/>
      <c r="J367" s="73">
        <f t="shared" ref="J367:T367" si="527">J368+J374+J389+J411</f>
        <v>15612900</v>
      </c>
      <c r="K367" s="73">
        <f t="shared" si="527"/>
        <v>153000</v>
      </c>
      <c r="L367" s="73">
        <f t="shared" si="527"/>
        <v>15765900</v>
      </c>
      <c r="M367" s="73">
        <f t="shared" si="527"/>
        <v>0</v>
      </c>
      <c r="N367" s="73">
        <f t="shared" si="527"/>
        <v>15765900</v>
      </c>
      <c r="O367" s="73">
        <f t="shared" si="527"/>
        <v>4000</v>
      </c>
      <c r="P367" s="73">
        <f t="shared" si="527"/>
        <v>15769900</v>
      </c>
      <c r="Q367" s="73">
        <f t="shared" si="527"/>
        <v>0</v>
      </c>
      <c r="R367" s="73">
        <f t="shared" si="527"/>
        <v>15769900</v>
      </c>
      <c r="S367" s="73">
        <f t="shared" si="527"/>
        <v>0</v>
      </c>
      <c r="T367" s="73">
        <f t="shared" si="527"/>
        <v>15769900</v>
      </c>
    </row>
    <row r="368" spans="1:20" s="1" customFormat="1" ht="12.75" hidden="1" customHeight="1" x14ac:dyDescent="0.25">
      <c r="A368" s="220" t="s">
        <v>508</v>
      </c>
      <c r="B368" s="221"/>
      <c r="C368" s="52"/>
      <c r="D368" s="52"/>
      <c r="E368" s="52"/>
      <c r="F368" s="75" t="s">
        <v>507</v>
      </c>
      <c r="G368" s="75" t="s">
        <v>234</v>
      </c>
      <c r="H368" s="75"/>
      <c r="I368" s="75"/>
      <c r="J368" s="76">
        <f t="shared" ref="J368:T372" si="528">J369</f>
        <v>2320300</v>
      </c>
      <c r="K368" s="76">
        <f t="shared" si="528"/>
        <v>0</v>
      </c>
      <c r="L368" s="76">
        <f t="shared" si="528"/>
        <v>2320300</v>
      </c>
      <c r="M368" s="76">
        <f t="shared" si="528"/>
        <v>0</v>
      </c>
      <c r="N368" s="76">
        <f t="shared" si="528"/>
        <v>2320300</v>
      </c>
      <c r="O368" s="76">
        <f t="shared" si="528"/>
        <v>0</v>
      </c>
      <c r="P368" s="76">
        <f t="shared" si="528"/>
        <v>2320300</v>
      </c>
      <c r="Q368" s="76">
        <f t="shared" si="528"/>
        <v>0</v>
      </c>
      <c r="R368" s="76">
        <f t="shared" si="528"/>
        <v>2320300</v>
      </c>
      <c r="S368" s="76">
        <f t="shared" si="528"/>
        <v>0</v>
      </c>
      <c r="T368" s="76">
        <f t="shared" si="528"/>
        <v>2320300</v>
      </c>
    </row>
    <row r="369" spans="1:20" s="1" customFormat="1" ht="12.75" hidden="1" customHeight="1" x14ac:dyDescent="0.25">
      <c r="A369" s="222" t="s">
        <v>509</v>
      </c>
      <c r="B369" s="223"/>
      <c r="C369" s="51"/>
      <c r="D369" s="51"/>
      <c r="E369" s="51"/>
      <c r="F369" s="78" t="s">
        <v>507</v>
      </c>
      <c r="G369" s="78" t="s">
        <v>234</v>
      </c>
      <c r="H369" s="78" t="s">
        <v>510</v>
      </c>
      <c r="I369" s="78"/>
      <c r="J369" s="79">
        <f t="shared" si="528"/>
        <v>2320300</v>
      </c>
      <c r="K369" s="79">
        <f t="shared" si="528"/>
        <v>0</v>
      </c>
      <c r="L369" s="79">
        <f t="shared" si="528"/>
        <v>2320300</v>
      </c>
      <c r="M369" s="79">
        <f t="shared" si="528"/>
        <v>0</v>
      </c>
      <c r="N369" s="79">
        <f t="shared" si="528"/>
        <v>2320300</v>
      </c>
      <c r="O369" s="79">
        <f t="shared" si="528"/>
        <v>0</v>
      </c>
      <c r="P369" s="79">
        <f t="shared" si="528"/>
        <v>2320300</v>
      </c>
      <c r="Q369" s="79">
        <f t="shared" si="528"/>
        <v>0</v>
      </c>
      <c r="R369" s="79">
        <f t="shared" si="528"/>
        <v>2320300</v>
      </c>
      <c r="S369" s="79">
        <f t="shared" si="528"/>
        <v>0</v>
      </c>
      <c r="T369" s="79">
        <f t="shared" si="528"/>
        <v>2320300</v>
      </c>
    </row>
    <row r="370" spans="1:20" s="1" customFormat="1" ht="12.75" hidden="1" customHeight="1" x14ac:dyDescent="0.25">
      <c r="A370" s="222" t="s">
        <v>511</v>
      </c>
      <c r="B370" s="223"/>
      <c r="C370" s="51"/>
      <c r="D370" s="51"/>
      <c r="E370" s="51"/>
      <c r="F370" s="78" t="s">
        <v>507</v>
      </c>
      <c r="G370" s="78" t="s">
        <v>234</v>
      </c>
      <c r="H370" s="78" t="s">
        <v>512</v>
      </c>
      <c r="I370" s="78"/>
      <c r="J370" s="79">
        <f t="shared" si="528"/>
        <v>2320300</v>
      </c>
      <c r="K370" s="79">
        <f t="shared" si="528"/>
        <v>0</v>
      </c>
      <c r="L370" s="79">
        <f t="shared" si="528"/>
        <v>2320300</v>
      </c>
      <c r="M370" s="79">
        <f t="shared" si="528"/>
        <v>0</v>
      </c>
      <c r="N370" s="79">
        <f t="shared" si="528"/>
        <v>2320300</v>
      </c>
      <c r="O370" s="79">
        <f t="shared" si="528"/>
        <v>0</v>
      </c>
      <c r="P370" s="79">
        <f t="shared" si="528"/>
        <v>2320300</v>
      </c>
      <c r="Q370" s="79">
        <f t="shared" si="528"/>
        <v>0</v>
      </c>
      <c r="R370" s="79">
        <f t="shared" si="528"/>
        <v>2320300</v>
      </c>
      <c r="S370" s="79">
        <f t="shared" si="528"/>
        <v>0</v>
      </c>
      <c r="T370" s="79">
        <f t="shared" si="528"/>
        <v>2320300</v>
      </c>
    </row>
    <row r="371" spans="1:20" s="1" customFormat="1" ht="12.75" hidden="1" x14ac:dyDescent="0.25">
      <c r="A371" s="222" t="s">
        <v>513</v>
      </c>
      <c r="B371" s="223"/>
      <c r="C371" s="51"/>
      <c r="D371" s="51"/>
      <c r="E371" s="51"/>
      <c r="F371" s="78" t="s">
        <v>507</v>
      </c>
      <c r="G371" s="78" t="s">
        <v>234</v>
      </c>
      <c r="H371" s="78" t="s">
        <v>514</v>
      </c>
      <c r="I371" s="78"/>
      <c r="J371" s="79">
        <f t="shared" si="528"/>
        <v>2320300</v>
      </c>
      <c r="K371" s="79">
        <f t="shared" si="528"/>
        <v>0</v>
      </c>
      <c r="L371" s="79">
        <f t="shared" si="528"/>
        <v>2320300</v>
      </c>
      <c r="M371" s="79">
        <f t="shared" si="528"/>
        <v>0</v>
      </c>
      <c r="N371" s="79">
        <f t="shared" si="528"/>
        <v>2320300</v>
      </c>
      <c r="O371" s="79">
        <f t="shared" si="528"/>
        <v>0</v>
      </c>
      <c r="P371" s="79">
        <f t="shared" si="528"/>
        <v>2320300</v>
      </c>
      <c r="Q371" s="79">
        <f t="shared" si="528"/>
        <v>0</v>
      </c>
      <c r="R371" s="79">
        <f t="shared" si="528"/>
        <v>2320300</v>
      </c>
      <c r="S371" s="79">
        <f t="shared" si="528"/>
        <v>0</v>
      </c>
      <c r="T371" s="79">
        <f t="shared" si="528"/>
        <v>2320300</v>
      </c>
    </row>
    <row r="372" spans="1:20" s="1" customFormat="1" ht="12.75" hidden="1" x14ac:dyDescent="0.25">
      <c r="A372" s="104"/>
      <c r="B372" s="48" t="s">
        <v>380</v>
      </c>
      <c r="C372" s="48"/>
      <c r="D372" s="48"/>
      <c r="E372" s="48"/>
      <c r="F372" s="78" t="s">
        <v>507</v>
      </c>
      <c r="G372" s="78" t="s">
        <v>234</v>
      </c>
      <c r="H372" s="78" t="s">
        <v>514</v>
      </c>
      <c r="I372" s="78" t="s">
        <v>381</v>
      </c>
      <c r="J372" s="79">
        <f t="shared" si="528"/>
        <v>2320300</v>
      </c>
      <c r="K372" s="79">
        <f t="shared" si="528"/>
        <v>0</v>
      </c>
      <c r="L372" s="79">
        <f t="shared" si="528"/>
        <v>2320300</v>
      </c>
      <c r="M372" s="79">
        <f t="shared" si="528"/>
        <v>0</v>
      </c>
      <c r="N372" s="79">
        <f t="shared" si="528"/>
        <v>2320300</v>
      </c>
      <c r="O372" s="79">
        <f t="shared" si="528"/>
        <v>0</v>
      </c>
      <c r="P372" s="79">
        <f t="shared" si="528"/>
        <v>2320300</v>
      </c>
      <c r="Q372" s="79">
        <f t="shared" si="528"/>
        <v>0</v>
      </c>
      <c r="R372" s="79">
        <f t="shared" si="528"/>
        <v>2320300</v>
      </c>
      <c r="S372" s="79">
        <f t="shared" si="528"/>
        <v>0</v>
      </c>
      <c r="T372" s="79">
        <f t="shared" si="528"/>
        <v>2320300</v>
      </c>
    </row>
    <row r="373" spans="1:20" s="1" customFormat="1" ht="12.75" hidden="1" customHeight="1" x14ac:dyDescent="0.25">
      <c r="A373" s="104"/>
      <c r="B373" s="48" t="s">
        <v>515</v>
      </c>
      <c r="C373" s="48"/>
      <c r="D373" s="48"/>
      <c r="E373" s="48"/>
      <c r="F373" s="78" t="s">
        <v>507</v>
      </c>
      <c r="G373" s="78" t="s">
        <v>234</v>
      </c>
      <c r="H373" s="78" t="s">
        <v>514</v>
      </c>
      <c r="I373" s="78" t="s">
        <v>383</v>
      </c>
      <c r="J373" s="79">
        <f>2320264+36</f>
        <v>2320300</v>
      </c>
      <c r="K373" s="79"/>
      <c r="L373" s="79">
        <f t="shared" si="472"/>
        <v>2320300</v>
      </c>
      <c r="M373" s="79"/>
      <c r="N373" s="79">
        <f t="shared" ref="N373" si="529">L373+M373</f>
        <v>2320300</v>
      </c>
      <c r="O373" s="79"/>
      <c r="P373" s="79">
        <f t="shared" ref="P373" si="530">N373+O373</f>
        <v>2320300</v>
      </c>
      <c r="Q373" s="79"/>
      <c r="R373" s="79">
        <f t="shared" ref="R373" si="531">P373+Q373</f>
        <v>2320300</v>
      </c>
      <c r="S373" s="79"/>
      <c r="T373" s="79">
        <f t="shared" ref="T373" si="532">R373+S373</f>
        <v>2320300</v>
      </c>
    </row>
    <row r="374" spans="1:20" s="1" customFormat="1" ht="12.75" hidden="1" x14ac:dyDescent="0.25">
      <c r="A374" s="220" t="s">
        <v>516</v>
      </c>
      <c r="B374" s="221"/>
      <c r="C374" s="52"/>
      <c r="D374" s="52"/>
      <c r="E374" s="52"/>
      <c r="F374" s="75" t="s">
        <v>507</v>
      </c>
      <c r="G374" s="75" t="s">
        <v>236</v>
      </c>
      <c r="H374" s="75"/>
      <c r="I374" s="75"/>
      <c r="J374" s="76">
        <f>J379+J383+J386</f>
        <v>1085000</v>
      </c>
      <c r="K374" s="76">
        <f>K379+K383+K386</f>
        <v>153000</v>
      </c>
      <c r="L374" s="76">
        <f>L379+L383+L386</f>
        <v>1238000</v>
      </c>
      <c r="M374" s="76">
        <f>M379+M383+M386</f>
        <v>0</v>
      </c>
      <c r="N374" s="76">
        <f>N375+N379+N383+N386</f>
        <v>1238000</v>
      </c>
      <c r="O374" s="76">
        <f t="shared" ref="O374:T374" si="533">O375+O379+O383+O386</f>
        <v>4000</v>
      </c>
      <c r="P374" s="76">
        <f t="shared" si="533"/>
        <v>1242000</v>
      </c>
      <c r="Q374" s="76">
        <f t="shared" si="533"/>
        <v>0</v>
      </c>
      <c r="R374" s="76">
        <f t="shared" si="533"/>
        <v>1242000</v>
      </c>
      <c r="S374" s="76">
        <f t="shared" si="533"/>
        <v>0</v>
      </c>
      <c r="T374" s="76">
        <f t="shared" si="533"/>
        <v>1242000</v>
      </c>
    </row>
    <row r="375" spans="1:20" s="1" customFormat="1" ht="12.75" hidden="1" x14ac:dyDescent="0.25">
      <c r="A375" s="222" t="s">
        <v>275</v>
      </c>
      <c r="B375" s="223"/>
      <c r="C375" s="51"/>
      <c r="D375" s="80"/>
      <c r="E375" s="80"/>
      <c r="F375" s="78" t="s">
        <v>507</v>
      </c>
      <c r="G375" s="78" t="s">
        <v>236</v>
      </c>
      <c r="H375" s="78" t="s">
        <v>277</v>
      </c>
      <c r="I375" s="78"/>
      <c r="J375" s="76"/>
      <c r="K375" s="76"/>
      <c r="L375" s="76"/>
      <c r="M375" s="76"/>
      <c r="N375" s="79">
        <f>N376</f>
        <v>0</v>
      </c>
      <c r="O375" s="79">
        <f t="shared" ref="O375:T377" si="534">O376</f>
        <v>4000</v>
      </c>
      <c r="P375" s="79">
        <f t="shared" si="534"/>
        <v>4000</v>
      </c>
      <c r="Q375" s="79">
        <f t="shared" si="534"/>
        <v>0</v>
      </c>
      <c r="R375" s="79">
        <f t="shared" si="534"/>
        <v>4000</v>
      </c>
      <c r="S375" s="79">
        <f t="shared" si="534"/>
        <v>0</v>
      </c>
      <c r="T375" s="79">
        <f t="shared" si="534"/>
        <v>4000</v>
      </c>
    </row>
    <row r="376" spans="1:20" s="1" customFormat="1" ht="12.75" hidden="1" customHeight="1" x14ac:dyDescent="0.25">
      <c r="A376" s="222" t="s">
        <v>278</v>
      </c>
      <c r="B376" s="223"/>
      <c r="C376" s="51"/>
      <c r="D376" s="80"/>
      <c r="E376" s="80"/>
      <c r="F376" s="78" t="s">
        <v>507</v>
      </c>
      <c r="G376" s="78" t="s">
        <v>236</v>
      </c>
      <c r="H376" s="78" t="s">
        <v>279</v>
      </c>
      <c r="I376" s="78"/>
      <c r="J376" s="76"/>
      <c r="K376" s="76"/>
      <c r="L376" s="76"/>
      <c r="M376" s="76"/>
      <c r="N376" s="79">
        <f>N377</f>
        <v>0</v>
      </c>
      <c r="O376" s="79">
        <f t="shared" si="534"/>
        <v>4000</v>
      </c>
      <c r="P376" s="79">
        <f t="shared" si="534"/>
        <v>4000</v>
      </c>
      <c r="Q376" s="79">
        <f t="shared" si="534"/>
        <v>0</v>
      </c>
      <c r="R376" s="79">
        <f t="shared" si="534"/>
        <v>4000</v>
      </c>
      <c r="S376" s="79">
        <f t="shared" si="534"/>
        <v>0</v>
      </c>
      <c r="T376" s="79">
        <f t="shared" si="534"/>
        <v>4000</v>
      </c>
    </row>
    <row r="377" spans="1:20" s="1" customFormat="1" ht="12.75" hidden="1" x14ac:dyDescent="0.25">
      <c r="A377" s="80"/>
      <c r="B377" s="51" t="s">
        <v>250</v>
      </c>
      <c r="C377" s="51"/>
      <c r="D377" s="80"/>
      <c r="E377" s="80"/>
      <c r="F377" s="78" t="s">
        <v>507</v>
      </c>
      <c r="G377" s="78" t="s">
        <v>236</v>
      </c>
      <c r="H377" s="78" t="s">
        <v>279</v>
      </c>
      <c r="I377" s="78" t="s">
        <v>251</v>
      </c>
      <c r="J377" s="76"/>
      <c r="K377" s="76"/>
      <c r="L377" s="76"/>
      <c r="M377" s="76"/>
      <c r="N377" s="79">
        <f>N378</f>
        <v>0</v>
      </c>
      <c r="O377" s="79">
        <f t="shared" si="534"/>
        <v>4000</v>
      </c>
      <c r="P377" s="79">
        <f t="shared" si="534"/>
        <v>4000</v>
      </c>
      <c r="Q377" s="79">
        <f t="shared" si="534"/>
        <v>0</v>
      </c>
      <c r="R377" s="79">
        <f t="shared" si="534"/>
        <v>4000</v>
      </c>
      <c r="S377" s="79">
        <f t="shared" si="534"/>
        <v>0</v>
      </c>
      <c r="T377" s="79">
        <f t="shared" si="534"/>
        <v>4000</v>
      </c>
    </row>
    <row r="378" spans="1:20" s="1" customFormat="1" ht="12.75" hidden="1" x14ac:dyDescent="0.25">
      <c r="A378" s="80"/>
      <c r="B378" s="48" t="s">
        <v>280</v>
      </c>
      <c r="C378" s="48"/>
      <c r="D378" s="80"/>
      <c r="E378" s="80"/>
      <c r="F378" s="78" t="s">
        <v>507</v>
      </c>
      <c r="G378" s="78" t="s">
        <v>236</v>
      </c>
      <c r="H378" s="78" t="s">
        <v>279</v>
      </c>
      <c r="I378" s="78" t="s">
        <v>281</v>
      </c>
      <c r="J378" s="76"/>
      <c r="K378" s="76"/>
      <c r="L378" s="76"/>
      <c r="M378" s="76"/>
      <c r="N378" s="76"/>
      <c r="O378" s="79">
        <v>4000</v>
      </c>
      <c r="P378" s="79">
        <f>N378+O378</f>
        <v>4000</v>
      </c>
      <c r="Q378" s="79"/>
      <c r="R378" s="79">
        <f>P378+Q378</f>
        <v>4000</v>
      </c>
      <c r="S378" s="79"/>
      <c r="T378" s="79">
        <f>R378+S378</f>
        <v>4000</v>
      </c>
    </row>
    <row r="379" spans="1:20" s="1" customFormat="1" ht="12.75" hidden="1" customHeight="1" x14ac:dyDescent="0.25">
      <c r="A379" s="222" t="s">
        <v>517</v>
      </c>
      <c r="B379" s="223"/>
      <c r="C379" s="51"/>
      <c r="D379" s="51"/>
      <c r="E379" s="51"/>
      <c r="F379" s="78" t="s">
        <v>507</v>
      </c>
      <c r="G379" s="78" t="s">
        <v>236</v>
      </c>
      <c r="H379" s="78" t="s">
        <v>518</v>
      </c>
      <c r="I379" s="78"/>
      <c r="J379" s="79">
        <f t="shared" ref="J379:T381" si="535">J380</f>
        <v>132000</v>
      </c>
      <c r="K379" s="79">
        <f t="shared" si="535"/>
        <v>0</v>
      </c>
      <c r="L379" s="79">
        <f t="shared" si="535"/>
        <v>132000</v>
      </c>
      <c r="M379" s="79">
        <f t="shared" si="535"/>
        <v>0</v>
      </c>
      <c r="N379" s="79">
        <f t="shared" si="535"/>
        <v>132000</v>
      </c>
      <c r="O379" s="79">
        <f t="shared" si="535"/>
        <v>0</v>
      </c>
      <c r="P379" s="79">
        <f t="shared" si="535"/>
        <v>132000</v>
      </c>
      <c r="Q379" s="79">
        <f t="shared" si="535"/>
        <v>0</v>
      </c>
      <c r="R379" s="79">
        <f t="shared" si="535"/>
        <v>132000</v>
      </c>
      <c r="S379" s="79">
        <f t="shared" si="535"/>
        <v>0</v>
      </c>
      <c r="T379" s="79">
        <f t="shared" si="535"/>
        <v>132000</v>
      </c>
    </row>
    <row r="380" spans="1:20" s="1" customFormat="1" ht="12.75" hidden="1" x14ac:dyDescent="0.25">
      <c r="A380" s="222" t="s">
        <v>519</v>
      </c>
      <c r="B380" s="223"/>
      <c r="C380" s="51"/>
      <c r="D380" s="51"/>
      <c r="E380" s="51"/>
      <c r="F380" s="78" t="s">
        <v>507</v>
      </c>
      <c r="G380" s="78" t="s">
        <v>236</v>
      </c>
      <c r="H380" s="78" t="s">
        <v>520</v>
      </c>
      <c r="I380" s="78"/>
      <c r="J380" s="79">
        <f t="shared" si="535"/>
        <v>132000</v>
      </c>
      <c r="K380" s="79">
        <f t="shared" si="535"/>
        <v>0</v>
      </c>
      <c r="L380" s="79">
        <f t="shared" si="535"/>
        <v>132000</v>
      </c>
      <c r="M380" s="79">
        <f t="shared" si="535"/>
        <v>0</v>
      </c>
      <c r="N380" s="79">
        <f t="shared" si="535"/>
        <v>132000</v>
      </c>
      <c r="O380" s="79">
        <f t="shared" si="535"/>
        <v>0</v>
      </c>
      <c r="P380" s="79">
        <f t="shared" si="535"/>
        <v>132000</v>
      </c>
      <c r="Q380" s="79">
        <f t="shared" si="535"/>
        <v>0</v>
      </c>
      <c r="R380" s="79">
        <f t="shared" si="535"/>
        <v>132000</v>
      </c>
      <c r="S380" s="79">
        <f t="shared" si="535"/>
        <v>0</v>
      </c>
      <c r="T380" s="79">
        <f t="shared" si="535"/>
        <v>132000</v>
      </c>
    </row>
    <row r="381" spans="1:20" s="1" customFormat="1" ht="12.75" hidden="1" customHeight="1" x14ac:dyDescent="0.25">
      <c r="A381" s="80"/>
      <c r="B381" s="48" t="s">
        <v>380</v>
      </c>
      <c r="C381" s="48"/>
      <c r="D381" s="48"/>
      <c r="E381" s="48"/>
      <c r="F381" s="78" t="s">
        <v>507</v>
      </c>
      <c r="G381" s="78" t="s">
        <v>236</v>
      </c>
      <c r="H381" s="78" t="s">
        <v>520</v>
      </c>
      <c r="I381" s="78" t="s">
        <v>381</v>
      </c>
      <c r="J381" s="79">
        <f t="shared" si="535"/>
        <v>132000</v>
      </c>
      <c r="K381" s="79">
        <f t="shared" si="535"/>
        <v>0</v>
      </c>
      <c r="L381" s="79">
        <f t="shared" si="535"/>
        <v>132000</v>
      </c>
      <c r="M381" s="79">
        <f t="shared" si="535"/>
        <v>0</v>
      </c>
      <c r="N381" s="79">
        <f t="shared" si="535"/>
        <v>132000</v>
      </c>
      <c r="O381" s="79">
        <f t="shared" si="535"/>
        <v>0</v>
      </c>
      <c r="P381" s="79">
        <f t="shared" si="535"/>
        <v>132000</v>
      </c>
      <c r="Q381" s="79">
        <f t="shared" si="535"/>
        <v>0</v>
      </c>
      <c r="R381" s="79">
        <f t="shared" si="535"/>
        <v>132000</v>
      </c>
      <c r="S381" s="79">
        <f t="shared" si="535"/>
        <v>0</v>
      </c>
      <c r="T381" s="79">
        <f t="shared" si="535"/>
        <v>132000</v>
      </c>
    </row>
    <row r="382" spans="1:20" s="1" customFormat="1" ht="12.75" hidden="1" customHeight="1" x14ac:dyDescent="0.25">
      <c r="A382" s="51"/>
      <c r="B382" s="48" t="s">
        <v>515</v>
      </c>
      <c r="C382" s="48"/>
      <c r="D382" s="48"/>
      <c r="E382" s="48"/>
      <c r="F382" s="78" t="s">
        <v>507</v>
      </c>
      <c r="G382" s="78" t="s">
        <v>236</v>
      </c>
      <c r="H382" s="78" t="s">
        <v>520</v>
      </c>
      <c r="I382" s="78" t="s">
        <v>383</v>
      </c>
      <c r="J382" s="79">
        <v>132000</v>
      </c>
      <c r="K382" s="79"/>
      <c r="L382" s="79">
        <f t="shared" si="472"/>
        <v>132000</v>
      </c>
      <c r="M382" s="79"/>
      <c r="N382" s="79">
        <f t="shared" ref="N382" si="536">L382+M382</f>
        <v>132000</v>
      </c>
      <c r="O382" s="79"/>
      <c r="P382" s="79">
        <f t="shared" ref="P382" si="537">N382+O382</f>
        <v>132000</v>
      </c>
      <c r="Q382" s="79"/>
      <c r="R382" s="79">
        <f t="shared" ref="R382" si="538">P382+Q382</f>
        <v>132000</v>
      </c>
      <c r="S382" s="79"/>
      <c r="T382" s="79">
        <f t="shared" ref="T382" si="539">R382+S382</f>
        <v>132000</v>
      </c>
    </row>
    <row r="383" spans="1:20" s="1" customFormat="1" ht="12.75" hidden="1" x14ac:dyDescent="0.25">
      <c r="A383" s="226" t="s">
        <v>521</v>
      </c>
      <c r="B383" s="227"/>
      <c r="C383" s="48"/>
      <c r="D383" s="48"/>
      <c r="E383" s="48"/>
      <c r="F383" s="78" t="s">
        <v>507</v>
      </c>
      <c r="G383" s="78" t="s">
        <v>236</v>
      </c>
      <c r="H383" s="78" t="s">
        <v>522</v>
      </c>
      <c r="I383" s="78"/>
      <c r="J383" s="79">
        <f t="shared" ref="J383:T384" si="540">J384</f>
        <v>153000</v>
      </c>
      <c r="K383" s="79">
        <f t="shared" si="540"/>
        <v>153000</v>
      </c>
      <c r="L383" s="79">
        <f t="shared" si="540"/>
        <v>306000</v>
      </c>
      <c r="M383" s="79">
        <f t="shared" si="540"/>
        <v>0</v>
      </c>
      <c r="N383" s="79">
        <f t="shared" si="540"/>
        <v>306000</v>
      </c>
      <c r="O383" s="79">
        <f t="shared" si="540"/>
        <v>0</v>
      </c>
      <c r="P383" s="79">
        <f t="shared" si="540"/>
        <v>306000</v>
      </c>
      <c r="Q383" s="79">
        <f t="shared" si="540"/>
        <v>0</v>
      </c>
      <c r="R383" s="79">
        <f t="shared" si="540"/>
        <v>306000</v>
      </c>
      <c r="S383" s="79">
        <f t="shared" si="540"/>
        <v>0</v>
      </c>
      <c r="T383" s="79">
        <f t="shared" si="540"/>
        <v>306000</v>
      </c>
    </row>
    <row r="384" spans="1:20" s="1" customFormat="1" ht="12.75" hidden="1" x14ac:dyDescent="0.25">
      <c r="A384" s="104"/>
      <c r="B384" s="48" t="s">
        <v>380</v>
      </c>
      <c r="C384" s="48"/>
      <c r="D384" s="48"/>
      <c r="E384" s="48"/>
      <c r="F384" s="78" t="s">
        <v>507</v>
      </c>
      <c r="G384" s="78" t="s">
        <v>236</v>
      </c>
      <c r="H384" s="78" t="s">
        <v>522</v>
      </c>
      <c r="I384" s="78" t="s">
        <v>381</v>
      </c>
      <c r="J384" s="79">
        <f t="shared" si="540"/>
        <v>153000</v>
      </c>
      <c r="K384" s="79">
        <f t="shared" si="540"/>
        <v>153000</v>
      </c>
      <c r="L384" s="79">
        <f t="shared" si="540"/>
        <v>306000</v>
      </c>
      <c r="M384" s="79">
        <f t="shared" si="540"/>
        <v>0</v>
      </c>
      <c r="N384" s="79">
        <f t="shared" si="540"/>
        <v>306000</v>
      </c>
      <c r="O384" s="79">
        <f t="shared" si="540"/>
        <v>0</v>
      </c>
      <c r="P384" s="79">
        <f t="shared" si="540"/>
        <v>306000</v>
      </c>
      <c r="Q384" s="79">
        <f t="shared" si="540"/>
        <v>0</v>
      </c>
      <c r="R384" s="79">
        <f t="shared" si="540"/>
        <v>306000</v>
      </c>
      <c r="S384" s="79">
        <f t="shared" si="540"/>
        <v>0</v>
      </c>
      <c r="T384" s="79">
        <f t="shared" si="540"/>
        <v>306000</v>
      </c>
    </row>
    <row r="385" spans="1:20" s="1" customFormat="1" ht="12.75" hidden="1" customHeight="1" x14ac:dyDescent="0.25">
      <c r="A385" s="104"/>
      <c r="B385" s="48" t="s">
        <v>523</v>
      </c>
      <c r="C385" s="48"/>
      <c r="D385" s="48"/>
      <c r="E385" s="48"/>
      <c r="F385" s="78" t="s">
        <v>507</v>
      </c>
      <c r="G385" s="78" t="s">
        <v>236</v>
      </c>
      <c r="H385" s="78" t="s">
        <v>522</v>
      </c>
      <c r="I385" s="78" t="s">
        <v>524</v>
      </c>
      <c r="J385" s="79">
        <v>153000</v>
      </c>
      <c r="K385" s="79">
        <v>153000</v>
      </c>
      <c r="L385" s="79">
        <f t="shared" si="472"/>
        <v>306000</v>
      </c>
      <c r="M385" s="79"/>
      <c r="N385" s="79">
        <f t="shared" ref="N385" si="541">L385+M385</f>
        <v>306000</v>
      </c>
      <c r="O385" s="79"/>
      <c r="P385" s="79">
        <f t="shared" ref="P385" si="542">N385+O385</f>
        <v>306000</v>
      </c>
      <c r="Q385" s="79"/>
      <c r="R385" s="79">
        <f t="shared" ref="R385" si="543">P385+Q385</f>
        <v>306000</v>
      </c>
      <c r="S385" s="79"/>
      <c r="T385" s="79">
        <f t="shared" ref="T385" si="544">R385+S385</f>
        <v>306000</v>
      </c>
    </row>
    <row r="386" spans="1:20" s="1" customFormat="1" ht="12.75" hidden="1" customHeight="1" x14ac:dyDescent="0.25">
      <c r="A386" s="222" t="s">
        <v>525</v>
      </c>
      <c r="B386" s="223"/>
      <c r="C386" s="81"/>
      <c r="D386" s="81"/>
      <c r="E386" s="48"/>
      <c r="F386" s="78" t="s">
        <v>507</v>
      </c>
      <c r="G386" s="78" t="s">
        <v>236</v>
      </c>
      <c r="H386" s="78" t="s">
        <v>526</v>
      </c>
      <c r="I386" s="78"/>
      <c r="J386" s="79">
        <f>J387</f>
        <v>800000</v>
      </c>
      <c r="K386" s="79">
        <f t="shared" ref="K386:T387" si="545">K387</f>
        <v>0</v>
      </c>
      <c r="L386" s="79">
        <f t="shared" si="545"/>
        <v>800000</v>
      </c>
      <c r="M386" s="79">
        <f t="shared" si="545"/>
        <v>0</v>
      </c>
      <c r="N386" s="79">
        <f t="shared" si="545"/>
        <v>800000</v>
      </c>
      <c r="O386" s="79">
        <f t="shared" si="545"/>
        <v>0</v>
      </c>
      <c r="P386" s="79">
        <f t="shared" si="545"/>
        <v>800000</v>
      </c>
      <c r="Q386" s="79">
        <f t="shared" si="545"/>
        <v>0</v>
      </c>
      <c r="R386" s="79">
        <f t="shared" si="545"/>
        <v>800000</v>
      </c>
      <c r="S386" s="79">
        <f t="shared" si="545"/>
        <v>0</v>
      </c>
      <c r="T386" s="79">
        <f t="shared" si="545"/>
        <v>800000</v>
      </c>
    </row>
    <row r="387" spans="1:20" s="1" customFormat="1" ht="12.75" hidden="1" x14ac:dyDescent="0.25">
      <c r="A387" s="104"/>
      <c r="B387" s="51" t="s">
        <v>356</v>
      </c>
      <c r="C387" s="51"/>
      <c r="D387" s="51"/>
      <c r="E387" s="48"/>
      <c r="F387" s="78" t="s">
        <v>507</v>
      </c>
      <c r="G387" s="78" t="s">
        <v>236</v>
      </c>
      <c r="H387" s="78" t="s">
        <v>526</v>
      </c>
      <c r="I387" s="78" t="s">
        <v>357</v>
      </c>
      <c r="J387" s="79">
        <f>J388</f>
        <v>800000</v>
      </c>
      <c r="K387" s="79">
        <f t="shared" si="545"/>
        <v>0</v>
      </c>
      <c r="L387" s="79">
        <f t="shared" si="545"/>
        <v>800000</v>
      </c>
      <c r="M387" s="79">
        <f t="shared" si="545"/>
        <v>0</v>
      </c>
      <c r="N387" s="79">
        <f t="shared" si="545"/>
        <v>800000</v>
      </c>
      <c r="O387" s="79">
        <f t="shared" si="545"/>
        <v>0</v>
      </c>
      <c r="P387" s="79">
        <f t="shared" si="545"/>
        <v>800000</v>
      </c>
      <c r="Q387" s="79">
        <f t="shared" si="545"/>
        <v>0</v>
      </c>
      <c r="R387" s="79">
        <f t="shared" si="545"/>
        <v>800000</v>
      </c>
      <c r="S387" s="79">
        <f t="shared" si="545"/>
        <v>0</v>
      </c>
      <c r="T387" s="79">
        <f t="shared" si="545"/>
        <v>800000</v>
      </c>
    </row>
    <row r="388" spans="1:20" s="1" customFormat="1" ht="38.25" hidden="1" customHeight="1" x14ac:dyDescent="0.25">
      <c r="A388" s="104"/>
      <c r="B388" s="48" t="s">
        <v>527</v>
      </c>
      <c r="C388" s="48"/>
      <c r="D388" s="48"/>
      <c r="E388" s="48"/>
      <c r="F388" s="78" t="s">
        <v>507</v>
      </c>
      <c r="G388" s="78" t="s">
        <v>236</v>
      </c>
      <c r="H388" s="78" t="s">
        <v>526</v>
      </c>
      <c r="I388" s="78" t="s">
        <v>528</v>
      </c>
      <c r="J388" s="79">
        <v>800000</v>
      </c>
      <c r="K388" s="79"/>
      <c r="L388" s="79">
        <f t="shared" si="472"/>
        <v>800000</v>
      </c>
      <c r="M388" s="79"/>
      <c r="N388" s="79">
        <f t="shared" ref="N388" si="546">L388+M388</f>
        <v>800000</v>
      </c>
      <c r="O388" s="79"/>
      <c r="P388" s="79">
        <f t="shared" ref="P388" si="547">N388+O388</f>
        <v>800000</v>
      </c>
      <c r="Q388" s="79"/>
      <c r="R388" s="79">
        <f t="shared" ref="R388" si="548">P388+Q388</f>
        <v>800000</v>
      </c>
      <c r="S388" s="79"/>
      <c r="T388" s="79">
        <f t="shared" ref="T388" si="549">R388+S388</f>
        <v>800000</v>
      </c>
    </row>
    <row r="389" spans="1:20" s="1" customFormat="1" ht="15" hidden="1" customHeight="1" x14ac:dyDescent="0.25">
      <c r="A389" s="220" t="s">
        <v>529</v>
      </c>
      <c r="B389" s="221"/>
      <c r="C389" s="52"/>
      <c r="D389" s="52"/>
      <c r="E389" s="52"/>
      <c r="F389" s="75" t="s">
        <v>507</v>
      </c>
      <c r="G389" s="75" t="s">
        <v>257</v>
      </c>
      <c r="H389" s="75"/>
      <c r="I389" s="75"/>
      <c r="J389" s="76">
        <f>J390+J401</f>
        <v>10858100</v>
      </c>
      <c r="K389" s="76">
        <f t="shared" ref="K389:T389" si="550">K390+K401</f>
        <v>0</v>
      </c>
      <c r="L389" s="76">
        <f t="shared" si="550"/>
        <v>10858100</v>
      </c>
      <c r="M389" s="76">
        <f t="shared" si="550"/>
        <v>0</v>
      </c>
      <c r="N389" s="76">
        <f t="shared" si="550"/>
        <v>10858100</v>
      </c>
      <c r="O389" s="76">
        <f t="shared" si="550"/>
        <v>0</v>
      </c>
      <c r="P389" s="76">
        <f t="shared" si="550"/>
        <v>10858100</v>
      </c>
      <c r="Q389" s="76">
        <f t="shared" si="550"/>
        <v>0</v>
      </c>
      <c r="R389" s="76">
        <f t="shared" si="550"/>
        <v>10858100</v>
      </c>
      <c r="S389" s="76">
        <f t="shared" si="550"/>
        <v>0</v>
      </c>
      <c r="T389" s="76">
        <f t="shared" si="550"/>
        <v>10858100</v>
      </c>
    </row>
    <row r="390" spans="1:20" s="1" customFormat="1" ht="14.25" hidden="1" customHeight="1" x14ac:dyDescent="0.25">
      <c r="A390" s="230" t="s">
        <v>517</v>
      </c>
      <c r="B390" s="231"/>
      <c r="C390" s="104"/>
      <c r="D390" s="104"/>
      <c r="E390" s="104"/>
      <c r="F390" s="78" t="s">
        <v>507</v>
      </c>
      <c r="G390" s="78" t="s">
        <v>257</v>
      </c>
      <c r="H390" s="78" t="s">
        <v>518</v>
      </c>
      <c r="I390" s="78"/>
      <c r="J390" s="79">
        <f>J391+J395</f>
        <v>3676600</v>
      </c>
      <c r="K390" s="79">
        <f t="shared" ref="K390:M390" si="551">K391+K395</f>
        <v>0</v>
      </c>
      <c r="L390" s="79">
        <f t="shared" si="551"/>
        <v>3676600</v>
      </c>
      <c r="M390" s="79">
        <f t="shared" si="551"/>
        <v>0</v>
      </c>
      <c r="N390" s="79">
        <f>N391+N395+N398</f>
        <v>3676600</v>
      </c>
      <c r="O390" s="79">
        <f t="shared" ref="O390:T390" si="552">O391+O395+O398</f>
        <v>0</v>
      </c>
      <c r="P390" s="79">
        <f t="shared" si="552"/>
        <v>3676600</v>
      </c>
      <c r="Q390" s="79">
        <f t="shared" si="552"/>
        <v>0</v>
      </c>
      <c r="R390" s="79">
        <f t="shared" si="552"/>
        <v>3676600</v>
      </c>
      <c r="S390" s="79">
        <f t="shared" si="552"/>
        <v>0</v>
      </c>
      <c r="T390" s="79">
        <f t="shared" si="552"/>
        <v>3676600</v>
      </c>
    </row>
    <row r="391" spans="1:20" s="1" customFormat="1" ht="12.75" hidden="1" x14ac:dyDescent="0.25">
      <c r="A391" s="226" t="s">
        <v>530</v>
      </c>
      <c r="B391" s="227"/>
      <c r="C391" s="48"/>
      <c r="D391" s="48"/>
      <c r="E391" s="48"/>
      <c r="F391" s="78" t="s">
        <v>507</v>
      </c>
      <c r="G391" s="78" t="s">
        <v>257</v>
      </c>
      <c r="H391" s="78" t="s">
        <v>531</v>
      </c>
      <c r="I391" s="78"/>
      <c r="J391" s="79">
        <f t="shared" ref="J391:T393" si="553">J392</f>
        <v>132400</v>
      </c>
      <c r="K391" s="79">
        <f t="shared" si="553"/>
        <v>0</v>
      </c>
      <c r="L391" s="79">
        <f t="shared" si="553"/>
        <v>132400</v>
      </c>
      <c r="M391" s="79">
        <f t="shared" si="553"/>
        <v>0</v>
      </c>
      <c r="N391" s="79">
        <f t="shared" si="553"/>
        <v>132400</v>
      </c>
      <c r="O391" s="79">
        <f t="shared" si="553"/>
        <v>0</v>
      </c>
      <c r="P391" s="79">
        <f t="shared" si="553"/>
        <v>132400</v>
      </c>
      <c r="Q391" s="79">
        <f t="shared" si="553"/>
        <v>0</v>
      </c>
      <c r="R391" s="79">
        <f t="shared" si="553"/>
        <v>132400</v>
      </c>
      <c r="S391" s="79">
        <f t="shared" si="553"/>
        <v>0</v>
      </c>
      <c r="T391" s="79">
        <f t="shared" si="553"/>
        <v>132400</v>
      </c>
    </row>
    <row r="392" spans="1:20" s="74" customFormat="1" ht="27" hidden="1" customHeight="1" x14ac:dyDescent="0.25">
      <c r="A392" s="222" t="s">
        <v>532</v>
      </c>
      <c r="B392" s="223"/>
      <c r="C392" s="51"/>
      <c r="D392" s="51"/>
      <c r="E392" s="51"/>
      <c r="F392" s="78" t="s">
        <v>507</v>
      </c>
      <c r="G392" s="78" t="s">
        <v>257</v>
      </c>
      <c r="H392" s="78" t="s">
        <v>533</v>
      </c>
      <c r="I392" s="78"/>
      <c r="J392" s="79">
        <f t="shared" si="553"/>
        <v>132400</v>
      </c>
      <c r="K392" s="79">
        <f t="shared" si="553"/>
        <v>0</v>
      </c>
      <c r="L392" s="79">
        <f t="shared" si="553"/>
        <v>132400</v>
      </c>
      <c r="M392" s="79">
        <f t="shared" si="553"/>
        <v>0</v>
      </c>
      <c r="N392" s="79">
        <f t="shared" si="553"/>
        <v>132400</v>
      </c>
      <c r="O392" s="79">
        <f t="shared" si="553"/>
        <v>0</v>
      </c>
      <c r="P392" s="79">
        <f t="shared" si="553"/>
        <v>132400</v>
      </c>
      <c r="Q392" s="79">
        <f t="shared" si="553"/>
        <v>0</v>
      </c>
      <c r="R392" s="79">
        <f t="shared" si="553"/>
        <v>132400</v>
      </c>
      <c r="S392" s="79">
        <f t="shared" si="553"/>
        <v>0</v>
      </c>
      <c r="T392" s="79">
        <f t="shared" si="553"/>
        <v>132400</v>
      </c>
    </row>
    <row r="393" spans="1:20" s="1" customFormat="1" ht="12.75" hidden="1" x14ac:dyDescent="0.25">
      <c r="A393" s="104"/>
      <c r="B393" s="48" t="s">
        <v>380</v>
      </c>
      <c r="C393" s="48"/>
      <c r="D393" s="48"/>
      <c r="E393" s="48"/>
      <c r="F393" s="78" t="s">
        <v>507</v>
      </c>
      <c r="G393" s="78" t="s">
        <v>257</v>
      </c>
      <c r="H393" s="78" t="s">
        <v>533</v>
      </c>
      <c r="I393" s="78" t="s">
        <v>381</v>
      </c>
      <c r="J393" s="79">
        <f t="shared" si="553"/>
        <v>132400</v>
      </c>
      <c r="K393" s="79">
        <f t="shared" si="553"/>
        <v>0</v>
      </c>
      <c r="L393" s="79">
        <f t="shared" si="553"/>
        <v>132400</v>
      </c>
      <c r="M393" s="79">
        <f t="shared" si="553"/>
        <v>0</v>
      </c>
      <c r="N393" s="79">
        <f t="shared" si="553"/>
        <v>132400</v>
      </c>
      <c r="O393" s="79">
        <f t="shared" si="553"/>
        <v>0</v>
      </c>
      <c r="P393" s="79">
        <f t="shared" si="553"/>
        <v>132400</v>
      </c>
      <c r="Q393" s="79">
        <f t="shared" si="553"/>
        <v>0</v>
      </c>
      <c r="R393" s="79">
        <f t="shared" si="553"/>
        <v>132400</v>
      </c>
      <c r="S393" s="79">
        <f t="shared" si="553"/>
        <v>0</v>
      </c>
      <c r="T393" s="79">
        <f t="shared" si="553"/>
        <v>132400</v>
      </c>
    </row>
    <row r="394" spans="1:20" s="1" customFormat="1" ht="12.75" hidden="1" x14ac:dyDescent="0.25">
      <c r="A394" s="104"/>
      <c r="B394" s="48" t="s">
        <v>534</v>
      </c>
      <c r="C394" s="48"/>
      <c r="D394" s="48"/>
      <c r="E394" s="48"/>
      <c r="F394" s="78" t="s">
        <v>507</v>
      </c>
      <c r="G394" s="78" t="s">
        <v>257</v>
      </c>
      <c r="H394" s="78" t="s">
        <v>533</v>
      </c>
      <c r="I394" s="78" t="s">
        <v>535</v>
      </c>
      <c r="J394" s="79">
        <v>132400</v>
      </c>
      <c r="K394" s="79"/>
      <c r="L394" s="79">
        <f t="shared" si="472"/>
        <v>132400</v>
      </c>
      <c r="M394" s="79"/>
      <c r="N394" s="79">
        <f t="shared" ref="N394" si="554">L394+M394</f>
        <v>132400</v>
      </c>
      <c r="O394" s="79"/>
      <c r="P394" s="79">
        <f t="shared" ref="P394" si="555">N394+O394</f>
        <v>132400</v>
      </c>
      <c r="Q394" s="79"/>
      <c r="R394" s="79">
        <f t="shared" ref="R394" si="556">P394+Q394</f>
        <v>132400</v>
      </c>
      <c r="S394" s="79"/>
      <c r="T394" s="79">
        <f t="shared" ref="T394" si="557">R394+S394</f>
        <v>132400</v>
      </c>
    </row>
    <row r="395" spans="1:20" s="1" customFormat="1" ht="12.75" hidden="1" x14ac:dyDescent="0.25">
      <c r="A395" s="222" t="s">
        <v>536</v>
      </c>
      <c r="B395" s="223"/>
      <c r="C395" s="81"/>
      <c r="D395" s="81"/>
      <c r="E395" s="81"/>
      <c r="F395" s="78" t="s">
        <v>507</v>
      </c>
      <c r="G395" s="78" t="s">
        <v>257</v>
      </c>
      <c r="H395" s="78" t="s">
        <v>537</v>
      </c>
      <c r="I395" s="78"/>
      <c r="J395" s="79">
        <f t="shared" ref="J395:T396" si="558">J396</f>
        <v>3544200</v>
      </c>
      <c r="K395" s="79">
        <f t="shared" si="558"/>
        <v>0</v>
      </c>
      <c r="L395" s="79">
        <f t="shared" si="558"/>
        <v>3544200</v>
      </c>
      <c r="M395" s="79">
        <f t="shared" si="558"/>
        <v>0</v>
      </c>
      <c r="N395" s="79">
        <f t="shared" si="558"/>
        <v>3544200</v>
      </c>
      <c r="O395" s="79">
        <f t="shared" si="558"/>
        <v>-3544200</v>
      </c>
      <c r="P395" s="79">
        <f t="shared" si="558"/>
        <v>0</v>
      </c>
      <c r="Q395" s="79">
        <f t="shared" si="558"/>
        <v>0</v>
      </c>
      <c r="R395" s="79">
        <f t="shared" si="558"/>
        <v>0</v>
      </c>
      <c r="S395" s="79">
        <f t="shared" si="558"/>
        <v>0</v>
      </c>
      <c r="T395" s="79">
        <f t="shared" si="558"/>
        <v>0</v>
      </c>
    </row>
    <row r="396" spans="1:20" s="2" customFormat="1" ht="39.75" hidden="1" customHeight="1" x14ac:dyDescent="0.25">
      <c r="A396" s="222" t="s">
        <v>380</v>
      </c>
      <c r="B396" s="223"/>
      <c r="C396" s="81"/>
      <c r="D396" s="81"/>
      <c r="E396" s="48"/>
      <c r="F396" s="49" t="s">
        <v>507</v>
      </c>
      <c r="G396" s="49" t="s">
        <v>257</v>
      </c>
      <c r="H396" s="49" t="s">
        <v>537</v>
      </c>
      <c r="I396" s="49" t="s">
        <v>381</v>
      </c>
      <c r="J396" s="44">
        <f t="shared" si="558"/>
        <v>3544200</v>
      </c>
      <c r="K396" s="44">
        <f t="shared" si="558"/>
        <v>0</v>
      </c>
      <c r="L396" s="44">
        <f t="shared" si="558"/>
        <v>3544200</v>
      </c>
      <c r="M396" s="44">
        <f t="shared" si="558"/>
        <v>0</v>
      </c>
      <c r="N396" s="44">
        <f t="shared" si="558"/>
        <v>3544200</v>
      </c>
      <c r="O396" s="44">
        <f t="shared" si="558"/>
        <v>-3544200</v>
      </c>
      <c r="P396" s="44">
        <f t="shared" si="558"/>
        <v>0</v>
      </c>
      <c r="Q396" s="44">
        <f t="shared" si="558"/>
        <v>0</v>
      </c>
      <c r="R396" s="44">
        <f t="shared" si="558"/>
        <v>0</v>
      </c>
      <c r="S396" s="44">
        <f t="shared" si="558"/>
        <v>0</v>
      </c>
      <c r="T396" s="44">
        <f t="shared" si="558"/>
        <v>0</v>
      </c>
    </row>
    <row r="397" spans="1:20" s="1" customFormat="1" ht="12.75" hidden="1" x14ac:dyDescent="0.25">
      <c r="A397" s="51"/>
      <c r="B397" s="51" t="s">
        <v>538</v>
      </c>
      <c r="C397" s="51"/>
      <c r="D397" s="51"/>
      <c r="E397" s="51"/>
      <c r="F397" s="78" t="s">
        <v>507</v>
      </c>
      <c r="G397" s="78" t="s">
        <v>257</v>
      </c>
      <c r="H397" s="78" t="s">
        <v>537</v>
      </c>
      <c r="I397" s="78" t="s">
        <v>539</v>
      </c>
      <c r="J397" s="79">
        <v>3544200</v>
      </c>
      <c r="K397" s="79"/>
      <c r="L397" s="79">
        <f t="shared" si="472"/>
        <v>3544200</v>
      </c>
      <c r="M397" s="79"/>
      <c r="N397" s="79">
        <f t="shared" ref="N397" si="559">L397+M397</f>
        <v>3544200</v>
      </c>
      <c r="O397" s="79">
        <v>-3544200</v>
      </c>
      <c r="P397" s="79">
        <f t="shared" ref="P397:P400" si="560">N397+O397</f>
        <v>0</v>
      </c>
      <c r="Q397" s="79"/>
      <c r="R397" s="79">
        <f t="shared" ref="R397" si="561">P397+Q397</f>
        <v>0</v>
      </c>
      <c r="S397" s="79"/>
      <c r="T397" s="79">
        <f t="shared" ref="T397" si="562">R397+S397</f>
        <v>0</v>
      </c>
    </row>
    <row r="398" spans="1:20" s="1" customFormat="1" ht="12.75" hidden="1" x14ac:dyDescent="0.25">
      <c r="A398" s="222" t="s">
        <v>540</v>
      </c>
      <c r="B398" s="223"/>
      <c r="C398" s="51"/>
      <c r="D398" s="51"/>
      <c r="E398" s="51"/>
      <c r="F398" s="78" t="s">
        <v>507</v>
      </c>
      <c r="G398" s="78" t="s">
        <v>257</v>
      </c>
      <c r="H398" s="78" t="s">
        <v>541</v>
      </c>
      <c r="I398" s="78"/>
      <c r="J398" s="79"/>
      <c r="K398" s="79"/>
      <c r="L398" s="79"/>
      <c r="M398" s="79"/>
      <c r="N398" s="79">
        <f>N399</f>
        <v>0</v>
      </c>
      <c r="O398" s="79">
        <f t="shared" ref="O398:T399" si="563">O399</f>
        <v>3544200</v>
      </c>
      <c r="P398" s="79">
        <f t="shared" si="563"/>
        <v>3544200</v>
      </c>
      <c r="Q398" s="79">
        <f t="shared" si="563"/>
        <v>0</v>
      </c>
      <c r="R398" s="79">
        <f t="shared" si="563"/>
        <v>3544200</v>
      </c>
      <c r="S398" s="79">
        <f t="shared" si="563"/>
        <v>0</v>
      </c>
      <c r="T398" s="79">
        <f t="shared" si="563"/>
        <v>3544200</v>
      </c>
    </row>
    <row r="399" spans="1:20" s="1" customFormat="1" ht="12.75" hidden="1" x14ac:dyDescent="0.25">
      <c r="A399" s="222" t="s">
        <v>380</v>
      </c>
      <c r="B399" s="223"/>
      <c r="C399" s="51"/>
      <c r="D399" s="51"/>
      <c r="E399" s="51"/>
      <c r="F399" s="78" t="s">
        <v>507</v>
      </c>
      <c r="G399" s="78" t="s">
        <v>257</v>
      </c>
      <c r="H399" s="78" t="s">
        <v>541</v>
      </c>
      <c r="I399" s="78" t="s">
        <v>381</v>
      </c>
      <c r="J399" s="79"/>
      <c r="K399" s="79"/>
      <c r="L399" s="79"/>
      <c r="M399" s="79"/>
      <c r="N399" s="79">
        <f>N400</f>
        <v>0</v>
      </c>
      <c r="O399" s="79">
        <f t="shared" si="563"/>
        <v>3544200</v>
      </c>
      <c r="P399" s="79">
        <f t="shared" si="563"/>
        <v>3544200</v>
      </c>
      <c r="Q399" s="79">
        <f t="shared" si="563"/>
        <v>0</v>
      </c>
      <c r="R399" s="79">
        <f t="shared" si="563"/>
        <v>3544200</v>
      </c>
      <c r="S399" s="79">
        <f t="shared" si="563"/>
        <v>0</v>
      </c>
      <c r="T399" s="79">
        <f t="shared" si="563"/>
        <v>3544200</v>
      </c>
    </row>
    <row r="400" spans="1:20" s="1" customFormat="1" ht="12.75" hidden="1" x14ac:dyDescent="0.25">
      <c r="A400" s="51"/>
      <c r="B400" s="51" t="s">
        <v>538</v>
      </c>
      <c r="C400" s="51"/>
      <c r="D400" s="51"/>
      <c r="E400" s="51"/>
      <c r="F400" s="78" t="s">
        <v>507</v>
      </c>
      <c r="G400" s="78" t="s">
        <v>257</v>
      </c>
      <c r="H400" s="78" t="s">
        <v>542</v>
      </c>
      <c r="I400" s="78" t="s">
        <v>539</v>
      </c>
      <c r="J400" s="79"/>
      <c r="K400" s="79"/>
      <c r="L400" s="79"/>
      <c r="M400" s="79"/>
      <c r="N400" s="79"/>
      <c r="O400" s="79">
        <v>3544200</v>
      </c>
      <c r="P400" s="79">
        <f t="shared" si="560"/>
        <v>3544200</v>
      </c>
      <c r="Q400" s="79"/>
      <c r="R400" s="79">
        <f t="shared" ref="R400" si="564">P400+Q400</f>
        <v>3544200</v>
      </c>
      <c r="S400" s="79"/>
      <c r="T400" s="79">
        <f t="shared" ref="T400" si="565">R400+S400</f>
        <v>3544200</v>
      </c>
    </row>
    <row r="401" spans="1:20" s="1" customFormat="1" ht="12.75" hidden="1" customHeight="1" x14ac:dyDescent="0.25">
      <c r="A401" s="230" t="s">
        <v>441</v>
      </c>
      <c r="B401" s="231"/>
      <c r="C401" s="104"/>
      <c r="D401" s="104"/>
      <c r="E401" s="104"/>
      <c r="F401" s="78" t="s">
        <v>507</v>
      </c>
      <c r="G401" s="78" t="s">
        <v>257</v>
      </c>
      <c r="H401" s="78" t="s">
        <v>442</v>
      </c>
      <c r="I401" s="78"/>
      <c r="J401" s="79">
        <f t="shared" ref="J401:T401" si="566">J402+J406</f>
        <v>7181500</v>
      </c>
      <c r="K401" s="79">
        <f t="shared" si="566"/>
        <v>0</v>
      </c>
      <c r="L401" s="79">
        <f t="shared" si="566"/>
        <v>7181500</v>
      </c>
      <c r="M401" s="79">
        <f t="shared" si="566"/>
        <v>0</v>
      </c>
      <c r="N401" s="79">
        <f t="shared" si="566"/>
        <v>7181500</v>
      </c>
      <c r="O401" s="79">
        <f t="shared" si="566"/>
        <v>0</v>
      </c>
      <c r="P401" s="79">
        <f t="shared" si="566"/>
        <v>7181500</v>
      </c>
      <c r="Q401" s="79">
        <f t="shared" si="566"/>
        <v>0</v>
      </c>
      <c r="R401" s="79">
        <f t="shared" si="566"/>
        <v>7181500</v>
      </c>
      <c r="S401" s="79">
        <f t="shared" si="566"/>
        <v>0</v>
      </c>
      <c r="T401" s="79">
        <f t="shared" si="566"/>
        <v>7181500</v>
      </c>
    </row>
    <row r="402" spans="1:20" s="1" customFormat="1" ht="12.75" hidden="1" customHeight="1" x14ac:dyDescent="0.25">
      <c r="A402" s="226" t="s">
        <v>543</v>
      </c>
      <c r="B402" s="227"/>
      <c r="C402" s="48"/>
      <c r="D402" s="48"/>
      <c r="E402" s="48"/>
      <c r="F402" s="78" t="s">
        <v>507</v>
      </c>
      <c r="G402" s="78" t="s">
        <v>257</v>
      </c>
      <c r="H402" s="78" t="s">
        <v>544</v>
      </c>
      <c r="I402" s="78"/>
      <c r="J402" s="79">
        <f t="shared" ref="J402:T402" si="567">J403</f>
        <v>652000</v>
      </c>
      <c r="K402" s="79">
        <f t="shared" si="567"/>
        <v>0</v>
      </c>
      <c r="L402" s="79">
        <f t="shared" si="567"/>
        <v>652000</v>
      </c>
      <c r="M402" s="79">
        <f t="shared" si="567"/>
        <v>0</v>
      </c>
      <c r="N402" s="79">
        <f t="shared" si="567"/>
        <v>652000</v>
      </c>
      <c r="O402" s="79">
        <f t="shared" si="567"/>
        <v>0</v>
      </c>
      <c r="P402" s="79">
        <f t="shared" si="567"/>
        <v>652000</v>
      </c>
      <c r="Q402" s="79">
        <f t="shared" si="567"/>
        <v>0</v>
      </c>
      <c r="R402" s="79">
        <f t="shared" si="567"/>
        <v>652000</v>
      </c>
      <c r="S402" s="79">
        <f t="shared" si="567"/>
        <v>0</v>
      </c>
      <c r="T402" s="79">
        <f t="shared" si="567"/>
        <v>652000</v>
      </c>
    </row>
    <row r="403" spans="1:20" s="1" customFormat="1" ht="12.75" hidden="1" customHeight="1" x14ac:dyDescent="0.25">
      <c r="A403" s="104"/>
      <c r="B403" s="48" t="s">
        <v>380</v>
      </c>
      <c r="C403" s="48"/>
      <c r="D403" s="48"/>
      <c r="E403" s="48"/>
      <c r="F403" s="78" t="s">
        <v>507</v>
      </c>
      <c r="G403" s="78" t="s">
        <v>257</v>
      </c>
      <c r="H403" s="78" t="s">
        <v>544</v>
      </c>
      <c r="I403" s="78" t="s">
        <v>381</v>
      </c>
      <c r="J403" s="79">
        <f>J404+J405</f>
        <v>652000</v>
      </c>
      <c r="K403" s="79">
        <f t="shared" ref="K403:T403" si="568">K404+K405</f>
        <v>0</v>
      </c>
      <c r="L403" s="79">
        <f t="shared" si="568"/>
        <v>652000</v>
      </c>
      <c r="M403" s="79">
        <f t="shared" si="568"/>
        <v>0</v>
      </c>
      <c r="N403" s="79">
        <f t="shared" si="568"/>
        <v>652000</v>
      </c>
      <c r="O403" s="79">
        <f t="shared" si="568"/>
        <v>0</v>
      </c>
      <c r="P403" s="79">
        <f t="shared" si="568"/>
        <v>652000</v>
      </c>
      <c r="Q403" s="79">
        <f t="shared" si="568"/>
        <v>0</v>
      </c>
      <c r="R403" s="79">
        <f t="shared" si="568"/>
        <v>652000</v>
      </c>
      <c r="S403" s="79">
        <f t="shared" si="568"/>
        <v>0</v>
      </c>
      <c r="T403" s="79">
        <f t="shared" si="568"/>
        <v>652000</v>
      </c>
    </row>
    <row r="404" spans="1:20" s="1" customFormat="1" ht="12.75" hidden="1" customHeight="1" x14ac:dyDescent="0.25">
      <c r="A404" s="104"/>
      <c r="B404" s="48" t="s">
        <v>534</v>
      </c>
      <c r="C404" s="48"/>
      <c r="D404" s="48"/>
      <c r="E404" s="48"/>
      <c r="F404" s="78" t="s">
        <v>507</v>
      </c>
      <c r="G404" s="78" t="s">
        <v>257</v>
      </c>
      <c r="H404" s="78" t="s">
        <v>544</v>
      </c>
      <c r="I404" s="78" t="s">
        <v>535</v>
      </c>
      <c r="J404" s="79">
        <v>652000</v>
      </c>
      <c r="K404" s="79">
        <v>-652000</v>
      </c>
      <c r="L404" s="79">
        <f t="shared" si="472"/>
        <v>0</v>
      </c>
      <c r="M404" s="79"/>
      <c r="N404" s="79">
        <f t="shared" ref="N404:N405" si="569">L404+M404</f>
        <v>0</v>
      </c>
      <c r="O404" s="79"/>
      <c r="P404" s="79">
        <f t="shared" ref="P404:P405" si="570">N404+O404</f>
        <v>0</v>
      </c>
      <c r="Q404" s="79"/>
      <c r="R404" s="79">
        <f t="shared" ref="R404:R405" si="571">P404+Q404</f>
        <v>0</v>
      </c>
      <c r="S404" s="79"/>
      <c r="T404" s="79">
        <f t="shared" ref="T404:T405" si="572">R404+S404</f>
        <v>0</v>
      </c>
    </row>
    <row r="405" spans="1:20" s="1" customFormat="1" ht="25.5" hidden="1" x14ac:dyDescent="0.25">
      <c r="A405" s="104"/>
      <c r="B405" s="48" t="s">
        <v>515</v>
      </c>
      <c r="C405" s="48"/>
      <c r="D405" s="48"/>
      <c r="E405" s="48"/>
      <c r="F405" s="78" t="s">
        <v>507</v>
      </c>
      <c r="G405" s="78" t="s">
        <v>257</v>
      </c>
      <c r="H405" s="78" t="s">
        <v>544</v>
      </c>
      <c r="I405" s="78" t="s">
        <v>383</v>
      </c>
      <c r="J405" s="79"/>
      <c r="K405" s="79">
        <v>652000</v>
      </c>
      <c r="L405" s="79">
        <f t="shared" si="472"/>
        <v>652000</v>
      </c>
      <c r="M405" s="79"/>
      <c r="N405" s="79">
        <f t="shared" si="569"/>
        <v>652000</v>
      </c>
      <c r="O405" s="79"/>
      <c r="P405" s="79">
        <f t="shared" si="570"/>
        <v>652000</v>
      </c>
      <c r="Q405" s="79"/>
      <c r="R405" s="79">
        <f t="shared" si="571"/>
        <v>652000</v>
      </c>
      <c r="S405" s="79"/>
      <c r="T405" s="79">
        <f t="shared" si="572"/>
        <v>652000</v>
      </c>
    </row>
    <row r="406" spans="1:20" s="1" customFormat="1" ht="12.75" hidden="1" x14ac:dyDescent="0.25">
      <c r="A406" s="226" t="s">
        <v>545</v>
      </c>
      <c r="B406" s="227"/>
      <c r="C406" s="48"/>
      <c r="D406" s="48"/>
      <c r="E406" s="48"/>
      <c r="F406" s="78" t="s">
        <v>507</v>
      </c>
      <c r="G406" s="78" t="s">
        <v>257</v>
      </c>
      <c r="H406" s="78" t="s">
        <v>546</v>
      </c>
      <c r="I406" s="78"/>
      <c r="J406" s="79">
        <f>J407+J409</f>
        <v>6529500</v>
      </c>
      <c r="K406" s="79">
        <f t="shared" ref="K406:T406" si="573">K407+K409</f>
        <v>0</v>
      </c>
      <c r="L406" s="79">
        <f t="shared" si="573"/>
        <v>6529500</v>
      </c>
      <c r="M406" s="79">
        <f t="shared" si="573"/>
        <v>0</v>
      </c>
      <c r="N406" s="79">
        <f t="shared" si="573"/>
        <v>6529500</v>
      </c>
      <c r="O406" s="79">
        <f t="shared" si="573"/>
        <v>0</v>
      </c>
      <c r="P406" s="79">
        <f t="shared" si="573"/>
        <v>6529500</v>
      </c>
      <c r="Q406" s="79">
        <f t="shared" si="573"/>
        <v>0</v>
      </c>
      <c r="R406" s="79">
        <f t="shared" si="573"/>
        <v>6529500</v>
      </c>
      <c r="S406" s="79">
        <f t="shared" si="573"/>
        <v>0</v>
      </c>
      <c r="T406" s="79">
        <f t="shared" si="573"/>
        <v>6529500</v>
      </c>
    </row>
    <row r="407" spans="1:20" s="1" customFormat="1" ht="12.75" hidden="1" x14ac:dyDescent="0.25">
      <c r="A407" s="80"/>
      <c r="B407" s="48" t="s">
        <v>246</v>
      </c>
      <c r="C407" s="48"/>
      <c r="D407" s="48"/>
      <c r="E407" s="48"/>
      <c r="F407" s="78" t="s">
        <v>547</v>
      </c>
      <c r="G407" s="78" t="s">
        <v>257</v>
      </c>
      <c r="H407" s="78" t="s">
        <v>546</v>
      </c>
      <c r="I407" s="78" t="s">
        <v>247</v>
      </c>
      <c r="J407" s="79">
        <f>J408</f>
        <v>1559600</v>
      </c>
      <c r="K407" s="79">
        <f t="shared" ref="K407:T407" si="574">K408</f>
        <v>0</v>
      </c>
      <c r="L407" s="79">
        <f t="shared" si="574"/>
        <v>1559600</v>
      </c>
      <c r="M407" s="79">
        <f t="shared" si="574"/>
        <v>0</v>
      </c>
      <c r="N407" s="79">
        <f t="shared" si="574"/>
        <v>1559600</v>
      </c>
      <c r="O407" s="79">
        <f t="shared" si="574"/>
        <v>0</v>
      </c>
      <c r="P407" s="79">
        <f t="shared" si="574"/>
        <v>1559600</v>
      </c>
      <c r="Q407" s="79">
        <f t="shared" si="574"/>
        <v>0</v>
      </c>
      <c r="R407" s="79">
        <f t="shared" si="574"/>
        <v>1559600</v>
      </c>
      <c r="S407" s="79">
        <f t="shared" si="574"/>
        <v>0</v>
      </c>
      <c r="T407" s="79">
        <f t="shared" si="574"/>
        <v>1559600</v>
      </c>
    </row>
    <row r="408" spans="1:20" s="1" customFormat="1" ht="12.75" hidden="1" x14ac:dyDescent="0.25">
      <c r="A408" s="80"/>
      <c r="B408" s="51" t="s">
        <v>248</v>
      </c>
      <c r="C408" s="51"/>
      <c r="D408" s="51"/>
      <c r="E408" s="51"/>
      <c r="F408" s="78" t="s">
        <v>547</v>
      </c>
      <c r="G408" s="78" t="s">
        <v>257</v>
      </c>
      <c r="H408" s="78" t="s">
        <v>546</v>
      </c>
      <c r="I408" s="78" t="s">
        <v>249</v>
      </c>
      <c r="J408" s="79">
        <v>1559600</v>
      </c>
      <c r="K408" s="79"/>
      <c r="L408" s="79">
        <f t="shared" ref="L408:L452" si="575">J408+K408</f>
        <v>1559600</v>
      </c>
      <c r="M408" s="79"/>
      <c r="N408" s="79">
        <f t="shared" ref="N408" si="576">L408+M408</f>
        <v>1559600</v>
      </c>
      <c r="O408" s="79"/>
      <c r="P408" s="79">
        <f t="shared" ref="P408" si="577">N408+O408</f>
        <v>1559600</v>
      </c>
      <c r="Q408" s="79"/>
      <c r="R408" s="79">
        <f t="shared" ref="R408" si="578">P408+Q408</f>
        <v>1559600</v>
      </c>
      <c r="S408" s="79"/>
      <c r="T408" s="79">
        <f t="shared" ref="T408" si="579">R408+S408</f>
        <v>1559600</v>
      </c>
    </row>
    <row r="409" spans="1:20" s="1" customFormat="1" ht="12.75" hidden="1" customHeight="1" x14ac:dyDescent="0.25">
      <c r="A409" s="104"/>
      <c r="B409" s="48" t="s">
        <v>380</v>
      </c>
      <c r="C409" s="48"/>
      <c r="D409" s="48"/>
      <c r="E409" s="48"/>
      <c r="F409" s="78" t="s">
        <v>507</v>
      </c>
      <c r="G409" s="78" t="s">
        <v>257</v>
      </c>
      <c r="H409" s="78" t="s">
        <v>546</v>
      </c>
      <c r="I409" s="78" t="s">
        <v>381</v>
      </c>
      <c r="J409" s="79">
        <f>J410</f>
        <v>4969900</v>
      </c>
      <c r="K409" s="79">
        <f t="shared" ref="K409:T409" si="580">K410</f>
        <v>0</v>
      </c>
      <c r="L409" s="79">
        <f t="shared" si="580"/>
        <v>4969900</v>
      </c>
      <c r="M409" s="79">
        <f t="shared" si="580"/>
        <v>0</v>
      </c>
      <c r="N409" s="79">
        <f t="shared" si="580"/>
        <v>4969900</v>
      </c>
      <c r="O409" s="79">
        <f t="shared" si="580"/>
        <v>0</v>
      </c>
      <c r="P409" s="79">
        <f t="shared" si="580"/>
        <v>4969900</v>
      </c>
      <c r="Q409" s="79">
        <f t="shared" si="580"/>
        <v>0</v>
      </c>
      <c r="R409" s="79">
        <f t="shared" si="580"/>
        <v>4969900</v>
      </c>
      <c r="S409" s="79">
        <f t="shared" si="580"/>
        <v>0</v>
      </c>
      <c r="T409" s="79">
        <f t="shared" si="580"/>
        <v>4969900</v>
      </c>
    </row>
    <row r="410" spans="1:20" s="1" customFormat="1" ht="12.75" hidden="1" x14ac:dyDescent="0.25">
      <c r="A410" s="104"/>
      <c r="B410" s="48" t="s">
        <v>534</v>
      </c>
      <c r="C410" s="48"/>
      <c r="D410" s="48"/>
      <c r="E410" s="48"/>
      <c r="F410" s="78" t="s">
        <v>507</v>
      </c>
      <c r="G410" s="78" t="s">
        <v>257</v>
      </c>
      <c r="H410" s="78" t="s">
        <v>546</v>
      </c>
      <c r="I410" s="78" t="s">
        <v>535</v>
      </c>
      <c r="J410" s="79">
        <v>4969900</v>
      </c>
      <c r="K410" s="79"/>
      <c r="L410" s="79">
        <f t="shared" si="575"/>
        <v>4969900</v>
      </c>
      <c r="M410" s="79"/>
      <c r="N410" s="79">
        <f t="shared" ref="N410" si="581">L410+M410</f>
        <v>4969900</v>
      </c>
      <c r="O410" s="79"/>
      <c r="P410" s="79">
        <f t="shared" ref="P410" si="582">N410+O410</f>
        <v>4969900</v>
      </c>
      <c r="Q410" s="79"/>
      <c r="R410" s="79">
        <f t="shared" ref="R410" si="583">P410+Q410</f>
        <v>4969900</v>
      </c>
      <c r="S410" s="79"/>
      <c r="T410" s="79">
        <f t="shared" ref="T410" si="584">R410+S410</f>
        <v>4969900</v>
      </c>
    </row>
    <row r="411" spans="1:20" s="1" customFormat="1" ht="12.75" hidden="1" x14ac:dyDescent="0.25">
      <c r="A411" s="220" t="s">
        <v>548</v>
      </c>
      <c r="B411" s="221"/>
      <c r="C411" s="52"/>
      <c r="D411" s="52"/>
      <c r="E411" s="52"/>
      <c r="F411" s="75" t="s">
        <v>507</v>
      </c>
      <c r="G411" s="75" t="s">
        <v>270</v>
      </c>
      <c r="H411" s="75"/>
      <c r="I411" s="75"/>
      <c r="J411" s="76">
        <f>J412+J424</f>
        <v>1349500</v>
      </c>
      <c r="K411" s="76">
        <f t="shared" ref="K411:T411" si="585">K412+K424</f>
        <v>0</v>
      </c>
      <c r="L411" s="76">
        <f t="shared" si="585"/>
        <v>1349500</v>
      </c>
      <c r="M411" s="76">
        <f t="shared" si="585"/>
        <v>0</v>
      </c>
      <c r="N411" s="76">
        <f t="shared" si="585"/>
        <v>1349500</v>
      </c>
      <c r="O411" s="76">
        <f t="shared" si="585"/>
        <v>0</v>
      </c>
      <c r="P411" s="76">
        <f t="shared" si="585"/>
        <v>1349500</v>
      </c>
      <c r="Q411" s="76">
        <f t="shared" si="585"/>
        <v>0</v>
      </c>
      <c r="R411" s="76">
        <f t="shared" si="585"/>
        <v>1349500</v>
      </c>
      <c r="S411" s="76">
        <f t="shared" si="585"/>
        <v>0</v>
      </c>
      <c r="T411" s="76">
        <f t="shared" si="585"/>
        <v>1349500</v>
      </c>
    </row>
    <row r="412" spans="1:20" s="77" customFormat="1" ht="12.75" hidden="1" x14ac:dyDescent="0.25">
      <c r="A412" s="222" t="s">
        <v>290</v>
      </c>
      <c r="B412" s="223"/>
      <c r="C412" s="51"/>
      <c r="D412" s="51"/>
      <c r="E412" s="51"/>
      <c r="F412" s="78" t="s">
        <v>507</v>
      </c>
      <c r="G412" s="78" t="s">
        <v>270</v>
      </c>
      <c r="H412" s="78" t="s">
        <v>291</v>
      </c>
      <c r="I412" s="78"/>
      <c r="J412" s="79">
        <f>J413</f>
        <v>1004500</v>
      </c>
      <c r="K412" s="79">
        <f t="shared" ref="K412:T412" si="586">K413</f>
        <v>0</v>
      </c>
      <c r="L412" s="79">
        <f t="shared" si="586"/>
        <v>1004500</v>
      </c>
      <c r="M412" s="79">
        <f t="shared" si="586"/>
        <v>0</v>
      </c>
      <c r="N412" s="79">
        <f t="shared" si="586"/>
        <v>1004500</v>
      </c>
      <c r="O412" s="79">
        <f t="shared" si="586"/>
        <v>0</v>
      </c>
      <c r="P412" s="79">
        <f t="shared" si="586"/>
        <v>1004500</v>
      </c>
      <c r="Q412" s="79">
        <f t="shared" si="586"/>
        <v>0</v>
      </c>
      <c r="R412" s="79">
        <f t="shared" si="586"/>
        <v>1004500</v>
      </c>
      <c r="S412" s="79">
        <f t="shared" si="586"/>
        <v>0</v>
      </c>
      <c r="T412" s="79">
        <f t="shared" si="586"/>
        <v>1004500</v>
      </c>
    </row>
    <row r="413" spans="1:20" s="1" customFormat="1" ht="12.75" hidden="1" x14ac:dyDescent="0.25">
      <c r="A413" s="222" t="s">
        <v>292</v>
      </c>
      <c r="B413" s="223"/>
      <c r="C413" s="51"/>
      <c r="D413" s="51"/>
      <c r="E413" s="51"/>
      <c r="F413" s="49" t="s">
        <v>507</v>
      </c>
      <c r="G413" s="49" t="s">
        <v>270</v>
      </c>
      <c r="H413" s="49" t="s">
        <v>293</v>
      </c>
      <c r="I413" s="49"/>
      <c r="J413" s="79">
        <f>J414+J419</f>
        <v>1004500</v>
      </c>
      <c r="K413" s="79">
        <f t="shared" ref="K413:T413" si="587">K414+K419</f>
        <v>0</v>
      </c>
      <c r="L413" s="79">
        <f t="shared" si="587"/>
        <v>1004500</v>
      </c>
      <c r="M413" s="79">
        <f t="shared" si="587"/>
        <v>0</v>
      </c>
      <c r="N413" s="79">
        <f t="shared" si="587"/>
        <v>1004500</v>
      </c>
      <c r="O413" s="79">
        <f t="shared" si="587"/>
        <v>0</v>
      </c>
      <c r="P413" s="79">
        <f t="shared" si="587"/>
        <v>1004500</v>
      </c>
      <c r="Q413" s="79">
        <f t="shared" si="587"/>
        <v>0</v>
      </c>
      <c r="R413" s="79">
        <f t="shared" si="587"/>
        <v>1004500</v>
      </c>
      <c r="S413" s="79">
        <f t="shared" si="587"/>
        <v>0</v>
      </c>
      <c r="T413" s="79">
        <f t="shared" si="587"/>
        <v>1004500</v>
      </c>
    </row>
    <row r="414" spans="1:20" s="1" customFormat="1" ht="12.75" hidden="1" customHeight="1" x14ac:dyDescent="0.25">
      <c r="A414" s="222" t="s">
        <v>549</v>
      </c>
      <c r="B414" s="223"/>
      <c r="C414" s="51"/>
      <c r="D414" s="51"/>
      <c r="E414" s="51"/>
      <c r="F414" s="49" t="s">
        <v>507</v>
      </c>
      <c r="G414" s="49" t="s">
        <v>270</v>
      </c>
      <c r="H414" s="49" t="s">
        <v>550</v>
      </c>
      <c r="I414" s="49"/>
      <c r="J414" s="79">
        <f>J415+J417</f>
        <v>430500</v>
      </c>
      <c r="K414" s="79">
        <f t="shared" ref="K414:T414" si="588">K415+K417</f>
        <v>0</v>
      </c>
      <c r="L414" s="79">
        <f t="shared" si="588"/>
        <v>430500</v>
      </c>
      <c r="M414" s="79">
        <f t="shared" si="588"/>
        <v>0</v>
      </c>
      <c r="N414" s="79">
        <f t="shared" si="588"/>
        <v>430500</v>
      </c>
      <c r="O414" s="79">
        <f t="shared" si="588"/>
        <v>0</v>
      </c>
      <c r="P414" s="79">
        <f t="shared" si="588"/>
        <v>430500</v>
      </c>
      <c r="Q414" s="79">
        <f t="shared" si="588"/>
        <v>0</v>
      </c>
      <c r="R414" s="79">
        <f t="shared" si="588"/>
        <v>430500</v>
      </c>
      <c r="S414" s="79">
        <f t="shared" si="588"/>
        <v>0</v>
      </c>
      <c r="T414" s="79">
        <f t="shared" si="588"/>
        <v>430500</v>
      </c>
    </row>
    <row r="415" spans="1:20" s="1" customFormat="1" ht="25.5" hidden="1" x14ac:dyDescent="0.25">
      <c r="A415" s="51"/>
      <c r="B415" s="51" t="s">
        <v>241</v>
      </c>
      <c r="C415" s="51"/>
      <c r="D415" s="51"/>
      <c r="E415" s="51"/>
      <c r="F415" s="49" t="s">
        <v>507</v>
      </c>
      <c r="G415" s="49" t="s">
        <v>270</v>
      </c>
      <c r="H415" s="49" t="s">
        <v>550</v>
      </c>
      <c r="I415" s="78" t="s">
        <v>243</v>
      </c>
      <c r="J415" s="79">
        <f>J416</f>
        <v>347000</v>
      </c>
      <c r="K415" s="79">
        <f t="shared" ref="K415:T415" si="589">K416</f>
        <v>0</v>
      </c>
      <c r="L415" s="79">
        <f t="shared" si="589"/>
        <v>347000</v>
      </c>
      <c r="M415" s="79">
        <f t="shared" si="589"/>
        <v>0</v>
      </c>
      <c r="N415" s="79">
        <f t="shared" si="589"/>
        <v>347000</v>
      </c>
      <c r="O415" s="79">
        <f t="shared" si="589"/>
        <v>0</v>
      </c>
      <c r="P415" s="79">
        <f t="shared" si="589"/>
        <v>347000</v>
      </c>
      <c r="Q415" s="79">
        <f t="shared" si="589"/>
        <v>0</v>
      </c>
      <c r="R415" s="79">
        <f t="shared" si="589"/>
        <v>347000</v>
      </c>
      <c r="S415" s="79">
        <f t="shared" si="589"/>
        <v>0</v>
      </c>
      <c r="T415" s="79">
        <f t="shared" si="589"/>
        <v>347000</v>
      </c>
    </row>
    <row r="416" spans="1:20" s="1" customFormat="1" ht="12.75" hidden="1" x14ac:dyDescent="0.25">
      <c r="A416" s="80"/>
      <c r="B416" s="48" t="s">
        <v>244</v>
      </c>
      <c r="C416" s="48"/>
      <c r="D416" s="48"/>
      <c r="E416" s="48"/>
      <c r="F416" s="49" t="s">
        <v>507</v>
      </c>
      <c r="G416" s="49" t="s">
        <v>270</v>
      </c>
      <c r="H416" s="49" t="s">
        <v>550</v>
      </c>
      <c r="I416" s="78" t="s">
        <v>245</v>
      </c>
      <c r="J416" s="79">
        <f>347033-33</f>
        <v>347000</v>
      </c>
      <c r="K416" s="79"/>
      <c r="L416" s="79">
        <f t="shared" si="575"/>
        <v>347000</v>
      </c>
      <c r="M416" s="79"/>
      <c r="N416" s="79">
        <f t="shared" ref="N416" si="590">L416+M416</f>
        <v>347000</v>
      </c>
      <c r="O416" s="79"/>
      <c r="P416" s="79">
        <f t="shared" ref="P416" si="591">N416+O416</f>
        <v>347000</v>
      </c>
      <c r="Q416" s="79"/>
      <c r="R416" s="79">
        <f t="shared" ref="R416" si="592">P416+Q416</f>
        <v>347000</v>
      </c>
      <c r="S416" s="79"/>
      <c r="T416" s="79">
        <f t="shared" ref="T416" si="593">R416+S416</f>
        <v>347000</v>
      </c>
    </row>
    <row r="417" spans="1:20" s="1" customFormat="1" ht="12.75" hidden="1" x14ac:dyDescent="0.25">
      <c r="A417" s="80"/>
      <c r="B417" s="48" t="s">
        <v>246</v>
      </c>
      <c r="C417" s="48"/>
      <c r="D417" s="48"/>
      <c r="E417" s="48"/>
      <c r="F417" s="49" t="s">
        <v>507</v>
      </c>
      <c r="G417" s="49" t="s">
        <v>270</v>
      </c>
      <c r="H417" s="49" t="s">
        <v>550</v>
      </c>
      <c r="I417" s="78" t="s">
        <v>247</v>
      </c>
      <c r="J417" s="79">
        <f>J418</f>
        <v>83500</v>
      </c>
      <c r="K417" s="79">
        <f t="shared" ref="K417:T417" si="594">K418</f>
        <v>0</v>
      </c>
      <c r="L417" s="79">
        <f t="shared" si="594"/>
        <v>83500</v>
      </c>
      <c r="M417" s="79">
        <f t="shared" si="594"/>
        <v>0</v>
      </c>
      <c r="N417" s="79">
        <f t="shared" si="594"/>
        <v>83500</v>
      </c>
      <c r="O417" s="79">
        <f t="shared" si="594"/>
        <v>0</v>
      </c>
      <c r="P417" s="79">
        <f t="shared" si="594"/>
        <v>83500</v>
      </c>
      <c r="Q417" s="79">
        <f t="shared" si="594"/>
        <v>0</v>
      </c>
      <c r="R417" s="79">
        <f t="shared" si="594"/>
        <v>83500</v>
      </c>
      <c r="S417" s="79">
        <f t="shared" si="594"/>
        <v>0</v>
      </c>
      <c r="T417" s="79">
        <f t="shared" si="594"/>
        <v>83500</v>
      </c>
    </row>
    <row r="418" spans="1:20" s="1" customFormat="1" ht="12.75" hidden="1" x14ac:dyDescent="0.25">
      <c r="A418" s="80"/>
      <c r="B418" s="51" t="s">
        <v>248</v>
      </c>
      <c r="C418" s="51"/>
      <c r="D418" s="51"/>
      <c r="E418" s="51"/>
      <c r="F418" s="49" t="s">
        <v>507</v>
      </c>
      <c r="G418" s="49" t="s">
        <v>270</v>
      </c>
      <c r="H418" s="49" t="s">
        <v>550</v>
      </c>
      <c r="I418" s="78" t="s">
        <v>249</v>
      </c>
      <c r="J418" s="79">
        <f>83467+33</f>
        <v>83500</v>
      </c>
      <c r="K418" s="79"/>
      <c r="L418" s="79">
        <f t="shared" si="575"/>
        <v>83500</v>
      </c>
      <c r="M418" s="79"/>
      <c r="N418" s="79">
        <f t="shared" ref="N418" si="595">L418+M418</f>
        <v>83500</v>
      </c>
      <c r="O418" s="79"/>
      <c r="P418" s="79">
        <f t="shared" ref="P418" si="596">N418+O418</f>
        <v>83500</v>
      </c>
      <c r="Q418" s="79"/>
      <c r="R418" s="79">
        <f t="shared" ref="R418" si="597">P418+Q418</f>
        <v>83500</v>
      </c>
      <c r="S418" s="79"/>
      <c r="T418" s="79">
        <f t="shared" ref="T418" si="598">R418+S418</f>
        <v>83500</v>
      </c>
    </row>
    <row r="419" spans="1:20" s="1" customFormat="1" ht="12.75" hidden="1" customHeight="1" x14ac:dyDescent="0.25">
      <c r="A419" s="222" t="s">
        <v>551</v>
      </c>
      <c r="B419" s="223"/>
      <c r="C419" s="51"/>
      <c r="D419" s="51"/>
      <c r="E419" s="51"/>
      <c r="F419" s="78" t="s">
        <v>507</v>
      </c>
      <c r="G419" s="78" t="s">
        <v>270</v>
      </c>
      <c r="H419" s="78" t="s">
        <v>552</v>
      </c>
      <c r="I419" s="78"/>
      <c r="J419" s="79">
        <f>J420+J422</f>
        <v>574000</v>
      </c>
      <c r="K419" s="79">
        <f t="shared" ref="K419:T419" si="599">K420+K422</f>
        <v>0</v>
      </c>
      <c r="L419" s="79">
        <f t="shared" si="599"/>
        <v>574000</v>
      </c>
      <c r="M419" s="79">
        <f t="shared" si="599"/>
        <v>0</v>
      </c>
      <c r="N419" s="79">
        <f t="shared" si="599"/>
        <v>574000</v>
      </c>
      <c r="O419" s="79">
        <f t="shared" si="599"/>
        <v>0</v>
      </c>
      <c r="P419" s="79">
        <f t="shared" si="599"/>
        <v>574000</v>
      </c>
      <c r="Q419" s="79">
        <f t="shared" si="599"/>
        <v>0</v>
      </c>
      <c r="R419" s="79">
        <f t="shared" si="599"/>
        <v>574000</v>
      </c>
      <c r="S419" s="79">
        <f t="shared" si="599"/>
        <v>0</v>
      </c>
      <c r="T419" s="79">
        <f t="shared" si="599"/>
        <v>574000</v>
      </c>
    </row>
    <row r="420" spans="1:20" s="1" customFormat="1" ht="25.5" hidden="1" x14ac:dyDescent="0.25">
      <c r="A420" s="51"/>
      <c r="B420" s="51" t="s">
        <v>241</v>
      </c>
      <c r="C420" s="51"/>
      <c r="D420" s="51"/>
      <c r="E420" s="51"/>
      <c r="F420" s="49" t="s">
        <v>507</v>
      </c>
      <c r="G420" s="49" t="s">
        <v>270</v>
      </c>
      <c r="H420" s="78" t="s">
        <v>552</v>
      </c>
      <c r="I420" s="78" t="s">
        <v>243</v>
      </c>
      <c r="J420" s="79">
        <f>J421</f>
        <v>340600</v>
      </c>
      <c r="K420" s="79">
        <f t="shared" ref="K420:T420" si="600">K421</f>
        <v>0</v>
      </c>
      <c r="L420" s="79">
        <f t="shared" si="600"/>
        <v>340600</v>
      </c>
      <c r="M420" s="79">
        <f t="shared" si="600"/>
        <v>0</v>
      </c>
      <c r="N420" s="79">
        <f t="shared" si="600"/>
        <v>340600</v>
      </c>
      <c r="O420" s="79">
        <f t="shared" si="600"/>
        <v>0</v>
      </c>
      <c r="P420" s="79">
        <f t="shared" si="600"/>
        <v>340600</v>
      </c>
      <c r="Q420" s="79">
        <f t="shared" si="600"/>
        <v>0</v>
      </c>
      <c r="R420" s="79">
        <f t="shared" si="600"/>
        <v>340600</v>
      </c>
      <c r="S420" s="79">
        <f t="shared" si="600"/>
        <v>0</v>
      </c>
      <c r="T420" s="79">
        <f t="shared" si="600"/>
        <v>340600</v>
      </c>
    </row>
    <row r="421" spans="1:20" s="1" customFormat="1" ht="12.75" hidden="1" customHeight="1" x14ac:dyDescent="0.25">
      <c r="A421" s="80"/>
      <c r="B421" s="48" t="s">
        <v>244</v>
      </c>
      <c r="C421" s="48"/>
      <c r="D421" s="48"/>
      <c r="E421" s="48"/>
      <c r="F421" s="49" t="s">
        <v>507</v>
      </c>
      <c r="G421" s="49" t="s">
        <v>270</v>
      </c>
      <c r="H421" s="78" t="s">
        <v>552</v>
      </c>
      <c r="I421" s="78" t="s">
        <v>245</v>
      </c>
      <c r="J421" s="79">
        <f>340646-46</f>
        <v>340600</v>
      </c>
      <c r="K421" s="79"/>
      <c r="L421" s="79">
        <f t="shared" si="575"/>
        <v>340600</v>
      </c>
      <c r="M421" s="79"/>
      <c r="N421" s="79">
        <f t="shared" ref="N421" si="601">L421+M421</f>
        <v>340600</v>
      </c>
      <c r="O421" s="79"/>
      <c r="P421" s="79">
        <f t="shared" ref="P421" si="602">N421+O421</f>
        <v>340600</v>
      </c>
      <c r="Q421" s="79"/>
      <c r="R421" s="79">
        <f t="shared" ref="R421" si="603">P421+Q421</f>
        <v>340600</v>
      </c>
      <c r="S421" s="79"/>
      <c r="T421" s="79">
        <f t="shared" ref="T421" si="604">R421+S421</f>
        <v>340600</v>
      </c>
    </row>
    <row r="422" spans="1:20" s="1" customFormat="1" ht="12.75" hidden="1" customHeight="1" x14ac:dyDescent="0.25">
      <c r="A422" s="80"/>
      <c r="B422" s="48" t="s">
        <v>246</v>
      </c>
      <c r="C422" s="48"/>
      <c r="D422" s="48"/>
      <c r="E422" s="48"/>
      <c r="F422" s="49" t="s">
        <v>507</v>
      </c>
      <c r="G422" s="49" t="s">
        <v>270</v>
      </c>
      <c r="H422" s="78" t="s">
        <v>552</v>
      </c>
      <c r="I422" s="78" t="s">
        <v>247</v>
      </c>
      <c r="J422" s="79">
        <f>J423</f>
        <v>233400</v>
      </c>
      <c r="K422" s="79">
        <f t="shared" ref="K422:T422" si="605">K423</f>
        <v>0</v>
      </c>
      <c r="L422" s="79">
        <f t="shared" si="605"/>
        <v>233400</v>
      </c>
      <c r="M422" s="79">
        <f t="shared" si="605"/>
        <v>0</v>
      </c>
      <c r="N422" s="79">
        <f t="shared" si="605"/>
        <v>233400</v>
      </c>
      <c r="O422" s="79">
        <f t="shared" si="605"/>
        <v>0</v>
      </c>
      <c r="P422" s="79">
        <f t="shared" si="605"/>
        <v>233400</v>
      </c>
      <c r="Q422" s="79">
        <f t="shared" si="605"/>
        <v>0</v>
      </c>
      <c r="R422" s="79">
        <f t="shared" si="605"/>
        <v>233400</v>
      </c>
      <c r="S422" s="79">
        <f t="shared" si="605"/>
        <v>0</v>
      </c>
      <c r="T422" s="79">
        <f t="shared" si="605"/>
        <v>233400</v>
      </c>
    </row>
    <row r="423" spans="1:20" s="1" customFormat="1" ht="12.75" hidden="1" x14ac:dyDescent="0.25">
      <c r="A423" s="80"/>
      <c r="B423" s="51" t="s">
        <v>248</v>
      </c>
      <c r="C423" s="51"/>
      <c r="D423" s="51"/>
      <c r="E423" s="51"/>
      <c r="F423" s="49" t="s">
        <v>507</v>
      </c>
      <c r="G423" s="49" t="s">
        <v>270</v>
      </c>
      <c r="H423" s="78" t="s">
        <v>552</v>
      </c>
      <c r="I423" s="78" t="s">
        <v>249</v>
      </c>
      <c r="J423" s="79">
        <f>233354+46</f>
        <v>233400</v>
      </c>
      <c r="K423" s="79"/>
      <c r="L423" s="79">
        <f t="shared" si="575"/>
        <v>233400</v>
      </c>
      <c r="M423" s="79"/>
      <c r="N423" s="79">
        <f t="shared" ref="N423" si="606">L423+M423</f>
        <v>233400</v>
      </c>
      <c r="O423" s="79"/>
      <c r="P423" s="79">
        <f t="shared" ref="P423" si="607">N423+O423</f>
        <v>233400</v>
      </c>
      <c r="Q423" s="79"/>
      <c r="R423" s="79">
        <f t="shared" ref="R423" si="608">P423+Q423</f>
        <v>233400</v>
      </c>
      <c r="S423" s="79"/>
      <c r="T423" s="79">
        <f t="shared" ref="T423" si="609">R423+S423</f>
        <v>233400</v>
      </c>
    </row>
    <row r="424" spans="1:20" s="1" customFormat="1" ht="12.75" hidden="1" x14ac:dyDescent="0.25">
      <c r="A424" s="222" t="s">
        <v>553</v>
      </c>
      <c r="B424" s="223"/>
      <c r="C424" s="51"/>
      <c r="D424" s="51"/>
      <c r="E424" s="51"/>
      <c r="F424" s="78" t="s">
        <v>507</v>
      </c>
      <c r="G424" s="78" t="s">
        <v>270</v>
      </c>
      <c r="H424" s="78" t="s">
        <v>554</v>
      </c>
      <c r="I424" s="78"/>
      <c r="J424" s="79">
        <f>J425+J427</f>
        <v>345000</v>
      </c>
      <c r="K424" s="79">
        <f t="shared" ref="K424:T424" si="610">K425+K427</f>
        <v>0</v>
      </c>
      <c r="L424" s="79">
        <f t="shared" si="610"/>
        <v>345000</v>
      </c>
      <c r="M424" s="79">
        <f t="shared" si="610"/>
        <v>0</v>
      </c>
      <c r="N424" s="79">
        <f t="shared" si="610"/>
        <v>345000</v>
      </c>
      <c r="O424" s="79">
        <f t="shared" si="610"/>
        <v>0</v>
      </c>
      <c r="P424" s="79">
        <f t="shared" si="610"/>
        <v>345000</v>
      </c>
      <c r="Q424" s="79">
        <f t="shared" si="610"/>
        <v>0</v>
      </c>
      <c r="R424" s="79">
        <f t="shared" si="610"/>
        <v>345000</v>
      </c>
      <c r="S424" s="79">
        <f t="shared" si="610"/>
        <v>0</v>
      </c>
      <c r="T424" s="79">
        <f t="shared" si="610"/>
        <v>345000</v>
      </c>
    </row>
    <row r="425" spans="1:20" s="1" customFormat="1" ht="12.75" hidden="1" customHeight="1" x14ac:dyDescent="0.25">
      <c r="A425" s="80"/>
      <c r="B425" s="48" t="s">
        <v>246</v>
      </c>
      <c r="C425" s="48"/>
      <c r="D425" s="48"/>
      <c r="E425" s="48"/>
      <c r="F425" s="49" t="s">
        <v>507</v>
      </c>
      <c r="G425" s="78" t="s">
        <v>270</v>
      </c>
      <c r="H425" s="78" t="s">
        <v>554</v>
      </c>
      <c r="I425" s="78" t="s">
        <v>247</v>
      </c>
      <c r="J425" s="79">
        <f>J426</f>
        <v>145000</v>
      </c>
      <c r="K425" s="79">
        <f t="shared" ref="K425:T425" si="611">K426</f>
        <v>0</v>
      </c>
      <c r="L425" s="79">
        <f t="shared" si="611"/>
        <v>145000</v>
      </c>
      <c r="M425" s="79">
        <f t="shared" si="611"/>
        <v>0</v>
      </c>
      <c r="N425" s="79">
        <f t="shared" si="611"/>
        <v>145000</v>
      </c>
      <c r="O425" s="79">
        <f t="shared" si="611"/>
        <v>0</v>
      </c>
      <c r="P425" s="79">
        <f t="shared" si="611"/>
        <v>145000</v>
      </c>
      <c r="Q425" s="79">
        <f t="shared" si="611"/>
        <v>0</v>
      </c>
      <c r="R425" s="79">
        <f t="shared" si="611"/>
        <v>145000</v>
      </c>
      <c r="S425" s="79">
        <f t="shared" si="611"/>
        <v>0</v>
      </c>
      <c r="T425" s="79">
        <f t="shared" si="611"/>
        <v>145000</v>
      </c>
    </row>
    <row r="426" spans="1:20" s="1" customFormat="1" ht="12.75" hidden="1" customHeight="1" x14ac:dyDescent="0.25">
      <c r="A426" s="80"/>
      <c r="B426" s="51" t="s">
        <v>248</v>
      </c>
      <c r="C426" s="51"/>
      <c r="D426" s="51"/>
      <c r="E426" s="51"/>
      <c r="F426" s="49" t="s">
        <v>507</v>
      </c>
      <c r="G426" s="78" t="s">
        <v>270</v>
      </c>
      <c r="H426" s="78" t="s">
        <v>554</v>
      </c>
      <c r="I426" s="78" t="s">
        <v>249</v>
      </c>
      <c r="J426" s="79">
        <v>145000</v>
      </c>
      <c r="K426" s="79"/>
      <c r="L426" s="79">
        <f t="shared" si="575"/>
        <v>145000</v>
      </c>
      <c r="M426" s="79"/>
      <c r="N426" s="79">
        <f t="shared" ref="N426" si="612">L426+M426</f>
        <v>145000</v>
      </c>
      <c r="O426" s="79"/>
      <c r="P426" s="79">
        <f t="shared" ref="P426" si="613">N426+O426</f>
        <v>145000</v>
      </c>
      <c r="Q426" s="79"/>
      <c r="R426" s="79">
        <f t="shared" ref="R426" si="614">P426+Q426</f>
        <v>145000</v>
      </c>
      <c r="S426" s="79"/>
      <c r="T426" s="79">
        <f t="shared" ref="T426" si="615">R426+S426</f>
        <v>145000</v>
      </c>
    </row>
    <row r="427" spans="1:20" s="1" customFormat="1" ht="12.75" hidden="1" customHeight="1" x14ac:dyDescent="0.25">
      <c r="A427" s="104"/>
      <c r="B427" s="48" t="s">
        <v>380</v>
      </c>
      <c r="C427" s="48"/>
      <c r="D427" s="48"/>
      <c r="E427" s="48"/>
      <c r="F427" s="78" t="s">
        <v>507</v>
      </c>
      <c r="G427" s="78" t="s">
        <v>270</v>
      </c>
      <c r="H427" s="78" t="s">
        <v>554</v>
      </c>
      <c r="I427" s="78" t="s">
        <v>381</v>
      </c>
      <c r="J427" s="79">
        <f>J428</f>
        <v>200000</v>
      </c>
      <c r="K427" s="79">
        <f t="shared" ref="K427:T427" si="616">K428</f>
        <v>0</v>
      </c>
      <c r="L427" s="79">
        <f t="shared" si="616"/>
        <v>200000</v>
      </c>
      <c r="M427" s="79">
        <f t="shared" si="616"/>
        <v>0</v>
      </c>
      <c r="N427" s="79">
        <f t="shared" si="616"/>
        <v>200000</v>
      </c>
      <c r="O427" s="79">
        <f t="shared" si="616"/>
        <v>0</v>
      </c>
      <c r="P427" s="79">
        <f t="shared" si="616"/>
        <v>200000</v>
      </c>
      <c r="Q427" s="79">
        <f t="shared" si="616"/>
        <v>0</v>
      </c>
      <c r="R427" s="79">
        <f t="shared" si="616"/>
        <v>200000</v>
      </c>
      <c r="S427" s="79">
        <f t="shared" si="616"/>
        <v>0</v>
      </c>
      <c r="T427" s="79">
        <f t="shared" si="616"/>
        <v>200000</v>
      </c>
    </row>
    <row r="428" spans="1:20" s="1" customFormat="1" ht="12.75" hidden="1" customHeight="1" x14ac:dyDescent="0.25">
      <c r="A428" s="104"/>
      <c r="B428" s="48" t="s">
        <v>386</v>
      </c>
      <c r="C428" s="48"/>
      <c r="D428" s="48"/>
      <c r="E428" s="48"/>
      <c r="F428" s="78" t="s">
        <v>507</v>
      </c>
      <c r="G428" s="78" t="s">
        <v>270</v>
      </c>
      <c r="H428" s="78" t="s">
        <v>554</v>
      </c>
      <c r="I428" s="78" t="s">
        <v>387</v>
      </c>
      <c r="J428" s="79">
        <v>200000</v>
      </c>
      <c r="K428" s="79"/>
      <c r="L428" s="79">
        <f t="shared" si="575"/>
        <v>200000</v>
      </c>
      <c r="M428" s="79"/>
      <c r="N428" s="79">
        <f t="shared" ref="N428" si="617">L428+M428</f>
        <v>200000</v>
      </c>
      <c r="O428" s="79"/>
      <c r="P428" s="79">
        <f t="shared" ref="P428" si="618">N428+O428</f>
        <v>200000</v>
      </c>
      <c r="Q428" s="79"/>
      <c r="R428" s="79">
        <f t="shared" ref="R428" si="619">P428+Q428</f>
        <v>200000</v>
      </c>
      <c r="S428" s="79"/>
      <c r="T428" s="79">
        <f t="shared" ref="T428" si="620">R428+S428</f>
        <v>200000</v>
      </c>
    </row>
    <row r="429" spans="1:20" s="1" customFormat="1" ht="12.75" hidden="1" customHeight="1" x14ac:dyDescent="0.25">
      <c r="A429" s="218" t="s">
        <v>555</v>
      </c>
      <c r="B429" s="219"/>
      <c r="C429" s="71"/>
      <c r="D429" s="71"/>
      <c r="E429" s="71"/>
      <c r="F429" s="72" t="s">
        <v>276</v>
      </c>
      <c r="G429" s="72"/>
      <c r="H429" s="72"/>
      <c r="I429" s="72"/>
      <c r="J429" s="73">
        <f>J430</f>
        <v>387000</v>
      </c>
      <c r="K429" s="73">
        <f t="shared" ref="K429:T429" si="621">K430</f>
        <v>0</v>
      </c>
      <c r="L429" s="73">
        <f t="shared" si="621"/>
        <v>387000</v>
      </c>
      <c r="M429" s="73">
        <f t="shared" si="621"/>
        <v>0</v>
      </c>
      <c r="N429" s="73">
        <f t="shared" si="621"/>
        <v>387000</v>
      </c>
      <c r="O429" s="73">
        <f t="shared" si="621"/>
        <v>0</v>
      </c>
      <c r="P429" s="73">
        <f t="shared" si="621"/>
        <v>387000</v>
      </c>
      <c r="Q429" s="73">
        <f t="shared" si="621"/>
        <v>0</v>
      </c>
      <c r="R429" s="73">
        <f t="shared" si="621"/>
        <v>387000</v>
      </c>
      <c r="S429" s="73">
        <f t="shared" si="621"/>
        <v>0</v>
      </c>
      <c r="T429" s="73">
        <f t="shared" si="621"/>
        <v>387000</v>
      </c>
    </row>
    <row r="430" spans="1:20" s="1" customFormat="1" ht="12.75" hidden="1" x14ac:dyDescent="0.25">
      <c r="A430" s="239" t="s">
        <v>556</v>
      </c>
      <c r="B430" s="240"/>
      <c r="C430" s="97"/>
      <c r="D430" s="97"/>
      <c r="E430" s="97"/>
      <c r="F430" s="75" t="s">
        <v>276</v>
      </c>
      <c r="G430" s="75" t="s">
        <v>306</v>
      </c>
      <c r="H430" s="75"/>
      <c r="I430" s="75"/>
      <c r="J430" s="76">
        <f t="shared" ref="J430:T432" si="622">J431</f>
        <v>387000</v>
      </c>
      <c r="K430" s="76">
        <f t="shared" si="622"/>
        <v>0</v>
      </c>
      <c r="L430" s="76">
        <f t="shared" si="622"/>
        <v>387000</v>
      </c>
      <c r="M430" s="76">
        <f t="shared" si="622"/>
        <v>0</v>
      </c>
      <c r="N430" s="76">
        <f t="shared" si="622"/>
        <v>387000</v>
      </c>
      <c r="O430" s="76">
        <f t="shared" si="622"/>
        <v>0</v>
      </c>
      <c r="P430" s="76">
        <f t="shared" si="622"/>
        <v>387000</v>
      </c>
      <c r="Q430" s="76">
        <f t="shared" si="622"/>
        <v>0</v>
      </c>
      <c r="R430" s="76">
        <f t="shared" si="622"/>
        <v>387000</v>
      </c>
      <c r="S430" s="76">
        <f t="shared" si="622"/>
        <v>0</v>
      </c>
      <c r="T430" s="76">
        <f t="shared" si="622"/>
        <v>387000</v>
      </c>
    </row>
    <row r="431" spans="1:20" s="77" customFormat="1" ht="12.75" hidden="1" x14ac:dyDescent="0.25">
      <c r="A431" s="222" t="s">
        <v>557</v>
      </c>
      <c r="B431" s="223"/>
      <c r="C431" s="51"/>
      <c r="D431" s="51"/>
      <c r="E431" s="51"/>
      <c r="F431" s="78" t="s">
        <v>276</v>
      </c>
      <c r="G431" s="78" t="s">
        <v>306</v>
      </c>
      <c r="H431" s="78" t="s">
        <v>558</v>
      </c>
      <c r="I431" s="78"/>
      <c r="J431" s="79">
        <f t="shared" si="622"/>
        <v>387000</v>
      </c>
      <c r="K431" s="79">
        <f t="shared" si="622"/>
        <v>0</v>
      </c>
      <c r="L431" s="79">
        <f t="shared" si="622"/>
        <v>387000</v>
      </c>
      <c r="M431" s="79">
        <f t="shared" si="622"/>
        <v>0</v>
      </c>
      <c r="N431" s="79">
        <f t="shared" si="622"/>
        <v>387000</v>
      </c>
      <c r="O431" s="79">
        <f t="shared" si="622"/>
        <v>0</v>
      </c>
      <c r="P431" s="79">
        <f t="shared" si="622"/>
        <v>387000</v>
      </c>
      <c r="Q431" s="79">
        <f t="shared" si="622"/>
        <v>0</v>
      </c>
      <c r="R431" s="79">
        <f t="shared" si="622"/>
        <v>387000</v>
      </c>
      <c r="S431" s="79">
        <f t="shared" si="622"/>
        <v>0</v>
      </c>
      <c r="T431" s="79">
        <f t="shared" si="622"/>
        <v>387000</v>
      </c>
    </row>
    <row r="432" spans="1:20" s="105" customFormat="1" ht="12.75" hidden="1" x14ac:dyDescent="0.25">
      <c r="A432" s="222" t="s">
        <v>559</v>
      </c>
      <c r="B432" s="223"/>
      <c r="C432" s="51"/>
      <c r="D432" s="51"/>
      <c r="E432" s="51"/>
      <c r="F432" s="78" t="s">
        <v>276</v>
      </c>
      <c r="G432" s="78" t="s">
        <v>306</v>
      </c>
      <c r="H432" s="78" t="s">
        <v>560</v>
      </c>
      <c r="I432" s="78"/>
      <c r="J432" s="79">
        <f>J433</f>
        <v>387000</v>
      </c>
      <c r="K432" s="79">
        <f t="shared" si="622"/>
        <v>0</v>
      </c>
      <c r="L432" s="79">
        <f t="shared" si="622"/>
        <v>387000</v>
      </c>
      <c r="M432" s="79">
        <f t="shared" si="622"/>
        <v>0</v>
      </c>
      <c r="N432" s="79">
        <f t="shared" si="622"/>
        <v>387000</v>
      </c>
      <c r="O432" s="79">
        <f t="shared" si="622"/>
        <v>0</v>
      </c>
      <c r="P432" s="79">
        <f t="shared" si="622"/>
        <v>387000</v>
      </c>
      <c r="Q432" s="79">
        <f t="shared" si="622"/>
        <v>0</v>
      </c>
      <c r="R432" s="79">
        <f t="shared" si="622"/>
        <v>387000</v>
      </c>
      <c r="S432" s="79">
        <f t="shared" si="622"/>
        <v>0</v>
      </c>
      <c r="T432" s="79">
        <f t="shared" si="622"/>
        <v>387000</v>
      </c>
    </row>
    <row r="433" spans="1:20" s="1" customFormat="1" ht="12.75" hidden="1" x14ac:dyDescent="0.25">
      <c r="A433" s="80"/>
      <c r="B433" s="48" t="s">
        <v>246</v>
      </c>
      <c r="C433" s="48"/>
      <c r="D433" s="48"/>
      <c r="E433" s="48"/>
      <c r="F433" s="78" t="s">
        <v>276</v>
      </c>
      <c r="G433" s="78" t="s">
        <v>306</v>
      </c>
      <c r="H433" s="78" t="s">
        <v>560</v>
      </c>
      <c r="I433" s="78" t="s">
        <v>247</v>
      </c>
      <c r="J433" s="79">
        <f t="shared" ref="J433:T433" si="623">J434</f>
        <v>387000</v>
      </c>
      <c r="K433" s="79">
        <f t="shared" si="623"/>
        <v>0</v>
      </c>
      <c r="L433" s="79">
        <f t="shared" si="623"/>
        <v>387000</v>
      </c>
      <c r="M433" s="79">
        <f t="shared" si="623"/>
        <v>0</v>
      </c>
      <c r="N433" s="79">
        <f t="shared" si="623"/>
        <v>387000</v>
      </c>
      <c r="O433" s="79">
        <f t="shared" si="623"/>
        <v>0</v>
      </c>
      <c r="P433" s="79">
        <f t="shared" si="623"/>
        <v>387000</v>
      </c>
      <c r="Q433" s="79">
        <f t="shared" si="623"/>
        <v>0</v>
      </c>
      <c r="R433" s="79">
        <f t="shared" si="623"/>
        <v>387000</v>
      </c>
      <c r="S433" s="79">
        <f t="shared" si="623"/>
        <v>0</v>
      </c>
      <c r="T433" s="79">
        <f t="shared" si="623"/>
        <v>387000</v>
      </c>
    </row>
    <row r="434" spans="1:20" s="1" customFormat="1" ht="25.5" hidden="1" customHeight="1" x14ac:dyDescent="0.25">
      <c r="A434" s="80"/>
      <c r="B434" s="51" t="s">
        <v>248</v>
      </c>
      <c r="C434" s="51"/>
      <c r="D434" s="51"/>
      <c r="E434" s="51"/>
      <c r="F434" s="78" t="s">
        <v>276</v>
      </c>
      <c r="G434" s="78" t="s">
        <v>306</v>
      </c>
      <c r="H434" s="78" t="s">
        <v>560</v>
      </c>
      <c r="I434" s="78" t="s">
        <v>249</v>
      </c>
      <c r="J434" s="79">
        <v>387000</v>
      </c>
      <c r="K434" s="79"/>
      <c r="L434" s="79">
        <f t="shared" si="575"/>
        <v>387000</v>
      </c>
      <c r="M434" s="79"/>
      <c r="N434" s="79">
        <f t="shared" ref="N434" si="624">L434+M434</f>
        <v>387000</v>
      </c>
      <c r="O434" s="79"/>
      <c r="P434" s="79">
        <f t="shared" ref="P434" si="625">N434+O434</f>
        <v>387000</v>
      </c>
      <c r="Q434" s="79"/>
      <c r="R434" s="79">
        <f t="shared" ref="R434" si="626">P434+Q434</f>
        <v>387000</v>
      </c>
      <c r="S434" s="79"/>
      <c r="T434" s="79">
        <f t="shared" ref="T434" si="627">R434+S434</f>
        <v>387000</v>
      </c>
    </row>
    <row r="435" spans="1:20" s="1" customFormat="1" ht="39.75" hidden="1" customHeight="1" x14ac:dyDescent="0.25">
      <c r="A435" s="218" t="s">
        <v>561</v>
      </c>
      <c r="B435" s="219"/>
      <c r="C435" s="71"/>
      <c r="D435" s="71"/>
      <c r="E435" s="71"/>
      <c r="F435" s="106" t="s">
        <v>562</v>
      </c>
      <c r="G435" s="106"/>
      <c r="H435" s="106"/>
      <c r="I435" s="106"/>
      <c r="J435" s="107">
        <f>J436+J442</f>
        <v>22471000</v>
      </c>
      <c r="K435" s="107">
        <f t="shared" ref="K435:T435" si="628">K436+K442</f>
        <v>0</v>
      </c>
      <c r="L435" s="107">
        <f t="shared" si="628"/>
        <v>22471000</v>
      </c>
      <c r="M435" s="107">
        <f t="shared" si="628"/>
        <v>0</v>
      </c>
      <c r="N435" s="107">
        <f t="shared" si="628"/>
        <v>22471000</v>
      </c>
      <c r="O435" s="107">
        <f t="shared" si="628"/>
        <v>0</v>
      </c>
      <c r="P435" s="107">
        <f t="shared" si="628"/>
        <v>22471000</v>
      </c>
      <c r="Q435" s="107">
        <f t="shared" si="628"/>
        <v>0</v>
      </c>
      <c r="R435" s="107">
        <f t="shared" si="628"/>
        <v>22471000</v>
      </c>
      <c r="S435" s="107">
        <f t="shared" si="628"/>
        <v>0</v>
      </c>
      <c r="T435" s="107">
        <f t="shared" si="628"/>
        <v>22471000</v>
      </c>
    </row>
    <row r="436" spans="1:20" s="1" customFormat="1" ht="12.75" hidden="1" x14ac:dyDescent="0.25">
      <c r="A436" s="220" t="s">
        <v>563</v>
      </c>
      <c r="B436" s="221"/>
      <c r="C436" s="52"/>
      <c r="D436" s="52"/>
      <c r="E436" s="52"/>
      <c r="F436" s="98" t="s">
        <v>562</v>
      </c>
      <c r="G436" s="98" t="s">
        <v>234</v>
      </c>
      <c r="H436" s="108"/>
      <c r="I436" s="98"/>
      <c r="J436" s="109">
        <f t="shared" ref="J436:T440" si="629">J437</f>
        <v>8781000</v>
      </c>
      <c r="K436" s="109">
        <f t="shared" si="629"/>
        <v>0</v>
      </c>
      <c r="L436" s="109">
        <f t="shared" si="629"/>
        <v>8781000</v>
      </c>
      <c r="M436" s="109">
        <f t="shared" si="629"/>
        <v>0</v>
      </c>
      <c r="N436" s="109">
        <f t="shared" si="629"/>
        <v>8781000</v>
      </c>
      <c r="O436" s="109">
        <f t="shared" si="629"/>
        <v>0</v>
      </c>
      <c r="P436" s="109">
        <f t="shared" si="629"/>
        <v>8781000</v>
      </c>
      <c r="Q436" s="109">
        <f t="shared" si="629"/>
        <v>0</v>
      </c>
      <c r="R436" s="109">
        <f t="shared" si="629"/>
        <v>8781000</v>
      </c>
      <c r="S436" s="109">
        <f t="shared" si="629"/>
        <v>0</v>
      </c>
      <c r="T436" s="109">
        <f t="shared" si="629"/>
        <v>8781000</v>
      </c>
    </row>
    <row r="437" spans="1:20" s="1" customFormat="1" ht="12.75" hidden="1" x14ac:dyDescent="0.25">
      <c r="A437" s="222" t="s">
        <v>290</v>
      </c>
      <c r="B437" s="223"/>
      <c r="C437" s="51"/>
      <c r="D437" s="51"/>
      <c r="E437" s="51"/>
      <c r="F437" s="78" t="s">
        <v>562</v>
      </c>
      <c r="G437" s="78" t="s">
        <v>234</v>
      </c>
      <c r="H437" s="78" t="s">
        <v>291</v>
      </c>
      <c r="I437" s="78"/>
      <c r="J437" s="79">
        <f t="shared" si="629"/>
        <v>8781000</v>
      </c>
      <c r="K437" s="79">
        <f t="shared" si="629"/>
        <v>0</v>
      </c>
      <c r="L437" s="79">
        <f t="shared" si="629"/>
        <v>8781000</v>
      </c>
      <c r="M437" s="79">
        <f t="shared" si="629"/>
        <v>0</v>
      </c>
      <c r="N437" s="79">
        <f t="shared" si="629"/>
        <v>8781000</v>
      </c>
      <c r="O437" s="79">
        <f t="shared" si="629"/>
        <v>0</v>
      </c>
      <c r="P437" s="79">
        <f t="shared" si="629"/>
        <v>8781000</v>
      </c>
      <c r="Q437" s="79">
        <f t="shared" si="629"/>
        <v>0</v>
      </c>
      <c r="R437" s="79">
        <f t="shared" si="629"/>
        <v>8781000</v>
      </c>
      <c r="S437" s="79">
        <f t="shared" si="629"/>
        <v>0</v>
      </c>
      <c r="T437" s="79">
        <f t="shared" si="629"/>
        <v>8781000</v>
      </c>
    </row>
    <row r="438" spans="1:20" s="1" customFormat="1" ht="12.75" hidden="1" customHeight="1" x14ac:dyDescent="0.25">
      <c r="A438" s="222" t="s">
        <v>292</v>
      </c>
      <c r="B438" s="223"/>
      <c r="C438" s="51"/>
      <c r="D438" s="51"/>
      <c r="E438" s="51"/>
      <c r="F438" s="78" t="s">
        <v>562</v>
      </c>
      <c r="G438" s="78" t="s">
        <v>234</v>
      </c>
      <c r="H438" s="78" t="s">
        <v>293</v>
      </c>
      <c r="I438" s="78"/>
      <c r="J438" s="79">
        <f t="shared" si="629"/>
        <v>8781000</v>
      </c>
      <c r="K438" s="79">
        <f t="shared" si="629"/>
        <v>0</v>
      </c>
      <c r="L438" s="79">
        <f t="shared" si="629"/>
        <v>8781000</v>
      </c>
      <c r="M438" s="79">
        <f t="shared" si="629"/>
        <v>0</v>
      </c>
      <c r="N438" s="79">
        <f t="shared" si="629"/>
        <v>8781000</v>
      </c>
      <c r="O438" s="79">
        <f t="shared" si="629"/>
        <v>0</v>
      </c>
      <c r="P438" s="79">
        <f t="shared" si="629"/>
        <v>8781000</v>
      </c>
      <c r="Q438" s="79">
        <f t="shared" si="629"/>
        <v>0</v>
      </c>
      <c r="R438" s="79">
        <f t="shared" si="629"/>
        <v>8781000</v>
      </c>
      <c r="S438" s="79">
        <f t="shared" si="629"/>
        <v>0</v>
      </c>
      <c r="T438" s="79">
        <f t="shared" si="629"/>
        <v>8781000</v>
      </c>
    </row>
    <row r="439" spans="1:20" s="1" customFormat="1" ht="51.75" hidden="1" customHeight="1" x14ac:dyDescent="0.25">
      <c r="A439" s="226" t="s">
        <v>564</v>
      </c>
      <c r="B439" s="227"/>
      <c r="C439" s="48"/>
      <c r="D439" s="48"/>
      <c r="E439" s="48"/>
      <c r="F439" s="78" t="s">
        <v>562</v>
      </c>
      <c r="G439" s="78" t="s">
        <v>234</v>
      </c>
      <c r="H439" s="78" t="s">
        <v>565</v>
      </c>
      <c r="I439" s="78"/>
      <c r="J439" s="79">
        <f t="shared" si="629"/>
        <v>8781000</v>
      </c>
      <c r="K439" s="79">
        <f t="shared" si="629"/>
        <v>0</v>
      </c>
      <c r="L439" s="79">
        <f t="shared" si="629"/>
        <v>8781000</v>
      </c>
      <c r="M439" s="79">
        <f t="shared" si="629"/>
        <v>0</v>
      </c>
      <c r="N439" s="79">
        <f t="shared" si="629"/>
        <v>8781000</v>
      </c>
      <c r="O439" s="79">
        <f t="shared" si="629"/>
        <v>0</v>
      </c>
      <c r="P439" s="79">
        <f t="shared" si="629"/>
        <v>8781000</v>
      </c>
      <c r="Q439" s="79">
        <f t="shared" si="629"/>
        <v>0</v>
      </c>
      <c r="R439" s="79">
        <f t="shared" si="629"/>
        <v>8781000</v>
      </c>
      <c r="S439" s="79">
        <f t="shared" si="629"/>
        <v>0</v>
      </c>
      <c r="T439" s="79">
        <f t="shared" si="629"/>
        <v>8781000</v>
      </c>
    </row>
    <row r="440" spans="1:20" s="1" customFormat="1" ht="12.75" hidden="1" customHeight="1" x14ac:dyDescent="0.25">
      <c r="A440" s="80"/>
      <c r="B440" s="48" t="s">
        <v>290</v>
      </c>
      <c r="C440" s="48"/>
      <c r="D440" s="48"/>
      <c r="E440" s="48"/>
      <c r="F440" s="78" t="s">
        <v>562</v>
      </c>
      <c r="G440" s="78" t="s">
        <v>234</v>
      </c>
      <c r="H440" s="78" t="s">
        <v>565</v>
      </c>
      <c r="I440" s="78" t="s">
        <v>298</v>
      </c>
      <c r="J440" s="79">
        <f t="shared" si="629"/>
        <v>8781000</v>
      </c>
      <c r="K440" s="79">
        <f t="shared" si="629"/>
        <v>0</v>
      </c>
      <c r="L440" s="79">
        <f t="shared" si="629"/>
        <v>8781000</v>
      </c>
      <c r="M440" s="79">
        <f t="shared" si="629"/>
        <v>0</v>
      </c>
      <c r="N440" s="79">
        <f t="shared" si="629"/>
        <v>8781000</v>
      </c>
      <c r="O440" s="79">
        <f t="shared" si="629"/>
        <v>0</v>
      </c>
      <c r="P440" s="79">
        <f t="shared" si="629"/>
        <v>8781000</v>
      </c>
      <c r="Q440" s="79">
        <f t="shared" si="629"/>
        <v>0</v>
      </c>
      <c r="R440" s="79">
        <f t="shared" si="629"/>
        <v>8781000</v>
      </c>
      <c r="S440" s="79">
        <f t="shared" si="629"/>
        <v>0</v>
      </c>
      <c r="T440" s="79">
        <f t="shared" si="629"/>
        <v>8781000</v>
      </c>
    </row>
    <row r="441" spans="1:20" s="1" customFormat="1" ht="12.75" hidden="1" x14ac:dyDescent="0.25">
      <c r="A441" s="80"/>
      <c r="B441" s="51" t="s">
        <v>220</v>
      </c>
      <c r="C441" s="51"/>
      <c r="D441" s="51"/>
      <c r="E441" s="51"/>
      <c r="F441" s="78" t="s">
        <v>562</v>
      </c>
      <c r="G441" s="78" t="s">
        <v>234</v>
      </c>
      <c r="H441" s="78" t="s">
        <v>565</v>
      </c>
      <c r="I441" s="78" t="s">
        <v>566</v>
      </c>
      <c r="J441" s="79">
        <v>8781000</v>
      </c>
      <c r="K441" s="79"/>
      <c r="L441" s="79">
        <f t="shared" si="575"/>
        <v>8781000</v>
      </c>
      <c r="M441" s="79"/>
      <c r="N441" s="79">
        <f t="shared" ref="N441" si="630">L441+M441</f>
        <v>8781000</v>
      </c>
      <c r="O441" s="79"/>
      <c r="P441" s="79">
        <f t="shared" ref="P441" si="631">N441+O441</f>
        <v>8781000</v>
      </c>
      <c r="Q441" s="79"/>
      <c r="R441" s="79">
        <f t="shared" ref="R441" si="632">P441+Q441</f>
        <v>8781000</v>
      </c>
      <c r="S441" s="79"/>
      <c r="T441" s="79">
        <f t="shared" ref="T441" si="633">R441+S441</f>
        <v>8781000</v>
      </c>
    </row>
    <row r="442" spans="1:20" s="1" customFormat="1" ht="12.75" hidden="1" x14ac:dyDescent="0.25">
      <c r="A442" s="237" t="s">
        <v>567</v>
      </c>
      <c r="B442" s="238"/>
      <c r="C442" s="110"/>
      <c r="D442" s="110"/>
      <c r="E442" s="110"/>
      <c r="F442" s="75" t="s">
        <v>562</v>
      </c>
      <c r="G442" s="75" t="s">
        <v>306</v>
      </c>
      <c r="H442" s="75"/>
      <c r="I442" s="75"/>
      <c r="J442" s="76">
        <f>J443+J448</f>
        <v>13690000</v>
      </c>
      <c r="K442" s="76">
        <f t="shared" ref="K442:T442" si="634">K443+K448</f>
        <v>0</v>
      </c>
      <c r="L442" s="76">
        <f t="shared" si="634"/>
        <v>13690000</v>
      </c>
      <c r="M442" s="76">
        <f t="shared" si="634"/>
        <v>0</v>
      </c>
      <c r="N442" s="76">
        <f t="shared" si="634"/>
        <v>13690000</v>
      </c>
      <c r="O442" s="76">
        <f t="shared" si="634"/>
        <v>0</v>
      </c>
      <c r="P442" s="76">
        <f t="shared" si="634"/>
        <v>13690000</v>
      </c>
      <c r="Q442" s="76">
        <f t="shared" si="634"/>
        <v>0</v>
      </c>
      <c r="R442" s="76">
        <f t="shared" si="634"/>
        <v>13690000</v>
      </c>
      <c r="S442" s="76">
        <f t="shared" si="634"/>
        <v>0</v>
      </c>
      <c r="T442" s="76">
        <f t="shared" si="634"/>
        <v>13690000</v>
      </c>
    </row>
    <row r="443" spans="1:20" s="1" customFormat="1" ht="12.75" hidden="1" x14ac:dyDescent="0.25">
      <c r="A443" s="110"/>
      <c r="B443" s="104" t="s">
        <v>568</v>
      </c>
      <c r="C443" s="104"/>
      <c r="D443" s="104"/>
      <c r="E443" s="104"/>
      <c r="F443" s="78" t="s">
        <v>562</v>
      </c>
      <c r="G443" s="78" t="s">
        <v>306</v>
      </c>
      <c r="H443" s="78" t="s">
        <v>569</v>
      </c>
      <c r="I443" s="78"/>
      <c r="J443" s="79">
        <f>J444</f>
        <v>0</v>
      </c>
      <c r="K443" s="79">
        <f t="shared" ref="K443:T446" si="635">K444</f>
        <v>0</v>
      </c>
      <c r="L443" s="79">
        <f t="shared" si="635"/>
        <v>0</v>
      </c>
      <c r="M443" s="79">
        <f t="shared" si="635"/>
        <v>0</v>
      </c>
      <c r="N443" s="79">
        <f t="shared" si="635"/>
        <v>0</v>
      </c>
      <c r="O443" s="79">
        <f t="shared" si="635"/>
        <v>0</v>
      </c>
      <c r="P443" s="79">
        <f t="shared" si="635"/>
        <v>0</v>
      </c>
      <c r="Q443" s="79">
        <f t="shared" si="635"/>
        <v>0</v>
      </c>
      <c r="R443" s="79">
        <f t="shared" si="635"/>
        <v>0</v>
      </c>
      <c r="S443" s="79">
        <f t="shared" si="635"/>
        <v>0</v>
      </c>
      <c r="T443" s="79">
        <f t="shared" si="635"/>
        <v>0</v>
      </c>
    </row>
    <row r="444" spans="1:20" s="1" customFormat="1" ht="38.25" hidden="1" customHeight="1" x14ac:dyDescent="0.25">
      <c r="A444" s="110"/>
      <c r="B444" s="51" t="s">
        <v>570</v>
      </c>
      <c r="C444" s="104"/>
      <c r="D444" s="104"/>
      <c r="E444" s="104"/>
      <c r="F444" s="78" t="s">
        <v>562</v>
      </c>
      <c r="G444" s="78" t="s">
        <v>306</v>
      </c>
      <c r="H444" s="78" t="s">
        <v>571</v>
      </c>
      <c r="I444" s="78"/>
      <c r="J444" s="79">
        <f>J445</f>
        <v>0</v>
      </c>
      <c r="K444" s="79">
        <f t="shared" si="635"/>
        <v>0</v>
      </c>
      <c r="L444" s="79">
        <f t="shared" si="635"/>
        <v>0</v>
      </c>
      <c r="M444" s="79">
        <f t="shared" si="635"/>
        <v>0</v>
      </c>
      <c r="N444" s="79">
        <f t="shared" si="635"/>
        <v>0</v>
      </c>
      <c r="O444" s="79">
        <f t="shared" si="635"/>
        <v>0</v>
      </c>
      <c r="P444" s="79">
        <f t="shared" si="635"/>
        <v>0</v>
      </c>
      <c r="Q444" s="79">
        <f t="shared" si="635"/>
        <v>0</v>
      </c>
      <c r="R444" s="79">
        <f t="shared" si="635"/>
        <v>0</v>
      </c>
      <c r="S444" s="79">
        <f t="shared" si="635"/>
        <v>0</v>
      </c>
      <c r="T444" s="79">
        <f t="shared" si="635"/>
        <v>0</v>
      </c>
    </row>
    <row r="445" spans="1:20" s="1" customFormat="1" ht="39.75" hidden="1" customHeight="1" x14ac:dyDescent="0.25">
      <c r="A445" s="110"/>
      <c r="B445" s="111" t="s">
        <v>572</v>
      </c>
      <c r="C445" s="112"/>
      <c r="D445" s="112"/>
      <c r="E445" s="112"/>
      <c r="F445" s="113" t="s">
        <v>562</v>
      </c>
      <c r="G445" s="113" t="s">
        <v>306</v>
      </c>
      <c r="H445" s="113" t="s">
        <v>573</v>
      </c>
      <c r="I445" s="113"/>
      <c r="J445" s="114">
        <f>J446</f>
        <v>0</v>
      </c>
      <c r="K445" s="114">
        <f t="shared" si="635"/>
        <v>0</v>
      </c>
      <c r="L445" s="114">
        <f t="shared" si="635"/>
        <v>0</v>
      </c>
      <c r="M445" s="114">
        <f t="shared" si="635"/>
        <v>0</v>
      </c>
      <c r="N445" s="114">
        <f t="shared" si="635"/>
        <v>0</v>
      </c>
      <c r="O445" s="114">
        <f t="shared" si="635"/>
        <v>0</v>
      </c>
      <c r="P445" s="114">
        <f t="shared" si="635"/>
        <v>0</v>
      </c>
      <c r="Q445" s="114">
        <f t="shared" si="635"/>
        <v>0</v>
      </c>
      <c r="R445" s="114">
        <f t="shared" si="635"/>
        <v>0</v>
      </c>
      <c r="S445" s="114">
        <f t="shared" si="635"/>
        <v>0</v>
      </c>
      <c r="T445" s="114">
        <f t="shared" si="635"/>
        <v>0</v>
      </c>
    </row>
    <row r="446" spans="1:20" s="1" customFormat="1" ht="12.75" hidden="1" x14ac:dyDescent="0.25">
      <c r="A446" s="110"/>
      <c r="B446" s="48" t="s">
        <v>290</v>
      </c>
      <c r="C446" s="104"/>
      <c r="D446" s="104"/>
      <c r="E446" s="104"/>
      <c r="F446" s="78" t="s">
        <v>562</v>
      </c>
      <c r="G446" s="78" t="s">
        <v>306</v>
      </c>
      <c r="H446" s="78" t="s">
        <v>573</v>
      </c>
      <c r="I446" s="78" t="s">
        <v>298</v>
      </c>
      <c r="J446" s="79">
        <f>J447</f>
        <v>0</v>
      </c>
      <c r="K446" s="79">
        <f t="shared" si="635"/>
        <v>0</v>
      </c>
      <c r="L446" s="79">
        <f t="shared" si="635"/>
        <v>0</v>
      </c>
      <c r="M446" s="79">
        <f t="shared" si="635"/>
        <v>0</v>
      </c>
      <c r="N446" s="79">
        <f t="shared" si="635"/>
        <v>0</v>
      </c>
      <c r="O446" s="79">
        <f t="shared" si="635"/>
        <v>0</v>
      </c>
      <c r="P446" s="79">
        <f t="shared" si="635"/>
        <v>0</v>
      </c>
      <c r="Q446" s="79">
        <f t="shared" si="635"/>
        <v>0</v>
      </c>
      <c r="R446" s="79">
        <f t="shared" si="635"/>
        <v>0</v>
      </c>
      <c r="S446" s="79">
        <f t="shared" si="635"/>
        <v>0</v>
      </c>
      <c r="T446" s="79">
        <f t="shared" si="635"/>
        <v>0</v>
      </c>
    </row>
    <row r="447" spans="1:20" s="1" customFormat="1" ht="12.75" hidden="1" x14ac:dyDescent="0.25">
      <c r="A447" s="110"/>
      <c r="B447" s="51" t="s">
        <v>220</v>
      </c>
      <c r="C447" s="104"/>
      <c r="D447" s="104"/>
      <c r="E447" s="104"/>
      <c r="F447" s="78" t="s">
        <v>562</v>
      </c>
      <c r="G447" s="78" t="s">
        <v>306</v>
      </c>
      <c r="H447" s="78" t="s">
        <v>573</v>
      </c>
      <c r="I447" s="78" t="s">
        <v>566</v>
      </c>
      <c r="J447" s="79"/>
      <c r="K447" s="79">
        <v>0</v>
      </c>
      <c r="L447" s="79">
        <f>J447+K447</f>
        <v>0</v>
      </c>
      <c r="M447" s="79">
        <v>0</v>
      </c>
      <c r="N447" s="79">
        <f>L447+M447</f>
        <v>0</v>
      </c>
      <c r="O447" s="79">
        <v>0</v>
      </c>
      <c r="P447" s="79">
        <f>N447+O447</f>
        <v>0</v>
      </c>
      <c r="Q447" s="79">
        <v>0</v>
      </c>
      <c r="R447" s="79">
        <f>P447+Q447</f>
        <v>0</v>
      </c>
      <c r="S447" s="79">
        <v>0</v>
      </c>
      <c r="T447" s="79">
        <f>R447+S447</f>
        <v>0</v>
      </c>
    </row>
    <row r="448" spans="1:20" s="105" customFormat="1" ht="12.75" hidden="1" x14ac:dyDescent="0.25">
      <c r="A448" s="222" t="s">
        <v>290</v>
      </c>
      <c r="B448" s="223"/>
      <c r="C448" s="51"/>
      <c r="D448" s="51"/>
      <c r="E448" s="51"/>
      <c r="F448" s="78" t="s">
        <v>562</v>
      </c>
      <c r="G448" s="78" t="s">
        <v>306</v>
      </c>
      <c r="H448" s="78" t="s">
        <v>291</v>
      </c>
      <c r="I448" s="78"/>
      <c r="J448" s="79">
        <f t="shared" ref="J448:T451" si="636">J449</f>
        <v>13690000</v>
      </c>
      <c r="K448" s="79">
        <f t="shared" si="636"/>
        <v>0</v>
      </c>
      <c r="L448" s="79">
        <f t="shared" si="636"/>
        <v>13690000</v>
      </c>
      <c r="M448" s="79">
        <f t="shared" si="636"/>
        <v>0</v>
      </c>
      <c r="N448" s="79">
        <f t="shared" si="636"/>
        <v>13690000</v>
      </c>
      <c r="O448" s="79">
        <f t="shared" si="636"/>
        <v>0</v>
      </c>
      <c r="P448" s="79">
        <f t="shared" si="636"/>
        <v>13690000</v>
      </c>
      <c r="Q448" s="79">
        <f t="shared" si="636"/>
        <v>0</v>
      </c>
      <c r="R448" s="79">
        <f t="shared" si="636"/>
        <v>13690000</v>
      </c>
      <c r="S448" s="79">
        <f t="shared" si="636"/>
        <v>0</v>
      </c>
      <c r="T448" s="79">
        <f t="shared" si="636"/>
        <v>13690000</v>
      </c>
    </row>
    <row r="449" spans="1:20" s="77" customFormat="1" ht="12.75" hidden="1" x14ac:dyDescent="0.25">
      <c r="A449" s="222" t="s">
        <v>292</v>
      </c>
      <c r="B449" s="223"/>
      <c r="C449" s="51"/>
      <c r="D449" s="51"/>
      <c r="E449" s="51"/>
      <c r="F449" s="78" t="s">
        <v>562</v>
      </c>
      <c r="G449" s="78" t="s">
        <v>306</v>
      </c>
      <c r="H449" s="78" t="s">
        <v>293</v>
      </c>
      <c r="I449" s="78"/>
      <c r="J449" s="79">
        <f t="shared" si="636"/>
        <v>13690000</v>
      </c>
      <c r="K449" s="79">
        <f t="shared" si="636"/>
        <v>0</v>
      </c>
      <c r="L449" s="79">
        <f t="shared" si="636"/>
        <v>13690000</v>
      </c>
      <c r="M449" s="79">
        <f t="shared" si="636"/>
        <v>0</v>
      </c>
      <c r="N449" s="79">
        <f t="shared" si="636"/>
        <v>13690000</v>
      </c>
      <c r="O449" s="79">
        <f t="shared" si="636"/>
        <v>0</v>
      </c>
      <c r="P449" s="79">
        <f t="shared" si="636"/>
        <v>13690000</v>
      </c>
      <c r="Q449" s="79">
        <f t="shared" si="636"/>
        <v>0</v>
      </c>
      <c r="R449" s="79">
        <f t="shared" si="636"/>
        <v>13690000</v>
      </c>
      <c r="S449" s="79">
        <f t="shared" si="636"/>
        <v>0</v>
      </c>
      <c r="T449" s="79">
        <f t="shared" si="636"/>
        <v>13690000</v>
      </c>
    </row>
    <row r="450" spans="1:20" s="1" customFormat="1" ht="12.75" hidden="1" x14ac:dyDescent="0.25">
      <c r="A450" s="226" t="s">
        <v>574</v>
      </c>
      <c r="B450" s="227"/>
      <c r="C450" s="48"/>
      <c r="D450" s="48"/>
      <c r="E450" s="48"/>
      <c r="F450" s="78" t="s">
        <v>562</v>
      </c>
      <c r="G450" s="78" t="s">
        <v>306</v>
      </c>
      <c r="H450" s="78" t="s">
        <v>575</v>
      </c>
      <c r="I450" s="78"/>
      <c r="J450" s="79">
        <f t="shared" si="636"/>
        <v>13690000</v>
      </c>
      <c r="K450" s="79">
        <f t="shared" si="636"/>
        <v>0</v>
      </c>
      <c r="L450" s="79">
        <f t="shared" si="636"/>
        <v>13690000</v>
      </c>
      <c r="M450" s="79">
        <f t="shared" si="636"/>
        <v>0</v>
      </c>
      <c r="N450" s="79">
        <f t="shared" si="636"/>
        <v>13690000</v>
      </c>
      <c r="O450" s="79">
        <f t="shared" si="636"/>
        <v>0</v>
      </c>
      <c r="P450" s="79">
        <f t="shared" si="636"/>
        <v>13690000</v>
      </c>
      <c r="Q450" s="79">
        <f t="shared" si="636"/>
        <v>0</v>
      </c>
      <c r="R450" s="79">
        <f t="shared" si="636"/>
        <v>13690000</v>
      </c>
      <c r="S450" s="79">
        <f t="shared" si="636"/>
        <v>0</v>
      </c>
      <c r="T450" s="79">
        <f t="shared" si="636"/>
        <v>13690000</v>
      </c>
    </row>
    <row r="451" spans="1:20" s="1" customFormat="1" ht="12.75" hidden="1" x14ac:dyDescent="0.25">
      <c r="A451" s="80"/>
      <c r="B451" s="48" t="s">
        <v>290</v>
      </c>
      <c r="C451" s="48"/>
      <c r="D451" s="48"/>
      <c r="E451" s="48"/>
      <c r="F451" s="78" t="s">
        <v>562</v>
      </c>
      <c r="G451" s="78" t="s">
        <v>306</v>
      </c>
      <c r="H451" s="78" t="s">
        <v>575</v>
      </c>
      <c r="I451" s="78" t="s">
        <v>298</v>
      </c>
      <c r="J451" s="79">
        <f t="shared" si="636"/>
        <v>13690000</v>
      </c>
      <c r="K451" s="79">
        <f t="shared" si="636"/>
        <v>0</v>
      </c>
      <c r="L451" s="79">
        <f t="shared" si="575"/>
        <v>13690000</v>
      </c>
      <c r="M451" s="79">
        <f t="shared" si="636"/>
        <v>0</v>
      </c>
      <c r="N451" s="79">
        <f t="shared" ref="N451:N452" si="637">L451+M451</f>
        <v>13690000</v>
      </c>
      <c r="O451" s="79">
        <f t="shared" si="636"/>
        <v>0</v>
      </c>
      <c r="P451" s="79">
        <f t="shared" ref="P451:P452" si="638">N451+O451</f>
        <v>13690000</v>
      </c>
      <c r="Q451" s="79">
        <f t="shared" si="636"/>
        <v>0</v>
      </c>
      <c r="R451" s="79">
        <f t="shared" ref="R451:R452" si="639">P451+Q451</f>
        <v>13690000</v>
      </c>
      <c r="S451" s="79">
        <f t="shared" si="636"/>
        <v>0</v>
      </c>
      <c r="T451" s="79">
        <f t="shared" ref="T451:T452" si="640">R451+S451</f>
        <v>13690000</v>
      </c>
    </row>
    <row r="452" spans="1:20" s="1" customFormat="1" ht="12.75" hidden="1" x14ac:dyDescent="0.25">
      <c r="A452" s="80"/>
      <c r="B452" s="51" t="s">
        <v>220</v>
      </c>
      <c r="C452" s="51"/>
      <c r="D452" s="51"/>
      <c r="E452" s="51"/>
      <c r="F452" s="78" t="s">
        <v>562</v>
      </c>
      <c r="G452" s="78" t="s">
        <v>306</v>
      </c>
      <c r="H452" s="78" t="s">
        <v>575</v>
      </c>
      <c r="I452" s="78" t="s">
        <v>566</v>
      </c>
      <c r="J452" s="79">
        <v>13690000</v>
      </c>
      <c r="K452" s="79"/>
      <c r="L452" s="79">
        <f t="shared" si="575"/>
        <v>13690000</v>
      </c>
      <c r="M452" s="79"/>
      <c r="N452" s="79">
        <f t="shared" si="637"/>
        <v>13690000</v>
      </c>
      <c r="O452" s="79"/>
      <c r="P452" s="79">
        <f t="shared" si="638"/>
        <v>13690000</v>
      </c>
      <c r="Q452" s="79"/>
      <c r="R452" s="79">
        <f t="shared" si="639"/>
        <v>13690000</v>
      </c>
      <c r="S452" s="79"/>
      <c r="T452" s="79">
        <f t="shared" si="640"/>
        <v>13690000</v>
      </c>
    </row>
    <row r="453" spans="1:20" s="1" customFormat="1" ht="18" customHeight="1" x14ac:dyDescent="0.25">
      <c r="A453" s="97"/>
      <c r="B453" s="37" t="s">
        <v>576</v>
      </c>
      <c r="C453" s="37"/>
      <c r="D453" s="37"/>
      <c r="E453" s="37"/>
      <c r="F453" s="75"/>
      <c r="G453" s="75"/>
      <c r="H453" s="75"/>
      <c r="I453" s="75"/>
      <c r="J453" s="76">
        <f t="shared" ref="J453:T453" si="641">J8+J87+J94+J108+J134+J144+J311+J367+J429+J435</f>
        <v>188253289.22999999</v>
      </c>
      <c r="K453" s="76">
        <f t="shared" si="641"/>
        <v>12956061</v>
      </c>
      <c r="L453" s="76">
        <f t="shared" si="641"/>
        <v>201209350.22999999</v>
      </c>
      <c r="M453" s="76">
        <f t="shared" si="641"/>
        <v>0</v>
      </c>
      <c r="N453" s="76">
        <f t="shared" si="641"/>
        <v>201209350.22999999</v>
      </c>
      <c r="O453" s="76">
        <f t="shared" si="641"/>
        <v>0</v>
      </c>
      <c r="P453" s="76">
        <f t="shared" si="641"/>
        <v>201209350.22999999</v>
      </c>
      <c r="Q453" s="76">
        <f t="shared" si="641"/>
        <v>0</v>
      </c>
      <c r="R453" s="76">
        <f t="shared" si="641"/>
        <v>201209350.22999999</v>
      </c>
      <c r="S453" s="76">
        <f t="shared" si="641"/>
        <v>11015827</v>
      </c>
      <c r="T453" s="76">
        <f t="shared" si="641"/>
        <v>212225177.22999999</v>
      </c>
    </row>
    <row r="454" spans="1:20" x14ac:dyDescent="0.25">
      <c r="F454"/>
      <c r="G454"/>
      <c r="H454" s="7"/>
      <c r="K454" s="6"/>
      <c r="L454" s="6"/>
    </row>
    <row r="455" spans="1:20" x14ac:dyDescent="0.25">
      <c r="F455"/>
      <c r="G455"/>
      <c r="H455" s="7"/>
      <c r="K455" s="6"/>
      <c r="L455" s="6"/>
    </row>
    <row r="456" spans="1:20" x14ac:dyDescent="0.25">
      <c r="F456"/>
      <c r="G456"/>
      <c r="H456" s="7"/>
      <c r="K456" s="6"/>
      <c r="L456" s="6"/>
    </row>
    <row r="457" spans="1:20" x14ac:dyDescent="0.25">
      <c r="F457"/>
      <c r="G457"/>
      <c r="H457" s="7"/>
      <c r="K457" s="6"/>
      <c r="L457" s="6"/>
      <c r="S457" s="116"/>
    </row>
    <row r="458" spans="1:20" x14ac:dyDescent="0.25">
      <c r="F458"/>
      <c r="G458"/>
      <c r="H458" s="7"/>
      <c r="K458" s="6"/>
      <c r="L458" s="6"/>
    </row>
    <row r="459" spans="1:20" x14ac:dyDescent="0.25">
      <c r="F459"/>
      <c r="G459"/>
      <c r="H459" s="7"/>
      <c r="K459" s="6"/>
      <c r="L459" s="6"/>
    </row>
    <row r="460" spans="1:20" x14ac:dyDescent="0.25">
      <c r="F460"/>
      <c r="G460"/>
      <c r="H460" s="7"/>
    </row>
    <row r="461" spans="1:20" x14ac:dyDescent="0.25">
      <c r="F461"/>
      <c r="G461"/>
      <c r="H461" s="7"/>
    </row>
    <row r="462" spans="1:20" x14ac:dyDescent="0.25">
      <c r="F462"/>
      <c r="G462"/>
      <c r="H462" s="7"/>
    </row>
    <row r="463" spans="1:20" x14ac:dyDescent="0.25">
      <c r="F463"/>
      <c r="G463"/>
      <c r="H463" s="7"/>
    </row>
    <row r="464" spans="1:20" x14ac:dyDescent="0.25">
      <c r="H464" s="7"/>
    </row>
    <row r="465" spans="6:8" x14ac:dyDescent="0.25">
      <c r="H465" s="7"/>
    </row>
    <row r="466" spans="6:8" x14ac:dyDescent="0.25">
      <c r="H466" s="7"/>
    </row>
    <row r="467" spans="6:8" x14ac:dyDescent="0.25">
      <c r="H467" s="7"/>
    </row>
    <row r="468" spans="6:8" x14ac:dyDescent="0.25">
      <c r="H468" s="7"/>
    </row>
    <row r="469" spans="6:8" x14ac:dyDescent="0.25">
      <c r="H469" s="7"/>
    </row>
    <row r="470" spans="6:8" x14ac:dyDescent="0.25">
      <c r="H470" s="7"/>
    </row>
    <row r="471" spans="6:8" x14ac:dyDescent="0.25">
      <c r="F471"/>
      <c r="G471"/>
      <c r="H471" s="7"/>
    </row>
    <row r="472" spans="6:8" x14ac:dyDescent="0.25">
      <c r="F472"/>
      <c r="G472"/>
      <c r="H472" s="7"/>
    </row>
    <row r="473" spans="6:8" x14ac:dyDescent="0.25">
      <c r="F473"/>
      <c r="G473"/>
      <c r="H473" s="7"/>
    </row>
    <row r="474" spans="6:8" x14ac:dyDescent="0.25">
      <c r="F474"/>
      <c r="G474"/>
      <c r="H474" s="7"/>
    </row>
    <row r="475" spans="6:8" x14ac:dyDescent="0.25">
      <c r="F475"/>
      <c r="G475"/>
      <c r="H475" s="7"/>
    </row>
    <row r="476" spans="6:8" x14ac:dyDescent="0.25">
      <c r="F476"/>
      <c r="G476"/>
      <c r="H476" s="7"/>
    </row>
    <row r="477" spans="6:8" x14ac:dyDescent="0.25">
      <c r="F477"/>
      <c r="G477"/>
      <c r="H477" s="7"/>
    </row>
    <row r="478" spans="6:8" x14ac:dyDescent="0.25">
      <c r="F478"/>
      <c r="G478"/>
      <c r="H478" s="7"/>
    </row>
    <row r="479" spans="6:8" x14ac:dyDescent="0.25">
      <c r="F479"/>
      <c r="G479"/>
      <c r="H479" s="7"/>
    </row>
    <row r="480" spans="6:8" x14ac:dyDescent="0.25">
      <c r="F480"/>
      <c r="G480"/>
      <c r="H480" s="7"/>
    </row>
    <row r="481" spans="6:8" x14ac:dyDescent="0.25">
      <c r="F481"/>
      <c r="G481"/>
      <c r="H481" s="7"/>
    </row>
    <row r="482" spans="6:8" x14ac:dyDescent="0.25">
      <c r="F482"/>
      <c r="G482"/>
      <c r="H482" s="7"/>
    </row>
    <row r="483" spans="6:8" x14ac:dyDescent="0.25">
      <c r="F483"/>
      <c r="G483"/>
      <c r="H483" s="7"/>
    </row>
    <row r="484" spans="6:8" x14ac:dyDescent="0.25">
      <c r="F484"/>
      <c r="G484"/>
      <c r="H484" s="7"/>
    </row>
    <row r="485" spans="6:8" x14ac:dyDescent="0.25">
      <c r="F485"/>
      <c r="G485"/>
      <c r="H485" s="7"/>
    </row>
    <row r="486" spans="6:8" x14ac:dyDescent="0.25">
      <c r="F486"/>
      <c r="G486"/>
      <c r="H486" s="7"/>
    </row>
    <row r="487" spans="6:8" x14ac:dyDescent="0.25">
      <c r="F487"/>
      <c r="G487"/>
      <c r="H487" s="7"/>
    </row>
    <row r="488" spans="6:8" x14ac:dyDescent="0.25">
      <c r="F488"/>
      <c r="G488"/>
      <c r="H488" s="7"/>
    </row>
    <row r="489" spans="6:8" x14ac:dyDescent="0.25">
      <c r="H489" s="7"/>
    </row>
    <row r="490" spans="6:8" x14ac:dyDescent="0.25">
      <c r="H490" s="7"/>
    </row>
    <row r="491" spans="6:8" x14ac:dyDescent="0.25">
      <c r="H491" s="7"/>
    </row>
    <row r="492" spans="6:8" x14ac:dyDescent="0.25">
      <c r="H492" s="7"/>
    </row>
    <row r="493" spans="6:8" x14ac:dyDescent="0.25">
      <c r="H493" s="7"/>
    </row>
    <row r="494" spans="6:8" x14ac:dyDescent="0.25">
      <c r="H494" s="7"/>
    </row>
    <row r="495" spans="6:8" x14ac:dyDescent="0.25">
      <c r="H495" s="7"/>
    </row>
    <row r="496" spans="6:8" x14ac:dyDescent="0.25">
      <c r="H496" s="7"/>
    </row>
    <row r="497" spans="6:8" x14ac:dyDescent="0.25">
      <c r="F497"/>
      <c r="G497"/>
      <c r="H497" s="7"/>
    </row>
    <row r="498" spans="6:8" x14ac:dyDescent="0.25">
      <c r="F498"/>
      <c r="G498"/>
      <c r="H498" s="7"/>
    </row>
  </sheetData>
  <mergeCells count="201">
    <mergeCell ref="F4:S4"/>
    <mergeCell ref="F3:S3"/>
    <mergeCell ref="F2:S2"/>
    <mergeCell ref="F1:S1"/>
    <mergeCell ref="A7:B7"/>
    <mergeCell ref="A5:T5"/>
    <mergeCell ref="A439:B439"/>
    <mergeCell ref="A442:B442"/>
    <mergeCell ref="A448:B448"/>
    <mergeCell ref="A449:B449"/>
    <mergeCell ref="A450:B450"/>
    <mergeCell ref="A432:B432"/>
    <mergeCell ref="A435:B435"/>
    <mergeCell ref="A436:B436"/>
    <mergeCell ref="A437:B437"/>
    <mergeCell ref="A438:B438"/>
    <mergeCell ref="A419:B419"/>
    <mergeCell ref="A424:B424"/>
    <mergeCell ref="A429:B429"/>
    <mergeCell ref="A430:B430"/>
    <mergeCell ref="A431:B431"/>
    <mergeCell ref="A406:B406"/>
    <mergeCell ref="A411:B411"/>
    <mergeCell ref="A412:B412"/>
    <mergeCell ref="A413:B413"/>
    <mergeCell ref="A414:B414"/>
    <mergeCell ref="A396:B396"/>
    <mergeCell ref="A398:B398"/>
    <mergeCell ref="A399:B399"/>
    <mergeCell ref="A401:B401"/>
    <mergeCell ref="A402:B402"/>
    <mergeCell ref="A389:B389"/>
    <mergeCell ref="A390:B390"/>
    <mergeCell ref="A391:B391"/>
    <mergeCell ref="A392:B392"/>
    <mergeCell ref="A395:B395"/>
    <mergeCell ref="A376:B376"/>
    <mergeCell ref="A379:B379"/>
    <mergeCell ref="A380:B380"/>
    <mergeCell ref="A383:B383"/>
    <mergeCell ref="A386:B386"/>
    <mergeCell ref="A369:B369"/>
    <mergeCell ref="A370:B370"/>
    <mergeCell ref="A371:B371"/>
    <mergeCell ref="A374:B374"/>
    <mergeCell ref="A375:B375"/>
    <mergeCell ref="A360:B360"/>
    <mergeCell ref="A361:B361"/>
    <mergeCell ref="A364:B364"/>
    <mergeCell ref="A367:B367"/>
    <mergeCell ref="A368:B368"/>
    <mergeCell ref="A351:B351"/>
    <mergeCell ref="A352:B352"/>
    <mergeCell ref="A353:B353"/>
    <mergeCell ref="A354:B354"/>
    <mergeCell ref="A357:B357"/>
    <mergeCell ref="A338:B338"/>
    <mergeCell ref="A339:B339"/>
    <mergeCell ref="A340:B340"/>
    <mergeCell ref="A345:B345"/>
    <mergeCell ref="A348:B348"/>
    <mergeCell ref="A323:B323"/>
    <mergeCell ref="A328:B328"/>
    <mergeCell ref="A331:B331"/>
    <mergeCell ref="A332:B332"/>
    <mergeCell ref="A333:B333"/>
    <mergeCell ref="A314:B314"/>
    <mergeCell ref="A315:B315"/>
    <mergeCell ref="A318:B318"/>
    <mergeCell ref="A321:B321"/>
    <mergeCell ref="A322:B322"/>
    <mergeCell ref="A305:B305"/>
    <mergeCell ref="A308:B308"/>
    <mergeCell ref="A311:B311"/>
    <mergeCell ref="A312:B312"/>
    <mergeCell ref="A313:B313"/>
    <mergeCell ref="A287:B287"/>
    <mergeCell ref="A295:B295"/>
    <mergeCell ref="A296:B296"/>
    <mergeCell ref="A297:B297"/>
    <mergeCell ref="A302:B302"/>
    <mergeCell ref="A278:B278"/>
    <mergeCell ref="A279:B279"/>
    <mergeCell ref="A282:B282"/>
    <mergeCell ref="A283:B283"/>
    <mergeCell ref="A284:B284"/>
    <mergeCell ref="A267:B267"/>
    <mergeCell ref="A270:B270"/>
    <mergeCell ref="A273:B273"/>
    <mergeCell ref="A274:B274"/>
    <mergeCell ref="A277:B277"/>
    <mergeCell ref="A258:B258"/>
    <mergeCell ref="A261:B261"/>
    <mergeCell ref="A262:B262"/>
    <mergeCell ref="A265:B265"/>
    <mergeCell ref="A266:B266"/>
    <mergeCell ref="A238:B238"/>
    <mergeCell ref="A239:B239"/>
    <mergeCell ref="A242:B242"/>
    <mergeCell ref="A247:B247"/>
    <mergeCell ref="A252:B252"/>
    <mergeCell ref="A227:B227"/>
    <mergeCell ref="A230:B230"/>
    <mergeCell ref="A233:B233"/>
    <mergeCell ref="A234:B234"/>
    <mergeCell ref="A237:B237"/>
    <mergeCell ref="A216:B216"/>
    <mergeCell ref="A217:B217"/>
    <mergeCell ref="A220:B220"/>
    <mergeCell ref="A223:B223"/>
    <mergeCell ref="A224:B224"/>
    <mergeCell ref="A205:B205"/>
    <mergeCell ref="A206:B206"/>
    <mergeCell ref="A207:B207"/>
    <mergeCell ref="A210:B210"/>
    <mergeCell ref="A213:B213"/>
    <mergeCell ref="A190:B190"/>
    <mergeCell ref="A193:B193"/>
    <mergeCell ref="A196:B196"/>
    <mergeCell ref="A199:B199"/>
    <mergeCell ref="A202:B202"/>
    <mergeCell ref="A179:B179"/>
    <mergeCell ref="A180:B180"/>
    <mergeCell ref="A181:B181"/>
    <mergeCell ref="A184:B184"/>
    <mergeCell ref="A187:B187"/>
    <mergeCell ref="A161:B161"/>
    <mergeCell ref="A166:B166"/>
    <mergeCell ref="A169:B169"/>
    <mergeCell ref="A175:B175"/>
    <mergeCell ref="A178:B178"/>
    <mergeCell ref="A148:B148"/>
    <mergeCell ref="A151:B151"/>
    <mergeCell ref="A154:B154"/>
    <mergeCell ref="A155:B155"/>
    <mergeCell ref="A156:B156"/>
    <mergeCell ref="A141:B141"/>
    <mergeCell ref="A144:B144"/>
    <mergeCell ref="A145:B145"/>
    <mergeCell ref="A146:B146"/>
    <mergeCell ref="A147:B147"/>
    <mergeCell ref="A125:B125"/>
    <mergeCell ref="A130:B130"/>
    <mergeCell ref="A131:B131"/>
    <mergeCell ref="A136:B136"/>
    <mergeCell ref="A137:B137"/>
    <mergeCell ref="A118:B118"/>
    <mergeCell ref="A119:B119"/>
    <mergeCell ref="A122:B122"/>
    <mergeCell ref="A123:B123"/>
    <mergeCell ref="A124:B124"/>
    <mergeCell ref="A109:B109"/>
    <mergeCell ref="A110:B110"/>
    <mergeCell ref="A113:B113"/>
    <mergeCell ref="A116:B116"/>
    <mergeCell ref="A117:B117"/>
    <mergeCell ref="A103:B103"/>
    <mergeCell ref="A104:B104"/>
    <mergeCell ref="A105:B105"/>
    <mergeCell ref="A108:B108"/>
    <mergeCell ref="A90:B90"/>
    <mergeCell ref="A91:B91"/>
    <mergeCell ref="A94:B94"/>
    <mergeCell ref="A95:B95"/>
    <mergeCell ref="A96:B96"/>
    <mergeCell ref="A87:B87"/>
    <mergeCell ref="A88:B88"/>
    <mergeCell ref="A89:B89"/>
    <mergeCell ref="A68:B68"/>
    <mergeCell ref="A71:B71"/>
    <mergeCell ref="A72:B72"/>
    <mergeCell ref="A73:B73"/>
    <mergeCell ref="A78:B78"/>
    <mergeCell ref="A97:B97"/>
    <mergeCell ref="A64:B64"/>
    <mergeCell ref="A65:B65"/>
    <mergeCell ref="A50:B50"/>
    <mergeCell ref="A53:B53"/>
    <mergeCell ref="A54:B54"/>
    <mergeCell ref="A55:B55"/>
    <mergeCell ref="A58:B58"/>
    <mergeCell ref="A81:B81"/>
    <mergeCell ref="A84:B84"/>
    <mergeCell ref="A42:B42"/>
    <mergeCell ref="A20:B20"/>
    <mergeCell ref="A21:B21"/>
    <mergeCell ref="A29:B29"/>
    <mergeCell ref="A32:B32"/>
    <mergeCell ref="A33:B33"/>
    <mergeCell ref="A59:B59"/>
    <mergeCell ref="A60:B60"/>
    <mergeCell ref="A63:B63"/>
    <mergeCell ref="A8:B8"/>
    <mergeCell ref="A9:B9"/>
    <mergeCell ref="A10:B10"/>
    <mergeCell ref="A11:B11"/>
    <mergeCell ref="A19:B19"/>
    <mergeCell ref="A34:B34"/>
    <mergeCell ref="A37:B37"/>
    <mergeCell ref="A40:B40"/>
    <mergeCell ref="A41:B41"/>
  </mergeCells>
  <pageMargins left="0.70866141732283472" right="0.51181102362204722" top="0.15748031496062992"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election activeCell="U103" sqref="U103"/>
    </sheetView>
  </sheetViews>
  <sheetFormatPr defaultRowHeight="15" x14ac:dyDescent="0.25"/>
  <cols>
    <col min="1" max="1" width="1.42578125" customWidth="1"/>
    <col min="2" max="2" width="66" customWidth="1"/>
    <col min="3" max="4" width="4" hidden="1" customWidth="1"/>
    <col min="5" max="7" width="4.42578125" style="7" customWidth="1"/>
    <col min="8" max="8" width="11" customWidth="1"/>
    <col min="9" max="9" width="4.5703125" customWidth="1"/>
    <col min="10" max="10" width="14.5703125" hidden="1" customWidth="1"/>
    <col min="11" max="11" width="13.7109375" hidden="1" customWidth="1"/>
    <col min="12" max="13" width="14.42578125" hidden="1" customWidth="1"/>
    <col min="14" max="14" width="14" hidden="1" customWidth="1"/>
    <col min="15" max="15" width="0" hidden="1" customWidth="1"/>
    <col min="16" max="16" width="14.7109375" hidden="1" customWidth="1"/>
    <col min="17" max="17" width="14.7109375" customWidth="1"/>
    <col min="18" max="18" width="14.7109375" hidden="1" customWidth="1"/>
    <col min="247" max="247" width="1.42578125" customWidth="1"/>
    <col min="248" max="248" width="59.5703125" customWidth="1"/>
    <col min="249" max="249" width="0" hidden="1" customWidth="1"/>
    <col min="250" max="251" width="3.85546875" customWidth="1"/>
    <col min="252" max="252" width="10.5703125" customWidth="1"/>
    <col min="253" max="253" width="3.85546875" customWidth="1"/>
    <col min="254" max="256" width="14.42578125" customWidth="1"/>
    <col min="257" max="257" width="4.140625" customWidth="1"/>
    <col min="258" max="258" width="15" customWidth="1"/>
    <col min="259" max="260" width="0" hidden="1" customWidth="1"/>
    <col min="261" max="261" width="11.5703125" customWidth="1"/>
    <col min="262" max="262" width="18.140625" customWidth="1"/>
    <col min="263" max="263" width="13.140625" customWidth="1"/>
    <col min="264" max="264" width="12.28515625" customWidth="1"/>
    <col min="503" max="503" width="1.42578125" customWidth="1"/>
    <col min="504" max="504" width="59.5703125" customWidth="1"/>
    <col min="505" max="505" width="0" hidden="1" customWidth="1"/>
    <col min="506" max="507" width="3.85546875" customWidth="1"/>
    <col min="508" max="508" width="10.5703125" customWidth="1"/>
    <col min="509" max="509" width="3.85546875" customWidth="1"/>
    <col min="510" max="512" width="14.42578125" customWidth="1"/>
    <col min="513" max="513" width="4.140625" customWidth="1"/>
    <col min="514" max="514" width="15" customWidth="1"/>
    <col min="515" max="516" width="0" hidden="1" customWidth="1"/>
    <col min="517" max="517" width="11.5703125" customWidth="1"/>
    <col min="518" max="518" width="18.140625" customWidth="1"/>
    <col min="519" max="519" width="13.140625" customWidth="1"/>
    <col min="520" max="520" width="12.28515625" customWidth="1"/>
    <col min="759" max="759" width="1.42578125" customWidth="1"/>
    <col min="760" max="760" width="59.5703125" customWidth="1"/>
    <col min="761" max="761" width="0" hidden="1" customWidth="1"/>
    <col min="762" max="763" width="3.85546875" customWidth="1"/>
    <col min="764" max="764" width="10.5703125" customWidth="1"/>
    <col min="765" max="765" width="3.85546875" customWidth="1"/>
    <col min="766" max="768" width="14.42578125" customWidth="1"/>
    <col min="769" max="769" width="4.140625" customWidth="1"/>
    <col min="770" max="770" width="15" customWidth="1"/>
    <col min="771" max="772" width="0" hidden="1" customWidth="1"/>
    <col min="773" max="773" width="11.5703125" customWidth="1"/>
    <col min="774" max="774" width="18.140625" customWidth="1"/>
    <col min="775" max="775" width="13.140625" customWidth="1"/>
    <col min="776" max="776" width="12.28515625" customWidth="1"/>
    <col min="1015" max="1015" width="1.42578125" customWidth="1"/>
    <col min="1016" max="1016" width="59.5703125" customWidth="1"/>
    <col min="1017" max="1017" width="0" hidden="1" customWidth="1"/>
    <col min="1018" max="1019" width="3.85546875" customWidth="1"/>
    <col min="1020" max="1020" width="10.5703125" customWidth="1"/>
    <col min="1021" max="1021" width="3.85546875" customWidth="1"/>
    <col min="1022" max="1024" width="14.42578125" customWidth="1"/>
    <col min="1025" max="1025" width="4.140625" customWidth="1"/>
    <col min="1026" max="1026" width="15" customWidth="1"/>
    <col min="1027" max="1028" width="0" hidden="1" customWidth="1"/>
    <col min="1029" max="1029" width="11.5703125" customWidth="1"/>
    <col min="1030" max="1030" width="18.140625" customWidth="1"/>
    <col min="1031" max="1031" width="13.140625" customWidth="1"/>
    <col min="1032" max="1032" width="12.28515625" customWidth="1"/>
    <col min="1271" max="1271" width="1.42578125" customWidth="1"/>
    <col min="1272" max="1272" width="59.5703125" customWidth="1"/>
    <col min="1273" max="1273" width="0" hidden="1" customWidth="1"/>
    <col min="1274" max="1275" width="3.85546875" customWidth="1"/>
    <col min="1276" max="1276" width="10.5703125" customWidth="1"/>
    <col min="1277" max="1277" width="3.85546875" customWidth="1"/>
    <col min="1278" max="1280" width="14.42578125" customWidth="1"/>
    <col min="1281" max="1281" width="4.140625" customWidth="1"/>
    <col min="1282" max="1282" width="15" customWidth="1"/>
    <col min="1283" max="1284" width="0" hidden="1" customWidth="1"/>
    <col min="1285" max="1285" width="11.5703125" customWidth="1"/>
    <col min="1286" max="1286" width="18.140625" customWidth="1"/>
    <col min="1287" max="1287" width="13.140625" customWidth="1"/>
    <col min="1288" max="1288" width="12.28515625" customWidth="1"/>
    <col min="1527" max="1527" width="1.42578125" customWidth="1"/>
    <col min="1528" max="1528" width="59.5703125" customWidth="1"/>
    <col min="1529" max="1529" width="0" hidden="1" customWidth="1"/>
    <col min="1530" max="1531" width="3.85546875" customWidth="1"/>
    <col min="1532" max="1532" width="10.5703125" customWidth="1"/>
    <col min="1533" max="1533" width="3.85546875" customWidth="1"/>
    <col min="1534" max="1536" width="14.42578125" customWidth="1"/>
    <col min="1537" max="1537" width="4.140625" customWidth="1"/>
    <col min="1538" max="1538" width="15" customWidth="1"/>
    <col min="1539" max="1540" width="0" hidden="1" customWidth="1"/>
    <col min="1541" max="1541" width="11.5703125" customWidth="1"/>
    <col min="1542" max="1542" width="18.140625" customWidth="1"/>
    <col min="1543" max="1543" width="13.140625" customWidth="1"/>
    <col min="1544" max="1544" width="12.28515625" customWidth="1"/>
    <col min="1783" max="1783" width="1.42578125" customWidth="1"/>
    <col min="1784" max="1784" width="59.5703125" customWidth="1"/>
    <col min="1785" max="1785" width="0" hidden="1" customWidth="1"/>
    <col min="1786" max="1787" width="3.85546875" customWidth="1"/>
    <col min="1788" max="1788" width="10.5703125" customWidth="1"/>
    <col min="1789" max="1789" width="3.85546875" customWidth="1"/>
    <col min="1790" max="1792" width="14.42578125" customWidth="1"/>
    <col min="1793" max="1793" width="4.140625" customWidth="1"/>
    <col min="1794" max="1794" width="15" customWidth="1"/>
    <col min="1795" max="1796" width="0" hidden="1" customWidth="1"/>
    <col min="1797" max="1797" width="11.5703125" customWidth="1"/>
    <col min="1798" max="1798" width="18.140625" customWidth="1"/>
    <col min="1799" max="1799" width="13.140625" customWidth="1"/>
    <col min="1800" max="1800" width="12.28515625" customWidth="1"/>
    <col min="2039" max="2039" width="1.42578125" customWidth="1"/>
    <col min="2040" max="2040" width="59.5703125" customWidth="1"/>
    <col min="2041" max="2041" width="0" hidden="1" customWidth="1"/>
    <col min="2042" max="2043" width="3.85546875" customWidth="1"/>
    <col min="2044" max="2044" width="10.5703125" customWidth="1"/>
    <col min="2045" max="2045" width="3.85546875" customWidth="1"/>
    <col min="2046" max="2048" width="14.42578125" customWidth="1"/>
    <col min="2049" max="2049" width="4.140625" customWidth="1"/>
    <col min="2050" max="2050" width="15" customWidth="1"/>
    <col min="2051" max="2052" width="0" hidden="1" customWidth="1"/>
    <col min="2053" max="2053" width="11.5703125" customWidth="1"/>
    <col min="2054" max="2054" width="18.140625" customWidth="1"/>
    <col min="2055" max="2055" width="13.140625" customWidth="1"/>
    <col min="2056" max="2056" width="12.28515625" customWidth="1"/>
    <col min="2295" max="2295" width="1.42578125" customWidth="1"/>
    <col min="2296" max="2296" width="59.5703125" customWidth="1"/>
    <col min="2297" max="2297" width="0" hidden="1" customWidth="1"/>
    <col min="2298" max="2299" width="3.85546875" customWidth="1"/>
    <col min="2300" max="2300" width="10.5703125" customWidth="1"/>
    <col min="2301" max="2301" width="3.85546875" customWidth="1"/>
    <col min="2302" max="2304" width="14.42578125" customWidth="1"/>
    <col min="2305" max="2305" width="4.140625" customWidth="1"/>
    <col min="2306" max="2306" width="15" customWidth="1"/>
    <col min="2307" max="2308" width="0" hidden="1" customWidth="1"/>
    <col min="2309" max="2309" width="11.5703125" customWidth="1"/>
    <col min="2310" max="2310" width="18.140625" customWidth="1"/>
    <col min="2311" max="2311" width="13.140625" customWidth="1"/>
    <col min="2312" max="2312" width="12.28515625" customWidth="1"/>
    <col min="2551" max="2551" width="1.42578125" customWidth="1"/>
    <col min="2552" max="2552" width="59.5703125" customWidth="1"/>
    <col min="2553" max="2553" width="0" hidden="1" customWidth="1"/>
    <col min="2554" max="2555" width="3.85546875" customWidth="1"/>
    <col min="2556" max="2556" width="10.5703125" customWidth="1"/>
    <col min="2557" max="2557" width="3.85546875" customWidth="1"/>
    <col min="2558" max="2560" width="14.42578125" customWidth="1"/>
    <col min="2561" max="2561" width="4.140625" customWidth="1"/>
    <col min="2562" max="2562" width="15" customWidth="1"/>
    <col min="2563" max="2564" width="0" hidden="1" customWidth="1"/>
    <col min="2565" max="2565" width="11.5703125" customWidth="1"/>
    <col min="2566" max="2566" width="18.140625" customWidth="1"/>
    <col min="2567" max="2567" width="13.140625" customWidth="1"/>
    <col min="2568" max="2568" width="12.28515625" customWidth="1"/>
    <col min="2807" max="2807" width="1.42578125" customWidth="1"/>
    <col min="2808" max="2808" width="59.5703125" customWidth="1"/>
    <col min="2809" max="2809" width="0" hidden="1" customWidth="1"/>
    <col min="2810" max="2811" width="3.85546875" customWidth="1"/>
    <col min="2812" max="2812" width="10.5703125" customWidth="1"/>
    <col min="2813" max="2813" width="3.85546875" customWidth="1"/>
    <col min="2814" max="2816" width="14.42578125" customWidth="1"/>
    <col min="2817" max="2817" width="4.140625" customWidth="1"/>
    <col min="2818" max="2818" width="15" customWidth="1"/>
    <col min="2819" max="2820" width="0" hidden="1" customWidth="1"/>
    <col min="2821" max="2821" width="11.5703125" customWidth="1"/>
    <col min="2822" max="2822" width="18.140625" customWidth="1"/>
    <col min="2823" max="2823" width="13.140625" customWidth="1"/>
    <col min="2824" max="2824" width="12.28515625" customWidth="1"/>
    <col min="3063" max="3063" width="1.42578125" customWidth="1"/>
    <col min="3064" max="3064" width="59.5703125" customWidth="1"/>
    <col min="3065" max="3065" width="0" hidden="1" customWidth="1"/>
    <col min="3066" max="3067" width="3.85546875" customWidth="1"/>
    <col min="3068" max="3068" width="10.5703125" customWidth="1"/>
    <col min="3069" max="3069" width="3.85546875" customWidth="1"/>
    <col min="3070" max="3072" width="14.42578125" customWidth="1"/>
    <col min="3073" max="3073" width="4.140625" customWidth="1"/>
    <col min="3074" max="3074" width="15" customWidth="1"/>
    <col min="3075" max="3076" width="0" hidden="1" customWidth="1"/>
    <col min="3077" max="3077" width="11.5703125" customWidth="1"/>
    <col min="3078" max="3078" width="18.140625" customWidth="1"/>
    <col min="3079" max="3079" width="13.140625" customWidth="1"/>
    <col min="3080" max="3080" width="12.28515625" customWidth="1"/>
    <col min="3319" max="3319" width="1.42578125" customWidth="1"/>
    <col min="3320" max="3320" width="59.5703125" customWidth="1"/>
    <col min="3321" max="3321" width="0" hidden="1" customWidth="1"/>
    <col min="3322" max="3323" width="3.85546875" customWidth="1"/>
    <col min="3324" max="3324" width="10.5703125" customWidth="1"/>
    <col min="3325" max="3325" width="3.85546875" customWidth="1"/>
    <col min="3326" max="3328" width="14.42578125" customWidth="1"/>
    <col min="3329" max="3329" width="4.140625" customWidth="1"/>
    <col min="3330" max="3330" width="15" customWidth="1"/>
    <col min="3331" max="3332" width="0" hidden="1" customWidth="1"/>
    <col min="3333" max="3333" width="11.5703125" customWidth="1"/>
    <col min="3334" max="3334" width="18.140625" customWidth="1"/>
    <col min="3335" max="3335" width="13.140625" customWidth="1"/>
    <col min="3336" max="3336" width="12.28515625" customWidth="1"/>
    <col min="3575" max="3575" width="1.42578125" customWidth="1"/>
    <col min="3576" max="3576" width="59.5703125" customWidth="1"/>
    <col min="3577" max="3577" width="0" hidden="1" customWidth="1"/>
    <col min="3578" max="3579" width="3.85546875" customWidth="1"/>
    <col min="3580" max="3580" width="10.5703125" customWidth="1"/>
    <col min="3581" max="3581" width="3.85546875" customWidth="1"/>
    <col min="3582" max="3584" width="14.42578125" customWidth="1"/>
    <col min="3585" max="3585" width="4.140625" customWidth="1"/>
    <col min="3586" max="3586" width="15" customWidth="1"/>
    <col min="3587" max="3588" width="0" hidden="1" customWidth="1"/>
    <col min="3589" max="3589" width="11.5703125" customWidth="1"/>
    <col min="3590" max="3590" width="18.140625" customWidth="1"/>
    <col min="3591" max="3591" width="13.140625" customWidth="1"/>
    <col min="3592" max="3592" width="12.28515625" customWidth="1"/>
    <col min="3831" max="3831" width="1.42578125" customWidth="1"/>
    <col min="3832" max="3832" width="59.5703125" customWidth="1"/>
    <col min="3833" max="3833" width="0" hidden="1" customWidth="1"/>
    <col min="3834" max="3835" width="3.85546875" customWidth="1"/>
    <col min="3836" max="3836" width="10.5703125" customWidth="1"/>
    <col min="3837" max="3837" width="3.85546875" customWidth="1"/>
    <col min="3838" max="3840" width="14.42578125" customWidth="1"/>
    <col min="3841" max="3841" width="4.140625" customWidth="1"/>
    <col min="3842" max="3842" width="15" customWidth="1"/>
    <col min="3843" max="3844" width="0" hidden="1" customWidth="1"/>
    <col min="3845" max="3845" width="11.5703125" customWidth="1"/>
    <col min="3846" max="3846" width="18.140625" customWidth="1"/>
    <col min="3847" max="3847" width="13.140625" customWidth="1"/>
    <col min="3848" max="3848" width="12.28515625" customWidth="1"/>
    <col min="4087" max="4087" width="1.42578125" customWidth="1"/>
    <col min="4088" max="4088" width="59.5703125" customWidth="1"/>
    <col min="4089" max="4089" width="0" hidden="1" customWidth="1"/>
    <col min="4090" max="4091" width="3.85546875" customWidth="1"/>
    <col min="4092" max="4092" width="10.5703125" customWidth="1"/>
    <col min="4093" max="4093" width="3.85546875" customWidth="1"/>
    <col min="4094" max="4096" width="14.42578125" customWidth="1"/>
    <col min="4097" max="4097" width="4.140625" customWidth="1"/>
    <col min="4098" max="4098" width="15" customWidth="1"/>
    <col min="4099" max="4100" width="0" hidden="1" customWidth="1"/>
    <col min="4101" max="4101" width="11.5703125" customWidth="1"/>
    <col min="4102" max="4102" width="18.140625" customWidth="1"/>
    <col min="4103" max="4103" width="13.140625" customWidth="1"/>
    <col min="4104" max="4104" width="12.28515625" customWidth="1"/>
    <col min="4343" max="4343" width="1.42578125" customWidth="1"/>
    <col min="4344" max="4344" width="59.5703125" customWidth="1"/>
    <col min="4345" max="4345" width="0" hidden="1" customWidth="1"/>
    <col min="4346" max="4347" width="3.85546875" customWidth="1"/>
    <col min="4348" max="4348" width="10.5703125" customWidth="1"/>
    <col min="4349" max="4349" width="3.85546875" customWidth="1"/>
    <col min="4350" max="4352" width="14.42578125" customWidth="1"/>
    <col min="4353" max="4353" width="4.140625" customWidth="1"/>
    <col min="4354" max="4354" width="15" customWidth="1"/>
    <col min="4355" max="4356" width="0" hidden="1" customWidth="1"/>
    <col min="4357" max="4357" width="11.5703125" customWidth="1"/>
    <col min="4358" max="4358" width="18.140625" customWidth="1"/>
    <col min="4359" max="4359" width="13.140625" customWidth="1"/>
    <col min="4360" max="4360" width="12.28515625" customWidth="1"/>
    <col min="4599" max="4599" width="1.42578125" customWidth="1"/>
    <col min="4600" max="4600" width="59.5703125" customWidth="1"/>
    <col min="4601" max="4601" width="0" hidden="1" customWidth="1"/>
    <col min="4602" max="4603" width="3.85546875" customWidth="1"/>
    <col min="4604" max="4604" width="10.5703125" customWidth="1"/>
    <col min="4605" max="4605" width="3.85546875" customWidth="1"/>
    <col min="4606" max="4608" width="14.42578125" customWidth="1"/>
    <col min="4609" max="4609" width="4.140625" customWidth="1"/>
    <col min="4610" max="4610" width="15" customWidth="1"/>
    <col min="4611" max="4612" width="0" hidden="1" customWidth="1"/>
    <col min="4613" max="4613" width="11.5703125" customWidth="1"/>
    <col min="4614" max="4614" width="18.140625" customWidth="1"/>
    <col min="4615" max="4615" width="13.140625" customWidth="1"/>
    <col min="4616" max="4616" width="12.28515625" customWidth="1"/>
    <col min="4855" max="4855" width="1.42578125" customWidth="1"/>
    <col min="4856" max="4856" width="59.5703125" customWidth="1"/>
    <col min="4857" max="4857" width="0" hidden="1" customWidth="1"/>
    <col min="4858" max="4859" width="3.85546875" customWidth="1"/>
    <col min="4860" max="4860" width="10.5703125" customWidth="1"/>
    <col min="4861" max="4861" width="3.85546875" customWidth="1"/>
    <col min="4862" max="4864" width="14.42578125" customWidth="1"/>
    <col min="4865" max="4865" width="4.140625" customWidth="1"/>
    <col min="4866" max="4866" width="15" customWidth="1"/>
    <col min="4867" max="4868" width="0" hidden="1" customWidth="1"/>
    <col min="4869" max="4869" width="11.5703125" customWidth="1"/>
    <col min="4870" max="4870" width="18.140625" customWidth="1"/>
    <col min="4871" max="4871" width="13.140625" customWidth="1"/>
    <col min="4872" max="4872" width="12.28515625" customWidth="1"/>
    <col min="5111" max="5111" width="1.42578125" customWidth="1"/>
    <col min="5112" max="5112" width="59.5703125" customWidth="1"/>
    <col min="5113" max="5113" width="0" hidden="1" customWidth="1"/>
    <col min="5114" max="5115" width="3.85546875" customWidth="1"/>
    <col min="5116" max="5116" width="10.5703125" customWidth="1"/>
    <col min="5117" max="5117" width="3.85546875" customWidth="1"/>
    <col min="5118" max="5120" width="14.42578125" customWidth="1"/>
    <col min="5121" max="5121" width="4.140625" customWidth="1"/>
    <col min="5122" max="5122" width="15" customWidth="1"/>
    <col min="5123" max="5124" width="0" hidden="1" customWidth="1"/>
    <col min="5125" max="5125" width="11.5703125" customWidth="1"/>
    <col min="5126" max="5126" width="18.140625" customWidth="1"/>
    <col min="5127" max="5127" width="13.140625" customWidth="1"/>
    <col min="5128" max="5128" width="12.28515625" customWidth="1"/>
    <col min="5367" max="5367" width="1.42578125" customWidth="1"/>
    <col min="5368" max="5368" width="59.5703125" customWidth="1"/>
    <col min="5369" max="5369" width="0" hidden="1" customWidth="1"/>
    <col min="5370" max="5371" width="3.85546875" customWidth="1"/>
    <col min="5372" max="5372" width="10.5703125" customWidth="1"/>
    <col min="5373" max="5373" width="3.85546875" customWidth="1"/>
    <col min="5374" max="5376" width="14.42578125" customWidth="1"/>
    <col min="5377" max="5377" width="4.140625" customWidth="1"/>
    <col min="5378" max="5378" width="15" customWidth="1"/>
    <col min="5379" max="5380" width="0" hidden="1" customWidth="1"/>
    <col min="5381" max="5381" width="11.5703125" customWidth="1"/>
    <col min="5382" max="5382" width="18.140625" customWidth="1"/>
    <col min="5383" max="5383" width="13.140625" customWidth="1"/>
    <col min="5384" max="5384" width="12.28515625" customWidth="1"/>
    <col min="5623" max="5623" width="1.42578125" customWidth="1"/>
    <col min="5624" max="5624" width="59.5703125" customWidth="1"/>
    <col min="5625" max="5625" width="0" hidden="1" customWidth="1"/>
    <col min="5626" max="5627" width="3.85546875" customWidth="1"/>
    <col min="5628" max="5628" width="10.5703125" customWidth="1"/>
    <col min="5629" max="5629" width="3.85546875" customWidth="1"/>
    <col min="5630" max="5632" width="14.42578125" customWidth="1"/>
    <col min="5633" max="5633" width="4.140625" customWidth="1"/>
    <col min="5634" max="5634" width="15" customWidth="1"/>
    <col min="5635" max="5636" width="0" hidden="1" customWidth="1"/>
    <col min="5637" max="5637" width="11.5703125" customWidth="1"/>
    <col min="5638" max="5638" width="18.140625" customWidth="1"/>
    <col min="5639" max="5639" width="13.140625" customWidth="1"/>
    <col min="5640" max="5640" width="12.28515625" customWidth="1"/>
    <col min="5879" max="5879" width="1.42578125" customWidth="1"/>
    <col min="5880" max="5880" width="59.5703125" customWidth="1"/>
    <col min="5881" max="5881" width="0" hidden="1" customWidth="1"/>
    <col min="5882" max="5883" width="3.85546875" customWidth="1"/>
    <col min="5884" max="5884" width="10.5703125" customWidth="1"/>
    <col min="5885" max="5885" width="3.85546875" customWidth="1"/>
    <col min="5886" max="5888" width="14.42578125" customWidth="1"/>
    <col min="5889" max="5889" width="4.140625" customWidth="1"/>
    <col min="5890" max="5890" width="15" customWidth="1"/>
    <col min="5891" max="5892" width="0" hidden="1" customWidth="1"/>
    <col min="5893" max="5893" width="11.5703125" customWidth="1"/>
    <col min="5894" max="5894" width="18.140625" customWidth="1"/>
    <col min="5895" max="5895" width="13.140625" customWidth="1"/>
    <col min="5896" max="5896" width="12.28515625" customWidth="1"/>
    <col min="6135" max="6135" width="1.42578125" customWidth="1"/>
    <col min="6136" max="6136" width="59.5703125" customWidth="1"/>
    <col min="6137" max="6137" width="0" hidden="1" customWidth="1"/>
    <col min="6138" max="6139" width="3.85546875" customWidth="1"/>
    <col min="6140" max="6140" width="10.5703125" customWidth="1"/>
    <col min="6141" max="6141" width="3.85546875" customWidth="1"/>
    <col min="6142" max="6144" width="14.42578125" customWidth="1"/>
    <col min="6145" max="6145" width="4.140625" customWidth="1"/>
    <col min="6146" max="6146" width="15" customWidth="1"/>
    <col min="6147" max="6148" width="0" hidden="1" customWidth="1"/>
    <col min="6149" max="6149" width="11.5703125" customWidth="1"/>
    <col min="6150" max="6150" width="18.140625" customWidth="1"/>
    <col min="6151" max="6151" width="13.140625" customWidth="1"/>
    <col min="6152" max="6152" width="12.28515625" customWidth="1"/>
    <col min="6391" max="6391" width="1.42578125" customWidth="1"/>
    <col min="6392" max="6392" width="59.5703125" customWidth="1"/>
    <col min="6393" max="6393" width="0" hidden="1" customWidth="1"/>
    <col min="6394" max="6395" width="3.85546875" customWidth="1"/>
    <col min="6396" max="6396" width="10.5703125" customWidth="1"/>
    <col min="6397" max="6397" width="3.85546875" customWidth="1"/>
    <col min="6398" max="6400" width="14.42578125" customWidth="1"/>
    <col min="6401" max="6401" width="4.140625" customWidth="1"/>
    <col min="6402" max="6402" width="15" customWidth="1"/>
    <col min="6403" max="6404" width="0" hidden="1" customWidth="1"/>
    <col min="6405" max="6405" width="11.5703125" customWidth="1"/>
    <col min="6406" max="6406" width="18.140625" customWidth="1"/>
    <col min="6407" max="6407" width="13.140625" customWidth="1"/>
    <col min="6408" max="6408" width="12.28515625" customWidth="1"/>
    <col min="6647" max="6647" width="1.42578125" customWidth="1"/>
    <col min="6648" max="6648" width="59.5703125" customWidth="1"/>
    <col min="6649" max="6649" width="0" hidden="1" customWidth="1"/>
    <col min="6650" max="6651" width="3.85546875" customWidth="1"/>
    <col min="6652" max="6652" width="10.5703125" customWidth="1"/>
    <col min="6653" max="6653" width="3.85546875" customWidth="1"/>
    <col min="6654" max="6656" width="14.42578125" customWidth="1"/>
    <col min="6657" max="6657" width="4.140625" customWidth="1"/>
    <col min="6658" max="6658" width="15" customWidth="1"/>
    <col min="6659" max="6660" width="0" hidden="1" customWidth="1"/>
    <col min="6661" max="6661" width="11.5703125" customWidth="1"/>
    <col min="6662" max="6662" width="18.140625" customWidth="1"/>
    <col min="6663" max="6663" width="13.140625" customWidth="1"/>
    <col min="6664" max="6664" width="12.28515625" customWidth="1"/>
    <col min="6903" max="6903" width="1.42578125" customWidth="1"/>
    <col min="6904" max="6904" width="59.5703125" customWidth="1"/>
    <col min="6905" max="6905" width="0" hidden="1" customWidth="1"/>
    <col min="6906" max="6907" width="3.85546875" customWidth="1"/>
    <col min="6908" max="6908" width="10.5703125" customWidth="1"/>
    <col min="6909" max="6909" width="3.85546875" customWidth="1"/>
    <col min="6910" max="6912" width="14.42578125" customWidth="1"/>
    <col min="6913" max="6913" width="4.140625" customWidth="1"/>
    <col min="6914" max="6914" width="15" customWidth="1"/>
    <col min="6915" max="6916" width="0" hidden="1" customWidth="1"/>
    <col min="6917" max="6917" width="11.5703125" customWidth="1"/>
    <col min="6918" max="6918" width="18.140625" customWidth="1"/>
    <col min="6919" max="6919" width="13.140625" customWidth="1"/>
    <col min="6920" max="6920" width="12.28515625" customWidth="1"/>
    <col min="7159" max="7159" width="1.42578125" customWidth="1"/>
    <col min="7160" max="7160" width="59.5703125" customWidth="1"/>
    <col min="7161" max="7161" width="0" hidden="1" customWidth="1"/>
    <col min="7162" max="7163" width="3.85546875" customWidth="1"/>
    <col min="7164" max="7164" width="10.5703125" customWidth="1"/>
    <col min="7165" max="7165" width="3.85546875" customWidth="1"/>
    <col min="7166" max="7168" width="14.42578125" customWidth="1"/>
    <col min="7169" max="7169" width="4.140625" customWidth="1"/>
    <col min="7170" max="7170" width="15" customWidth="1"/>
    <col min="7171" max="7172" width="0" hidden="1" customWidth="1"/>
    <col min="7173" max="7173" width="11.5703125" customWidth="1"/>
    <col min="7174" max="7174" width="18.140625" customWidth="1"/>
    <col min="7175" max="7175" width="13.140625" customWidth="1"/>
    <col min="7176" max="7176" width="12.28515625" customWidth="1"/>
    <col min="7415" max="7415" width="1.42578125" customWidth="1"/>
    <col min="7416" max="7416" width="59.5703125" customWidth="1"/>
    <col min="7417" max="7417" width="0" hidden="1" customWidth="1"/>
    <col min="7418" max="7419" width="3.85546875" customWidth="1"/>
    <col min="7420" max="7420" width="10.5703125" customWidth="1"/>
    <col min="7421" max="7421" width="3.85546875" customWidth="1"/>
    <col min="7422" max="7424" width="14.42578125" customWidth="1"/>
    <col min="7425" max="7425" width="4.140625" customWidth="1"/>
    <col min="7426" max="7426" width="15" customWidth="1"/>
    <col min="7427" max="7428" width="0" hidden="1" customWidth="1"/>
    <col min="7429" max="7429" width="11.5703125" customWidth="1"/>
    <col min="7430" max="7430" width="18.140625" customWidth="1"/>
    <col min="7431" max="7431" width="13.140625" customWidth="1"/>
    <col min="7432" max="7432" width="12.28515625" customWidth="1"/>
    <col min="7671" max="7671" width="1.42578125" customWidth="1"/>
    <col min="7672" max="7672" width="59.5703125" customWidth="1"/>
    <col min="7673" max="7673" width="0" hidden="1" customWidth="1"/>
    <col min="7674" max="7675" width="3.85546875" customWidth="1"/>
    <col min="7676" max="7676" width="10.5703125" customWidth="1"/>
    <col min="7677" max="7677" width="3.85546875" customWidth="1"/>
    <col min="7678" max="7680" width="14.42578125" customWidth="1"/>
    <col min="7681" max="7681" width="4.140625" customWidth="1"/>
    <col min="7682" max="7682" width="15" customWidth="1"/>
    <col min="7683" max="7684" width="0" hidden="1" customWidth="1"/>
    <col min="7685" max="7685" width="11.5703125" customWidth="1"/>
    <col min="7686" max="7686" width="18.140625" customWidth="1"/>
    <col min="7687" max="7687" width="13.140625" customWidth="1"/>
    <col min="7688" max="7688" width="12.28515625" customWidth="1"/>
    <col min="7927" max="7927" width="1.42578125" customWidth="1"/>
    <col min="7928" max="7928" width="59.5703125" customWidth="1"/>
    <col min="7929" max="7929" width="0" hidden="1" customWidth="1"/>
    <col min="7930" max="7931" width="3.85546875" customWidth="1"/>
    <col min="7932" max="7932" width="10.5703125" customWidth="1"/>
    <col min="7933" max="7933" width="3.85546875" customWidth="1"/>
    <col min="7934" max="7936" width="14.42578125" customWidth="1"/>
    <col min="7937" max="7937" width="4.140625" customWidth="1"/>
    <col min="7938" max="7938" width="15" customWidth="1"/>
    <col min="7939" max="7940" width="0" hidden="1" customWidth="1"/>
    <col min="7941" max="7941" width="11.5703125" customWidth="1"/>
    <col min="7942" max="7942" width="18.140625" customWidth="1"/>
    <col min="7943" max="7943" width="13.140625" customWidth="1"/>
    <col min="7944" max="7944" width="12.28515625" customWidth="1"/>
    <col min="8183" max="8183" width="1.42578125" customWidth="1"/>
    <col min="8184" max="8184" width="59.5703125" customWidth="1"/>
    <col min="8185" max="8185" width="0" hidden="1" customWidth="1"/>
    <col min="8186" max="8187" width="3.85546875" customWidth="1"/>
    <col min="8188" max="8188" width="10.5703125" customWidth="1"/>
    <col min="8189" max="8189" width="3.85546875" customWidth="1"/>
    <col min="8190" max="8192" width="14.42578125" customWidth="1"/>
    <col min="8193" max="8193" width="4.140625" customWidth="1"/>
    <col min="8194" max="8194" width="15" customWidth="1"/>
    <col min="8195" max="8196" width="0" hidden="1" customWidth="1"/>
    <col min="8197" max="8197" width="11.5703125" customWidth="1"/>
    <col min="8198" max="8198" width="18.140625" customWidth="1"/>
    <col min="8199" max="8199" width="13.140625" customWidth="1"/>
    <col min="8200" max="8200" width="12.28515625" customWidth="1"/>
    <col min="8439" max="8439" width="1.42578125" customWidth="1"/>
    <col min="8440" max="8440" width="59.5703125" customWidth="1"/>
    <col min="8441" max="8441" width="0" hidden="1" customWidth="1"/>
    <col min="8442" max="8443" width="3.85546875" customWidth="1"/>
    <col min="8444" max="8444" width="10.5703125" customWidth="1"/>
    <col min="8445" max="8445" width="3.85546875" customWidth="1"/>
    <col min="8446" max="8448" width="14.42578125" customWidth="1"/>
    <col min="8449" max="8449" width="4.140625" customWidth="1"/>
    <col min="8450" max="8450" width="15" customWidth="1"/>
    <col min="8451" max="8452" width="0" hidden="1" customWidth="1"/>
    <col min="8453" max="8453" width="11.5703125" customWidth="1"/>
    <col min="8454" max="8454" width="18.140625" customWidth="1"/>
    <col min="8455" max="8455" width="13.140625" customWidth="1"/>
    <col min="8456" max="8456" width="12.28515625" customWidth="1"/>
    <col min="8695" max="8695" width="1.42578125" customWidth="1"/>
    <col min="8696" max="8696" width="59.5703125" customWidth="1"/>
    <col min="8697" max="8697" width="0" hidden="1" customWidth="1"/>
    <col min="8698" max="8699" width="3.85546875" customWidth="1"/>
    <col min="8700" max="8700" width="10.5703125" customWidth="1"/>
    <col min="8701" max="8701" width="3.85546875" customWidth="1"/>
    <col min="8702" max="8704" width="14.42578125" customWidth="1"/>
    <col min="8705" max="8705" width="4.140625" customWidth="1"/>
    <col min="8706" max="8706" width="15" customWidth="1"/>
    <col min="8707" max="8708" width="0" hidden="1" customWidth="1"/>
    <col min="8709" max="8709" width="11.5703125" customWidth="1"/>
    <col min="8710" max="8710" width="18.140625" customWidth="1"/>
    <col min="8711" max="8711" width="13.140625" customWidth="1"/>
    <col min="8712" max="8712" width="12.28515625" customWidth="1"/>
    <col min="8951" max="8951" width="1.42578125" customWidth="1"/>
    <col min="8952" max="8952" width="59.5703125" customWidth="1"/>
    <col min="8953" max="8953" width="0" hidden="1" customWidth="1"/>
    <col min="8954" max="8955" width="3.85546875" customWidth="1"/>
    <col min="8956" max="8956" width="10.5703125" customWidth="1"/>
    <col min="8957" max="8957" width="3.85546875" customWidth="1"/>
    <col min="8958" max="8960" width="14.42578125" customWidth="1"/>
    <col min="8961" max="8961" width="4.140625" customWidth="1"/>
    <col min="8962" max="8962" width="15" customWidth="1"/>
    <col min="8963" max="8964" width="0" hidden="1" customWidth="1"/>
    <col min="8965" max="8965" width="11.5703125" customWidth="1"/>
    <col min="8966" max="8966" width="18.140625" customWidth="1"/>
    <col min="8967" max="8967" width="13.140625" customWidth="1"/>
    <col min="8968" max="8968" width="12.28515625" customWidth="1"/>
    <col min="9207" max="9207" width="1.42578125" customWidth="1"/>
    <col min="9208" max="9208" width="59.5703125" customWidth="1"/>
    <col min="9209" max="9209" width="0" hidden="1" customWidth="1"/>
    <col min="9210" max="9211" width="3.85546875" customWidth="1"/>
    <col min="9212" max="9212" width="10.5703125" customWidth="1"/>
    <col min="9213" max="9213" width="3.85546875" customWidth="1"/>
    <col min="9214" max="9216" width="14.42578125" customWidth="1"/>
    <col min="9217" max="9217" width="4.140625" customWidth="1"/>
    <col min="9218" max="9218" width="15" customWidth="1"/>
    <col min="9219" max="9220" width="0" hidden="1" customWidth="1"/>
    <col min="9221" max="9221" width="11.5703125" customWidth="1"/>
    <col min="9222" max="9222" width="18.140625" customWidth="1"/>
    <col min="9223" max="9223" width="13.140625" customWidth="1"/>
    <col min="9224" max="9224" width="12.28515625" customWidth="1"/>
    <col min="9463" max="9463" width="1.42578125" customWidth="1"/>
    <col min="9464" max="9464" width="59.5703125" customWidth="1"/>
    <col min="9465" max="9465" width="0" hidden="1" customWidth="1"/>
    <col min="9466" max="9467" width="3.85546875" customWidth="1"/>
    <col min="9468" max="9468" width="10.5703125" customWidth="1"/>
    <col min="9469" max="9469" width="3.85546875" customWidth="1"/>
    <col min="9470" max="9472" width="14.42578125" customWidth="1"/>
    <col min="9473" max="9473" width="4.140625" customWidth="1"/>
    <col min="9474" max="9474" width="15" customWidth="1"/>
    <col min="9475" max="9476" width="0" hidden="1" customWidth="1"/>
    <col min="9477" max="9477" width="11.5703125" customWidth="1"/>
    <col min="9478" max="9478" width="18.140625" customWidth="1"/>
    <col min="9479" max="9479" width="13.140625" customWidth="1"/>
    <col min="9480" max="9480" width="12.28515625" customWidth="1"/>
    <col min="9719" max="9719" width="1.42578125" customWidth="1"/>
    <col min="9720" max="9720" width="59.5703125" customWidth="1"/>
    <col min="9721" max="9721" width="0" hidden="1" customWidth="1"/>
    <col min="9722" max="9723" width="3.85546875" customWidth="1"/>
    <col min="9724" max="9724" width="10.5703125" customWidth="1"/>
    <col min="9725" max="9725" width="3.85546875" customWidth="1"/>
    <col min="9726" max="9728" width="14.42578125" customWidth="1"/>
    <col min="9729" max="9729" width="4.140625" customWidth="1"/>
    <col min="9730" max="9730" width="15" customWidth="1"/>
    <col min="9731" max="9732" width="0" hidden="1" customWidth="1"/>
    <col min="9733" max="9733" width="11.5703125" customWidth="1"/>
    <col min="9734" max="9734" width="18.140625" customWidth="1"/>
    <col min="9735" max="9735" width="13.140625" customWidth="1"/>
    <col min="9736" max="9736" width="12.28515625" customWidth="1"/>
    <col min="9975" max="9975" width="1.42578125" customWidth="1"/>
    <col min="9976" max="9976" width="59.5703125" customWidth="1"/>
    <col min="9977" max="9977" width="0" hidden="1" customWidth="1"/>
    <col min="9978" max="9979" width="3.85546875" customWidth="1"/>
    <col min="9980" max="9980" width="10.5703125" customWidth="1"/>
    <col min="9981" max="9981" width="3.85546875" customWidth="1"/>
    <col min="9982" max="9984" width="14.42578125" customWidth="1"/>
    <col min="9985" max="9985" width="4.140625" customWidth="1"/>
    <col min="9986" max="9986" width="15" customWidth="1"/>
    <col min="9987" max="9988" width="0" hidden="1" customWidth="1"/>
    <col min="9989" max="9989" width="11.5703125" customWidth="1"/>
    <col min="9990" max="9990" width="18.140625" customWidth="1"/>
    <col min="9991" max="9991" width="13.140625" customWidth="1"/>
    <col min="9992" max="9992" width="12.28515625" customWidth="1"/>
    <col min="10231" max="10231" width="1.42578125" customWidth="1"/>
    <col min="10232" max="10232" width="59.5703125" customWidth="1"/>
    <col min="10233" max="10233" width="0" hidden="1" customWidth="1"/>
    <col min="10234" max="10235" width="3.85546875" customWidth="1"/>
    <col min="10236" max="10236" width="10.5703125" customWidth="1"/>
    <col min="10237" max="10237" width="3.85546875" customWidth="1"/>
    <col min="10238" max="10240" width="14.42578125" customWidth="1"/>
    <col min="10241" max="10241" width="4.140625" customWidth="1"/>
    <col min="10242" max="10242" width="15" customWidth="1"/>
    <col min="10243" max="10244" width="0" hidden="1" customWidth="1"/>
    <col min="10245" max="10245" width="11.5703125" customWidth="1"/>
    <col min="10246" max="10246" width="18.140625" customWidth="1"/>
    <col min="10247" max="10247" width="13.140625" customWidth="1"/>
    <col min="10248" max="10248" width="12.28515625" customWidth="1"/>
    <col min="10487" max="10487" width="1.42578125" customWidth="1"/>
    <col min="10488" max="10488" width="59.5703125" customWidth="1"/>
    <col min="10489" max="10489" width="0" hidden="1" customWidth="1"/>
    <col min="10490" max="10491" width="3.85546875" customWidth="1"/>
    <col min="10492" max="10492" width="10.5703125" customWidth="1"/>
    <col min="10493" max="10493" width="3.85546875" customWidth="1"/>
    <col min="10494" max="10496" width="14.42578125" customWidth="1"/>
    <col min="10497" max="10497" width="4.140625" customWidth="1"/>
    <col min="10498" max="10498" width="15" customWidth="1"/>
    <col min="10499" max="10500" width="0" hidden="1" customWidth="1"/>
    <col min="10501" max="10501" width="11.5703125" customWidth="1"/>
    <col min="10502" max="10502" width="18.140625" customWidth="1"/>
    <col min="10503" max="10503" width="13.140625" customWidth="1"/>
    <col min="10504" max="10504" width="12.28515625" customWidth="1"/>
    <col min="10743" max="10743" width="1.42578125" customWidth="1"/>
    <col min="10744" max="10744" width="59.5703125" customWidth="1"/>
    <col min="10745" max="10745" width="0" hidden="1" customWidth="1"/>
    <col min="10746" max="10747" width="3.85546875" customWidth="1"/>
    <col min="10748" max="10748" width="10.5703125" customWidth="1"/>
    <col min="10749" max="10749" width="3.85546875" customWidth="1"/>
    <col min="10750" max="10752" width="14.42578125" customWidth="1"/>
    <col min="10753" max="10753" width="4.140625" customWidth="1"/>
    <col min="10754" max="10754" width="15" customWidth="1"/>
    <col min="10755" max="10756" width="0" hidden="1" customWidth="1"/>
    <col min="10757" max="10757" width="11.5703125" customWidth="1"/>
    <col min="10758" max="10758" width="18.140625" customWidth="1"/>
    <col min="10759" max="10759" width="13.140625" customWidth="1"/>
    <col min="10760" max="10760" width="12.28515625" customWidth="1"/>
    <col min="10999" max="10999" width="1.42578125" customWidth="1"/>
    <col min="11000" max="11000" width="59.5703125" customWidth="1"/>
    <col min="11001" max="11001" width="0" hidden="1" customWidth="1"/>
    <col min="11002" max="11003" width="3.85546875" customWidth="1"/>
    <col min="11004" max="11004" width="10.5703125" customWidth="1"/>
    <col min="11005" max="11005" width="3.85546875" customWidth="1"/>
    <col min="11006" max="11008" width="14.42578125" customWidth="1"/>
    <col min="11009" max="11009" width="4.140625" customWidth="1"/>
    <col min="11010" max="11010" width="15" customWidth="1"/>
    <col min="11011" max="11012" width="0" hidden="1" customWidth="1"/>
    <col min="11013" max="11013" width="11.5703125" customWidth="1"/>
    <col min="11014" max="11014" width="18.140625" customWidth="1"/>
    <col min="11015" max="11015" width="13.140625" customWidth="1"/>
    <col min="11016" max="11016" width="12.28515625" customWidth="1"/>
    <col min="11255" max="11255" width="1.42578125" customWidth="1"/>
    <col min="11256" max="11256" width="59.5703125" customWidth="1"/>
    <col min="11257" max="11257" width="0" hidden="1" customWidth="1"/>
    <col min="11258" max="11259" width="3.85546875" customWidth="1"/>
    <col min="11260" max="11260" width="10.5703125" customWidth="1"/>
    <col min="11261" max="11261" width="3.85546875" customWidth="1"/>
    <col min="11262" max="11264" width="14.42578125" customWidth="1"/>
    <col min="11265" max="11265" width="4.140625" customWidth="1"/>
    <col min="11266" max="11266" width="15" customWidth="1"/>
    <col min="11267" max="11268" width="0" hidden="1" customWidth="1"/>
    <col min="11269" max="11269" width="11.5703125" customWidth="1"/>
    <col min="11270" max="11270" width="18.140625" customWidth="1"/>
    <col min="11271" max="11271" width="13.140625" customWidth="1"/>
    <col min="11272" max="11272" width="12.28515625" customWidth="1"/>
    <col min="11511" max="11511" width="1.42578125" customWidth="1"/>
    <col min="11512" max="11512" width="59.5703125" customWidth="1"/>
    <col min="11513" max="11513" width="0" hidden="1" customWidth="1"/>
    <col min="11514" max="11515" width="3.85546875" customWidth="1"/>
    <col min="11516" max="11516" width="10.5703125" customWidth="1"/>
    <col min="11517" max="11517" width="3.85546875" customWidth="1"/>
    <col min="11518" max="11520" width="14.42578125" customWidth="1"/>
    <col min="11521" max="11521" width="4.140625" customWidth="1"/>
    <col min="11522" max="11522" width="15" customWidth="1"/>
    <col min="11523" max="11524" width="0" hidden="1" customWidth="1"/>
    <col min="11525" max="11525" width="11.5703125" customWidth="1"/>
    <col min="11526" max="11526" width="18.140625" customWidth="1"/>
    <col min="11527" max="11527" width="13.140625" customWidth="1"/>
    <col min="11528" max="11528" width="12.28515625" customWidth="1"/>
    <col min="11767" max="11767" width="1.42578125" customWidth="1"/>
    <col min="11768" max="11768" width="59.5703125" customWidth="1"/>
    <col min="11769" max="11769" width="0" hidden="1" customWidth="1"/>
    <col min="11770" max="11771" width="3.85546875" customWidth="1"/>
    <col min="11772" max="11772" width="10.5703125" customWidth="1"/>
    <col min="11773" max="11773" width="3.85546875" customWidth="1"/>
    <col min="11774" max="11776" width="14.42578125" customWidth="1"/>
    <col min="11777" max="11777" width="4.140625" customWidth="1"/>
    <col min="11778" max="11778" width="15" customWidth="1"/>
    <col min="11779" max="11780" width="0" hidden="1" customWidth="1"/>
    <col min="11781" max="11781" width="11.5703125" customWidth="1"/>
    <col min="11782" max="11782" width="18.140625" customWidth="1"/>
    <col min="11783" max="11783" width="13.140625" customWidth="1"/>
    <col min="11784" max="11784" width="12.28515625" customWidth="1"/>
    <col min="12023" max="12023" width="1.42578125" customWidth="1"/>
    <col min="12024" max="12024" width="59.5703125" customWidth="1"/>
    <col min="12025" max="12025" width="0" hidden="1" customWidth="1"/>
    <col min="12026" max="12027" width="3.85546875" customWidth="1"/>
    <col min="12028" max="12028" width="10.5703125" customWidth="1"/>
    <col min="12029" max="12029" width="3.85546875" customWidth="1"/>
    <col min="12030" max="12032" width="14.42578125" customWidth="1"/>
    <col min="12033" max="12033" width="4.140625" customWidth="1"/>
    <col min="12034" max="12034" width="15" customWidth="1"/>
    <col min="12035" max="12036" width="0" hidden="1" customWidth="1"/>
    <col min="12037" max="12037" width="11.5703125" customWidth="1"/>
    <col min="12038" max="12038" width="18.140625" customWidth="1"/>
    <col min="12039" max="12039" width="13.140625" customWidth="1"/>
    <col min="12040" max="12040" width="12.28515625" customWidth="1"/>
    <col min="12279" max="12279" width="1.42578125" customWidth="1"/>
    <col min="12280" max="12280" width="59.5703125" customWidth="1"/>
    <col min="12281" max="12281" width="0" hidden="1" customWidth="1"/>
    <col min="12282" max="12283" width="3.85546875" customWidth="1"/>
    <col min="12284" max="12284" width="10.5703125" customWidth="1"/>
    <col min="12285" max="12285" width="3.85546875" customWidth="1"/>
    <col min="12286" max="12288" width="14.42578125" customWidth="1"/>
    <col min="12289" max="12289" width="4.140625" customWidth="1"/>
    <col min="12290" max="12290" width="15" customWidth="1"/>
    <col min="12291" max="12292" width="0" hidden="1" customWidth="1"/>
    <col min="12293" max="12293" width="11.5703125" customWidth="1"/>
    <col min="12294" max="12294" width="18.140625" customWidth="1"/>
    <col min="12295" max="12295" width="13.140625" customWidth="1"/>
    <col min="12296" max="12296" width="12.28515625" customWidth="1"/>
    <col min="12535" max="12535" width="1.42578125" customWidth="1"/>
    <col min="12536" max="12536" width="59.5703125" customWidth="1"/>
    <col min="12537" max="12537" width="0" hidden="1" customWidth="1"/>
    <col min="12538" max="12539" width="3.85546875" customWidth="1"/>
    <col min="12540" max="12540" width="10.5703125" customWidth="1"/>
    <col min="12541" max="12541" width="3.85546875" customWidth="1"/>
    <col min="12542" max="12544" width="14.42578125" customWidth="1"/>
    <col min="12545" max="12545" width="4.140625" customWidth="1"/>
    <col min="12546" max="12546" width="15" customWidth="1"/>
    <col min="12547" max="12548" width="0" hidden="1" customWidth="1"/>
    <col min="12549" max="12549" width="11.5703125" customWidth="1"/>
    <col min="12550" max="12550" width="18.140625" customWidth="1"/>
    <col min="12551" max="12551" width="13.140625" customWidth="1"/>
    <col min="12552" max="12552" width="12.28515625" customWidth="1"/>
    <col min="12791" max="12791" width="1.42578125" customWidth="1"/>
    <col min="12792" max="12792" width="59.5703125" customWidth="1"/>
    <col min="12793" max="12793" width="0" hidden="1" customWidth="1"/>
    <col min="12794" max="12795" width="3.85546875" customWidth="1"/>
    <col min="12796" max="12796" width="10.5703125" customWidth="1"/>
    <col min="12797" max="12797" width="3.85546875" customWidth="1"/>
    <col min="12798" max="12800" width="14.42578125" customWidth="1"/>
    <col min="12801" max="12801" width="4.140625" customWidth="1"/>
    <col min="12802" max="12802" width="15" customWidth="1"/>
    <col min="12803" max="12804" width="0" hidden="1" customWidth="1"/>
    <col min="12805" max="12805" width="11.5703125" customWidth="1"/>
    <col min="12806" max="12806" width="18.140625" customWidth="1"/>
    <col min="12807" max="12807" width="13.140625" customWidth="1"/>
    <col min="12808" max="12808" width="12.28515625" customWidth="1"/>
    <col min="13047" max="13047" width="1.42578125" customWidth="1"/>
    <col min="13048" max="13048" width="59.5703125" customWidth="1"/>
    <col min="13049" max="13049" width="0" hidden="1" customWidth="1"/>
    <col min="13050" max="13051" width="3.85546875" customWidth="1"/>
    <col min="13052" max="13052" width="10.5703125" customWidth="1"/>
    <col min="13053" max="13053" width="3.85546875" customWidth="1"/>
    <col min="13054" max="13056" width="14.42578125" customWidth="1"/>
    <col min="13057" max="13057" width="4.140625" customWidth="1"/>
    <col min="13058" max="13058" width="15" customWidth="1"/>
    <col min="13059" max="13060" width="0" hidden="1" customWidth="1"/>
    <col min="13061" max="13061" width="11.5703125" customWidth="1"/>
    <col min="13062" max="13062" width="18.140625" customWidth="1"/>
    <col min="13063" max="13063" width="13.140625" customWidth="1"/>
    <col min="13064" max="13064" width="12.28515625" customWidth="1"/>
    <col min="13303" max="13303" width="1.42578125" customWidth="1"/>
    <col min="13304" max="13304" width="59.5703125" customWidth="1"/>
    <col min="13305" max="13305" width="0" hidden="1" customWidth="1"/>
    <col min="13306" max="13307" width="3.85546875" customWidth="1"/>
    <col min="13308" max="13308" width="10.5703125" customWidth="1"/>
    <col min="13309" max="13309" width="3.85546875" customWidth="1"/>
    <col min="13310" max="13312" width="14.42578125" customWidth="1"/>
    <col min="13313" max="13313" width="4.140625" customWidth="1"/>
    <col min="13314" max="13314" width="15" customWidth="1"/>
    <col min="13315" max="13316" width="0" hidden="1" customWidth="1"/>
    <col min="13317" max="13317" width="11.5703125" customWidth="1"/>
    <col min="13318" max="13318" width="18.140625" customWidth="1"/>
    <col min="13319" max="13319" width="13.140625" customWidth="1"/>
    <col min="13320" max="13320" width="12.28515625" customWidth="1"/>
    <col min="13559" max="13559" width="1.42578125" customWidth="1"/>
    <col min="13560" max="13560" width="59.5703125" customWidth="1"/>
    <col min="13561" max="13561" width="0" hidden="1" customWidth="1"/>
    <col min="13562" max="13563" width="3.85546875" customWidth="1"/>
    <col min="13564" max="13564" width="10.5703125" customWidth="1"/>
    <col min="13565" max="13565" width="3.85546875" customWidth="1"/>
    <col min="13566" max="13568" width="14.42578125" customWidth="1"/>
    <col min="13569" max="13569" width="4.140625" customWidth="1"/>
    <col min="13570" max="13570" width="15" customWidth="1"/>
    <col min="13571" max="13572" width="0" hidden="1" customWidth="1"/>
    <col min="13573" max="13573" width="11.5703125" customWidth="1"/>
    <col min="13574" max="13574" width="18.140625" customWidth="1"/>
    <col min="13575" max="13575" width="13.140625" customWidth="1"/>
    <col min="13576" max="13576" width="12.28515625" customWidth="1"/>
    <col min="13815" max="13815" width="1.42578125" customWidth="1"/>
    <col min="13816" max="13816" width="59.5703125" customWidth="1"/>
    <col min="13817" max="13817" width="0" hidden="1" customWidth="1"/>
    <col min="13818" max="13819" width="3.85546875" customWidth="1"/>
    <col min="13820" max="13820" width="10.5703125" customWidth="1"/>
    <col min="13821" max="13821" width="3.85546875" customWidth="1"/>
    <col min="13822" max="13824" width="14.42578125" customWidth="1"/>
    <col min="13825" max="13825" width="4.140625" customWidth="1"/>
    <col min="13826" max="13826" width="15" customWidth="1"/>
    <col min="13827" max="13828" width="0" hidden="1" customWidth="1"/>
    <col min="13829" max="13829" width="11.5703125" customWidth="1"/>
    <col min="13830" max="13830" width="18.140625" customWidth="1"/>
    <col min="13831" max="13831" width="13.140625" customWidth="1"/>
    <col min="13832" max="13832" width="12.28515625" customWidth="1"/>
    <col min="14071" max="14071" width="1.42578125" customWidth="1"/>
    <col min="14072" max="14072" width="59.5703125" customWidth="1"/>
    <col min="14073" max="14073" width="0" hidden="1" customWidth="1"/>
    <col min="14074" max="14075" width="3.85546875" customWidth="1"/>
    <col min="14076" max="14076" width="10.5703125" customWidth="1"/>
    <col min="14077" max="14077" width="3.85546875" customWidth="1"/>
    <col min="14078" max="14080" width="14.42578125" customWidth="1"/>
    <col min="14081" max="14081" width="4.140625" customWidth="1"/>
    <col min="14082" max="14082" width="15" customWidth="1"/>
    <col min="14083" max="14084" width="0" hidden="1" customWidth="1"/>
    <col min="14085" max="14085" width="11.5703125" customWidth="1"/>
    <col min="14086" max="14086" width="18.140625" customWidth="1"/>
    <col min="14087" max="14087" width="13.140625" customWidth="1"/>
    <col min="14088" max="14088" width="12.28515625" customWidth="1"/>
    <col min="14327" max="14327" width="1.42578125" customWidth="1"/>
    <col min="14328" max="14328" width="59.5703125" customWidth="1"/>
    <col min="14329" max="14329" width="0" hidden="1" customWidth="1"/>
    <col min="14330" max="14331" width="3.85546875" customWidth="1"/>
    <col min="14332" max="14332" width="10.5703125" customWidth="1"/>
    <col min="14333" max="14333" width="3.85546875" customWidth="1"/>
    <col min="14334" max="14336" width="14.42578125" customWidth="1"/>
    <col min="14337" max="14337" width="4.140625" customWidth="1"/>
    <col min="14338" max="14338" width="15" customWidth="1"/>
    <col min="14339" max="14340" width="0" hidden="1" customWidth="1"/>
    <col min="14341" max="14341" width="11.5703125" customWidth="1"/>
    <col min="14342" max="14342" width="18.140625" customWidth="1"/>
    <col min="14343" max="14343" width="13.140625" customWidth="1"/>
    <col min="14344" max="14344" width="12.28515625" customWidth="1"/>
    <col min="14583" max="14583" width="1.42578125" customWidth="1"/>
    <col min="14584" max="14584" width="59.5703125" customWidth="1"/>
    <col min="14585" max="14585" width="0" hidden="1" customWidth="1"/>
    <col min="14586" max="14587" width="3.85546875" customWidth="1"/>
    <col min="14588" max="14588" width="10.5703125" customWidth="1"/>
    <col min="14589" max="14589" width="3.85546875" customWidth="1"/>
    <col min="14590" max="14592" width="14.42578125" customWidth="1"/>
    <col min="14593" max="14593" width="4.140625" customWidth="1"/>
    <col min="14594" max="14594" width="15" customWidth="1"/>
    <col min="14595" max="14596" width="0" hidden="1" customWidth="1"/>
    <col min="14597" max="14597" width="11.5703125" customWidth="1"/>
    <col min="14598" max="14598" width="18.140625" customWidth="1"/>
    <col min="14599" max="14599" width="13.140625" customWidth="1"/>
    <col min="14600" max="14600" width="12.28515625" customWidth="1"/>
    <col min="14839" max="14839" width="1.42578125" customWidth="1"/>
    <col min="14840" max="14840" width="59.5703125" customWidth="1"/>
    <col min="14841" max="14841" width="0" hidden="1" customWidth="1"/>
    <col min="14842" max="14843" width="3.85546875" customWidth="1"/>
    <col min="14844" max="14844" width="10.5703125" customWidth="1"/>
    <col min="14845" max="14845" width="3.85546875" customWidth="1"/>
    <col min="14846" max="14848" width="14.42578125" customWidth="1"/>
    <col min="14849" max="14849" width="4.140625" customWidth="1"/>
    <col min="14850" max="14850" width="15" customWidth="1"/>
    <col min="14851" max="14852" width="0" hidden="1" customWidth="1"/>
    <col min="14853" max="14853" width="11.5703125" customWidth="1"/>
    <col min="14854" max="14854" width="18.140625" customWidth="1"/>
    <col min="14855" max="14855" width="13.140625" customWidth="1"/>
    <col min="14856" max="14856" width="12.28515625" customWidth="1"/>
    <col min="15095" max="15095" width="1.42578125" customWidth="1"/>
    <col min="15096" max="15096" width="59.5703125" customWidth="1"/>
    <col min="15097" max="15097" width="0" hidden="1" customWidth="1"/>
    <col min="15098" max="15099" width="3.85546875" customWidth="1"/>
    <col min="15100" max="15100" width="10.5703125" customWidth="1"/>
    <col min="15101" max="15101" width="3.85546875" customWidth="1"/>
    <col min="15102" max="15104" width="14.42578125" customWidth="1"/>
    <col min="15105" max="15105" width="4.140625" customWidth="1"/>
    <col min="15106" max="15106" width="15" customWidth="1"/>
    <col min="15107" max="15108" width="0" hidden="1" customWidth="1"/>
    <col min="15109" max="15109" width="11.5703125" customWidth="1"/>
    <col min="15110" max="15110" width="18.140625" customWidth="1"/>
    <col min="15111" max="15111" width="13.140625" customWidth="1"/>
    <col min="15112" max="15112" width="12.28515625" customWidth="1"/>
    <col min="15351" max="15351" width="1.42578125" customWidth="1"/>
    <col min="15352" max="15352" width="59.5703125" customWidth="1"/>
    <col min="15353" max="15353" width="0" hidden="1" customWidth="1"/>
    <col min="15354" max="15355" width="3.85546875" customWidth="1"/>
    <col min="15356" max="15356" width="10.5703125" customWidth="1"/>
    <col min="15357" max="15357" width="3.85546875" customWidth="1"/>
    <col min="15358" max="15360" width="14.42578125" customWidth="1"/>
    <col min="15361" max="15361" width="4.140625" customWidth="1"/>
    <col min="15362" max="15362" width="15" customWidth="1"/>
    <col min="15363" max="15364" width="0" hidden="1" customWidth="1"/>
    <col min="15365" max="15365" width="11.5703125" customWidth="1"/>
    <col min="15366" max="15366" width="18.140625" customWidth="1"/>
    <col min="15367" max="15367" width="13.140625" customWidth="1"/>
    <col min="15368" max="15368" width="12.28515625" customWidth="1"/>
    <col min="15607" max="15607" width="1.42578125" customWidth="1"/>
    <col min="15608" max="15608" width="59.5703125" customWidth="1"/>
    <col min="15609" max="15609" width="0" hidden="1" customWidth="1"/>
    <col min="15610" max="15611" width="3.85546875" customWidth="1"/>
    <col min="15612" max="15612" width="10.5703125" customWidth="1"/>
    <col min="15613" max="15613" width="3.85546875" customWidth="1"/>
    <col min="15614" max="15616" width="14.42578125" customWidth="1"/>
    <col min="15617" max="15617" width="4.140625" customWidth="1"/>
    <col min="15618" max="15618" width="15" customWidth="1"/>
    <col min="15619" max="15620" width="0" hidden="1" customWidth="1"/>
    <col min="15621" max="15621" width="11.5703125" customWidth="1"/>
    <col min="15622" max="15622" width="18.140625" customWidth="1"/>
    <col min="15623" max="15623" width="13.140625" customWidth="1"/>
    <col min="15624" max="15624" width="12.28515625" customWidth="1"/>
    <col min="15863" max="15863" width="1.42578125" customWidth="1"/>
    <col min="15864" max="15864" width="59.5703125" customWidth="1"/>
    <col min="15865" max="15865" width="0" hidden="1" customWidth="1"/>
    <col min="15866" max="15867" width="3.85546875" customWidth="1"/>
    <col min="15868" max="15868" width="10.5703125" customWidth="1"/>
    <col min="15869" max="15869" width="3.85546875" customWidth="1"/>
    <col min="15870" max="15872" width="14.42578125" customWidth="1"/>
    <col min="15873" max="15873" width="4.140625" customWidth="1"/>
    <col min="15874" max="15874" width="15" customWidth="1"/>
    <col min="15875" max="15876" width="0" hidden="1" customWidth="1"/>
    <col min="15877" max="15877" width="11.5703125" customWidth="1"/>
    <col min="15878" max="15878" width="18.140625" customWidth="1"/>
    <col min="15879" max="15879" width="13.140625" customWidth="1"/>
    <col min="15880" max="15880" width="12.28515625" customWidth="1"/>
    <col min="16119" max="16119" width="1.42578125" customWidth="1"/>
    <col min="16120" max="16120" width="59.5703125" customWidth="1"/>
    <col min="16121" max="16121" width="0" hidden="1" customWidth="1"/>
    <col min="16122" max="16123" width="3.85546875" customWidth="1"/>
    <col min="16124" max="16124" width="10.5703125" customWidth="1"/>
    <col min="16125" max="16125" width="3.85546875" customWidth="1"/>
    <col min="16126" max="16128" width="14.42578125" customWidth="1"/>
    <col min="16129" max="16129" width="4.140625" customWidth="1"/>
    <col min="16130" max="16130" width="15" customWidth="1"/>
    <col min="16131" max="16132" width="0" hidden="1" customWidth="1"/>
    <col min="16133" max="16133" width="11.5703125" customWidth="1"/>
    <col min="16134" max="16134" width="18.140625" customWidth="1"/>
    <col min="16135" max="16135" width="13.140625" customWidth="1"/>
    <col min="16136" max="16136" width="12.28515625" customWidth="1"/>
  </cols>
  <sheetData>
    <row r="1" spans="1:18" ht="12" customHeight="1" x14ac:dyDescent="0.25">
      <c r="E1" s="277" t="s">
        <v>11</v>
      </c>
      <c r="F1" s="277"/>
      <c r="G1" s="277"/>
      <c r="H1" s="277"/>
      <c r="I1" s="277"/>
      <c r="J1" s="277"/>
      <c r="K1" s="277"/>
      <c r="L1" s="277"/>
      <c r="M1" s="277"/>
      <c r="N1" s="277"/>
      <c r="O1" s="277"/>
      <c r="P1" s="277"/>
      <c r="Q1" s="277"/>
    </row>
    <row r="2" spans="1:18" ht="56.25" customHeight="1" x14ac:dyDescent="0.25">
      <c r="E2" s="235" t="s">
        <v>1</v>
      </c>
      <c r="F2" s="235"/>
      <c r="G2" s="235"/>
      <c r="H2" s="235"/>
      <c r="I2" s="235"/>
      <c r="J2" s="235"/>
      <c r="K2" s="235"/>
      <c r="L2" s="235"/>
      <c r="M2" s="235"/>
      <c r="N2" s="235"/>
      <c r="O2" s="235"/>
      <c r="P2" s="235"/>
      <c r="Q2" s="235"/>
      <c r="R2" s="145"/>
    </row>
    <row r="3" spans="1:18" s="1" customFormat="1" ht="12.75" customHeight="1" x14ac:dyDescent="0.25">
      <c r="B3" s="2"/>
      <c r="C3" s="2"/>
      <c r="D3" s="2"/>
      <c r="E3" s="277" t="s">
        <v>629</v>
      </c>
      <c r="F3" s="277"/>
      <c r="G3" s="277"/>
      <c r="H3" s="277"/>
      <c r="I3" s="277"/>
      <c r="J3" s="277"/>
      <c r="K3" s="277"/>
      <c r="L3" s="277"/>
      <c r="M3" s="277"/>
      <c r="N3" s="277"/>
      <c r="O3" s="277"/>
      <c r="P3" s="277"/>
      <c r="Q3" s="277"/>
    </row>
    <row r="4" spans="1:18" s="1" customFormat="1" ht="50.25" customHeight="1" x14ac:dyDescent="0.25">
      <c r="B4" s="2"/>
      <c r="C4" s="2"/>
      <c r="D4" s="2"/>
      <c r="E4" s="235" t="s">
        <v>5</v>
      </c>
      <c r="F4" s="235"/>
      <c r="G4" s="235"/>
      <c r="H4" s="235"/>
      <c r="I4" s="235"/>
      <c r="J4" s="235"/>
      <c r="K4" s="235"/>
      <c r="L4" s="235"/>
      <c r="M4" s="235"/>
      <c r="N4" s="235"/>
      <c r="O4" s="235"/>
      <c r="P4" s="235"/>
      <c r="Q4" s="235"/>
      <c r="R4" s="145"/>
    </row>
    <row r="5" spans="1:18" s="1" customFormat="1" ht="66" customHeight="1" x14ac:dyDescent="0.25">
      <c r="A5" s="236" t="s">
        <v>6</v>
      </c>
      <c r="B5" s="236"/>
      <c r="C5" s="236"/>
      <c r="D5" s="236"/>
      <c r="E5" s="236"/>
      <c r="F5" s="236"/>
      <c r="G5" s="236"/>
      <c r="H5" s="236"/>
      <c r="I5" s="236"/>
      <c r="J5" s="236"/>
      <c r="K5" s="236"/>
      <c r="L5" s="236"/>
      <c r="M5" s="236"/>
      <c r="N5" s="236"/>
      <c r="O5" s="236"/>
      <c r="P5" s="236"/>
      <c r="Q5" s="236"/>
      <c r="R5" s="236"/>
    </row>
    <row r="6" spans="1:18" s="1" customFormat="1" ht="19.5" customHeight="1" x14ac:dyDescent="0.2">
      <c r="A6" s="3"/>
      <c r="B6" s="3"/>
      <c r="C6" s="3"/>
      <c r="D6" s="3"/>
      <c r="E6" s="4"/>
      <c r="F6" s="4"/>
      <c r="G6" s="4"/>
      <c r="H6" s="3"/>
      <c r="I6" s="3"/>
      <c r="K6" s="5" t="s">
        <v>4</v>
      </c>
      <c r="L6" s="4"/>
      <c r="Q6" s="279" t="s">
        <v>641</v>
      </c>
    </row>
    <row r="7" spans="1:18" s="115" customFormat="1" ht="22.5" customHeight="1" x14ac:dyDescent="0.25">
      <c r="A7" s="234" t="s">
        <v>13</v>
      </c>
      <c r="B7" s="234"/>
      <c r="C7" s="33"/>
      <c r="D7" s="33"/>
      <c r="E7" s="33"/>
      <c r="F7" s="82" t="s">
        <v>577</v>
      </c>
      <c r="G7" s="82" t="s">
        <v>578</v>
      </c>
      <c r="H7" s="82" t="s">
        <v>579</v>
      </c>
      <c r="I7" s="82" t="s">
        <v>580</v>
      </c>
      <c r="J7" s="33" t="s">
        <v>581</v>
      </c>
      <c r="K7" s="117" t="s">
        <v>583</v>
      </c>
      <c r="L7" s="33" t="s">
        <v>584</v>
      </c>
      <c r="M7" s="117" t="s">
        <v>585</v>
      </c>
      <c r="N7" s="33" t="s">
        <v>586</v>
      </c>
      <c r="O7" s="117" t="s">
        <v>587</v>
      </c>
      <c r="P7" s="33" t="s">
        <v>581</v>
      </c>
      <c r="Q7" s="33" t="s">
        <v>229</v>
      </c>
      <c r="R7" s="33" t="s">
        <v>582</v>
      </c>
    </row>
    <row r="8" spans="1:18" s="115" customFormat="1" ht="12.75" x14ac:dyDescent="0.25">
      <c r="A8" s="242" t="s">
        <v>588</v>
      </c>
      <c r="B8" s="242"/>
      <c r="C8" s="118"/>
      <c r="D8" s="118"/>
      <c r="E8" s="118">
        <v>851</v>
      </c>
      <c r="F8" s="119"/>
      <c r="G8" s="119"/>
      <c r="H8" s="119"/>
      <c r="I8" s="119"/>
      <c r="J8" s="120">
        <f t="shared" ref="J8:R8" si="0">J9+J57+J71+J91+J101+J119+J163+J192</f>
        <v>29239540</v>
      </c>
      <c r="K8" s="120">
        <f t="shared" si="0"/>
        <v>9908141</v>
      </c>
      <c r="L8" s="120">
        <f t="shared" si="0"/>
        <v>39147681</v>
      </c>
      <c r="M8" s="120">
        <f t="shared" si="0"/>
        <v>-187536</v>
      </c>
      <c r="N8" s="120">
        <f t="shared" si="0"/>
        <v>38960145</v>
      </c>
      <c r="O8" s="120">
        <f t="shared" si="0"/>
        <v>0</v>
      </c>
      <c r="P8" s="120">
        <f t="shared" si="0"/>
        <v>38960145</v>
      </c>
      <c r="Q8" s="120">
        <f t="shared" si="0"/>
        <v>9562490</v>
      </c>
      <c r="R8" s="120">
        <f t="shared" si="0"/>
        <v>48522635</v>
      </c>
    </row>
    <row r="9" spans="1:18" s="74" customFormat="1" ht="12.75" hidden="1" customHeight="1" x14ac:dyDescent="0.25">
      <c r="A9" s="243" t="s">
        <v>233</v>
      </c>
      <c r="B9" s="243"/>
      <c r="C9" s="71"/>
      <c r="D9" s="71"/>
      <c r="E9" s="35">
        <v>851</v>
      </c>
      <c r="F9" s="72" t="s">
        <v>234</v>
      </c>
      <c r="G9" s="72"/>
      <c r="H9" s="72"/>
      <c r="I9" s="72"/>
      <c r="J9" s="73">
        <f>J10+J31+J36</f>
        <v>12704700</v>
      </c>
      <c r="K9" s="73">
        <f t="shared" ref="K9:R9" si="1">K10+K31+K36</f>
        <v>2044100</v>
      </c>
      <c r="L9" s="73">
        <f t="shared" si="1"/>
        <v>14748800</v>
      </c>
      <c r="M9" s="73">
        <f t="shared" si="1"/>
        <v>-4000</v>
      </c>
      <c r="N9" s="73">
        <f t="shared" si="1"/>
        <v>14744800</v>
      </c>
      <c r="O9" s="73">
        <f t="shared" si="1"/>
        <v>0</v>
      </c>
      <c r="P9" s="73">
        <f t="shared" si="1"/>
        <v>14744800</v>
      </c>
      <c r="Q9" s="73">
        <f t="shared" si="1"/>
        <v>0</v>
      </c>
      <c r="R9" s="73">
        <f t="shared" si="1"/>
        <v>14744800</v>
      </c>
    </row>
    <row r="10" spans="1:18" s="77" customFormat="1" ht="12.75" hidden="1" customHeight="1" x14ac:dyDescent="0.25">
      <c r="A10" s="244" t="s">
        <v>256</v>
      </c>
      <c r="B10" s="244"/>
      <c r="C10" s="52"/>
      <c r="D10" s="52"/>
      <c r="E10" s="35">
        <v>851</v>
      </c>
      <c r="F10" s="75" t="s">
        <v>234</v>
      </c>
      <c r="G10" s="75" t="s">
        <v>257</v>
      </c>
      <c r="H10" s="75"/>
      <c r="I10" s="75"/>
      <c r="J10" s="76">
        <f>J11+J23</f>
        <v>10257700</v>
      </c>
      <c r="K10" s="76">
        <f t="shared" ref="K10:R10" si="2">K11+K23</f>
        <v>1494100</v>
      </c>
      <c r="L10" s="76">
        <f t="shared" si="2"/>
        <v>11751800</v>
      </c>
      <c r="M10" s="76">
        <f t="shared" si="2"/>
        <v>0</v>
      </c>
      <c r="N10" s="76">
        <f t="shared" si="2"/>
        <v>11751800</v>
      </c>
      <c r="O10" s="76">
        <f t="shared" si="2"/>
        <v>0</v>
      </c>
      <c r="P10" s="76">
        <f t="shared" si="2"/>
        <v>11751800</v>
      </c>
      <c r="Q10" s="76">
        <f t="shared" si="2"/>
        <v>0</v>
      </c>
      <c r="R10" s="76">
        <f t="shared" si="2"/>
        <v>11751800</v>
      </c>
    </row>
    <row r="11" spans="1:18" s="1" customFormat="1" ht="12.75" hidden="1" customHeight="1" x14ac:dyDescent="0.25">
      <c r="A11" s="241" t="s">
        <v>237</v>
      </c>
      <c r="B11" s="241"/>
      <c r="C11" s="51"/>
      <c r="D11" s="51"/>
      <c r="E11" s="35">
        <v>851</v>
      </c>
      <c r="F11" s="78" t="s">
        <v>234</v>
      </c>
      <c r="G11" s="78" t="s">
        <v>257</v>
      </c>
      <c r="H11" s="78" t="s">
        <v>258</v>
      </c>
      <c r="I11" s="78"/>
      <c r="J11" s="79">
        <f>J12+J20</f>
        <v>10238700</v>
      </c>
      <c r="K11" s="79">
        <f t="shared" ref="K11:R11" si="3">K12+K20</f>
        <v>1494100</v>
      </c>
      <c r="L11" s="79">
        <f t="shared" si="3"/>
        <v>11732800</v>
      </c>
      <c r="M11" s="79">
        <f t="shared" si="3"/>
        <v>0</v>
      </c>
      <c r="N11" s="79">
        <f t="shared" si="3"/>
        <v>11732800</v>
      </c>
      <c r="O11" s="79">
        <f t="shared" si="3"/>
        <v>0</v>
      </c>
      <c r="P11" s="79">
        <f t="shared" si="3"/>
        <v>11732800</v>
      </c>
      <c r="Q11" s="79">
        <f t="shared" si="3"/>
        <v>0</v>
      </c>
      <c r="R11" s="79">
        <f t="shared" si="3"/>
        <v>11732800</v>
      </c>
    </row>
    <row r="12" spans="1:18" s="1" customFormat="1" ht="12.75" hidden="1" customHeight="1" x14ac:dyDescent="0.25">
      <c r="A12" s="241" t="s">
        <v>239</v>
      </c>
      <c r="B12" s="241"/>
      <c r="C12" s="51"/>
      <c r="D12" s="51"/>
      <c r="E12" s="35">
        <v>851</v>
      </c>
      <c r="F12" s="78" t="s">
        <v>234</v>
      </c>
      <c r="G12" s="78" t="s">
        <v>257</v>
      </c>
      <c r="H12" s="78" t="s">
        <v>240</v>
      </c>
      <c r="I12" s="78"/>
      <c r="J12" s="79">
        <f>J13+J15+J17</f>
        <v>9520900</v>
      </c>
      <c r="K12" s="79">
        <f t="shared" ref="K12:R12" si="4">K13+K15+K17</f>
        <v>1266000</v>
      </c>
      <c r="L12" s="79">
        <f t="shared" si="4"/>
        <v>10786900</v>
      </c>
      <c r="M12" s="79">
        <f t="shared" si="4"/>
        <v>0</v>
      </c>
      <c r="N12" s="79">
        <f t="shared" si="4"/>
        <v>10786900</v>
      </c>
      <c r="O12" s="79">
        <f t="shared" si="4"/>
        <v>0</v>
      </c>
      <c r="P12" s="79">
        <f t="shared" si="4"/>
        <v>10786900</v>
      </c>
      <c r="Q12" s="79">
        <f t="shared" si="4"/>
        <v>0</v>
      </c>
      <c r="R12" s="79">
        <f t="shared" si="4"/>
        <v>10786900</v>
      </c>
    </row>
    <row r="13" spans="1:18" s="1" customFormat="1" ht="38.25" hidden="1" x14ac:dyDescent="0.25">
      <c r="A13" s="51"/>
      <c r="B13" s="51" t="s">
        <v>241</v>
      </c>
      <c r="C13" s="51"/>
      <c r="D13" s="51"/>
      <c r="E13" s="35">
        <v>851</v>
      </c>
      <c r="F13" s="78" t="s">
        <v>242</v>
      </c>
      <c r="G13" s="78" t="s">
        <v>257</v>
      </c>
      <c r="H13" s="78" t="s">
        <v>240</v>
      </c>
      <c r="I13" s="78" t="s">
        <v>243</v>
      </c>
      <c r="J13" s="79">
        <f>J14</f>
        <v>6346500</v>
      </c>
      <c r="K13" s="79">
        <f t="shared" ref="K13:R13" si="5">K14</f>
        <v>924000</v>
      </c>
      <c r="L13" s="79">
        <f t="shared" si="5"/>
        <v>7270500</v>
      </c>
      <c r="M13" s="79">
        <f t="shared" si="5"/>
        <v>0</v>
      </c>
      <c r="N13" s="79">
        <f t="shared" si="5"/>
        <v>7270500</v>
      </c>
      <c r="O13" s="79">
        <f t="shared" si="5"/>
        <v>0</v>
      </c>
      <c r="P13" s="79">
        <f t="shared" si="5"/>
        <v>7270500</v>
      </c>
      <c r="Q13" s="79">
        <f t="shared" si="5"/>
        <v>0</v>
      </c>
      <c r="R13" s="79">
        <f t="shared" si="5"/>
        <v>7270500</v>
      </c>
    </row>
    <row r="14" spans="1:18" s="1" customFormat="1" ht="12.75" hidden="1" x14ac:dyDescent="0.25">
      <c r="A14" s="80"/>
      <c r="B14" s="48" t="s">
        <v>244</v>
      </c>
      <c r="C14" s="48"/>
      <c r="D14" s="48"/>
      <c r="E14" s="35">
        <v>851</v>
      </c>
      <c r="F14" s="78" t="s">
        <v>234</v>
      </c>
      <c r="G14" s="78" t="s">
        <v>257</v>
      </c>
      <c r="H14" s="78" t="s">
        <v>240</v>
      </c>
      <c r="I14" s="78" t="s">
        <v>245</v>
      </c>
      <c r="J14" s="79">
        <f>6346456+44</f>
        <v>6346500</v>
      </c>
      <c r="K14" s="79">
        <v>924000</v>
      </c>
      <c r="L14" s="79">
        <f t="shared" ref="L14:L78" si="6">J14+K14</f>
        <v>7270500</v>
      </c>
      <c r="M14" s="79"/>
      <c r="N14" s="79">
        <f t="shared" ref="N14" si="7">L14+M14</f>
        <v>7270500</v>
      </c>
      <c r="O14" s="79"/>
      <c r="P14" s="79">
        <f t="shared" ref="P14" si="8">N14+O14</f>
        <v>7270500</v>
      </c>
      <c r="Q14" s="79"/>
      <c r="R14" s="79">
        <f t="shared" ref="R14" si="9">P14+Q14</f>
        <v>7270500</v>
      </c>
    </row>
    <row r="15" spans="1:18" s="1" customFormat="1" ht="12.75" hidden="1" x14ac:dyDescent="0.25">
      <c r="A15" s="80"/>
      <c r="B15" s="48" t="s">
        <v>246</v>
      </c>
      <c r="C15" s="48"/>
      <c r="D15" s="48"/>
      <c r="E15" s="35">
        <v>851</v>
      </c>
      <c r="F15" s="78" t="s">
        <v>234</v>
      </c>
      <c r="G15" s="78" t="s">
        <v>257</v>
      </c>
      <c r="H15" s="78" t="s">
        <v>240</v>
      </c>
      <c r="I15" s="78" t="s">
        <v>247</v>
      </c>
      <c r="J15" s="79">
        <f>J16</f>
        <v>2929800</v>
      </c>
      <c r="K15" s="79">
        <f t="shared" ref="K15:R15" si="10">K16</f>
        <v>342000</v>
      </c>
      <c r="L15" s="79">
        <f t="shared" si="10"/>
        <v>3271800</v>
      </c>
      <c r="M15" s="79">
        <f t="shared" si="10"/>
        <v>0</v>
      </c>
      <c r="N15" s="79">
        <f t="shared" si="10"/>
        <v>3271800</v>
      </c>
      <c r="O15" s="79">
        <f t="shared" si="10"/>
        <v>0</v>
      </c>
      <c r="P15" s="79">
        <f t="shared" si="10"/>
        <v>3271800</v>
      </c>
      <c r="Q15" s="79">
        <f t="shared" si="10"/>
        <v>0</v>
      </c>
      <c r="R15" s="79">
        <f t="shared" si="10"/>
        <v>3271800</v>
      </c>
    </row>
    <row r="16" spans="1:18" s="1" customFormat="1" ht="25.5" hidden="1" x14ac:dyDescent="0.25">
      <c r="A16" s="80"/>
      <c r="B16" s="51" t="s">
        <v>248</v>
      </c>
      <c r="C16" s="51"/>
      <c r="D16" s="51"/>
      <c r="E16" s="35">
        <v>851</v>
      </c>
      <c r="F16" s="78" t="s">
        <v>234</v>
      </c>
      <c r="G16" s="78" t="s">
        <v>257</v>
      </c>
      <c r="H16" s="78" t="s">
        <v>240</v>
      </c>
      <c r="I16" s="78" t="s">
        <v>249</v>
      </c>
      <c r="J16" s="79">
        <f>2929767+33</f>
        <v>2929800</v>
      </c>
      <c r="K16" s="79">
        <v>342000</v>
      </c>
      <c r="L16" s="79">
        <f t="shared" si="6"/>
        <v>3271800</v>
      </c>
      <c r="M16" s="79"/>
      <c r="N16" s="79">
        <f t="shared" ref="N16" si="11">L16+M16</f>
        <v>3271800</v>
      </c>
      <c r="O16" s="79"/>
      <c r="P16" s="79">
        <f t="shared" ref="P16" si="12">N16+O16</f>
        <v>3271800</v>
      </c>
      <c r="Q16" s="79"/>
      <c r="R16" s="79">
        <f t="shared" ref="R16" si="13">P16+Q16</f>
        <v>3271800</v>
      </c>
    </row>
    <row r="17" spans="1:18" s="1" customFormat="1" ht="12.75" hidden="1" x14ac:dyDescent="0.25">
      <c r="A17" s="80"/>
      <c r="B17" s="51" t="s">
        <v>250</v>
      </c>
      <c r="C17" s="51"/>
      <c r="D17" s="51"/>
      <c r="E17" s="35">
        <v>851</v>
      </c>
      <c r="F17" s="78" t="s">
        <v>234</v>
      </c>
      <c r="G17" s="78" t="s">
        <v>257</v>
      </c>
      <c r="H17" s="78" t="s">
        <v>240</v>
      </c>
      <c r="I17" s="78" t="s">
        <v>251</v>
      </c>
      <c r="J17" s="79">
        <f>J18+J19</f>
        <v>244600</v>
      </c>
      <c r="K17" s="79">
        <f t="shared" ref="K17:R17" si="14">K18+K19</f>
        <v>0</v>
      </c>
      <c r="L17" s="79">
        <f t="shared" si="14"/>
        <v>244600</v>
      </c>
      <c r="M17" s="79">
        <f t="shared" si="14"/>
        <v>0</v>
      </c>
      <c r="N17" s="79">
        <f t="shared" si="14"/>
        <v>244600</v>
      </c>
      <c r="O17" s="79">
        <f t="shared" si="14"/>
        <v>0</v>
      </c>
      <c r="P17" s="79">
        <f t="shared" si="14"/>
        <v>244600</v>
      </c>
      <c r="Q17" s="79">
        <f t="shared" si="14"/>
        <v>0</v>
      </c>
      <c r="R17" s="79">
        <f t="shared" si="14"/>
        <v>244600</v>
      </c>
    </row>
    <row r="18" spans="1:18" s="1" customFormat="1" ht="25.5" hidden="1" x14ac:dyDescent="0.25">
      <c r="A18" s="80"/>
      <c r="B18" s="51" t="s">
        <v>252</v>
      </c>
      <c r="C18" s="51"/>
      <c r="D18" s="51"/>
      <c r="E18" s="35">
        <v>851</v>
      </c>
      <c r="F18" s="78" t="s">
        <v>234</v>
      </c>
      <c r="G18" s="78" t="s">
        <v>257</v>
      </c>
      <c r="H18" s="78" t="s">
        <v>240</v>
      </c>
      <c r="I18" s="78" t="s">
        <v>253</v>
      </c>
      <c r="J18" s="79">
        <v>150000</v>
      </c>
      <c r="K18" s="79"/>
      <c r="L18" s="79">
        <f t="shared" si="6"/>
        <v>150000</v>
      </c>
      <c r="M18" s="79"/>
      <c r="N18" s="79">
        <f t="shared" ref="N18:N19" si="15">L18+M18</f>
        <v>150000</v>
      </c>
      <c r="O18" s="79"/>
      <c r="P18" s="79">
        <f t="shared" ref="P18:P19" si="16">N18+O18</f>
        <v>150000</v>
      </c>
      <c r="Q18" s="79"/>
      <c r="R18" s="79">
        <f t="shared" ref="R18:R19" si="17">P18+Q18</f>
        <v>150000</v>
      </c>
    </row>
    <row r="19" spans="1:18" s="1" customFormat="1" ht="12.75" hidden="1" x14ac:dyDescent="0.25">
      <c r="A19" s="80"/>
      <c r="B19" s="51" t="s">
        <v>254</v>
      </c>
      <c r="C19" s="51"/>
      <c r="D19" s="51"/>
      <c r="E19" s="35">
        <v>851</v>
      </c>
      <c r="F19" s="78" t="s">
        <v>234</v>
      </c>
      <c r="G19" s="78" t="s">
        <v>257</v>
      </c>
      <c r="H19" s="78" t="s">
        <v>240</v>
      </c>
      <c r="I19" s="78" t="s">
        <v>255</v>
      </c>
      <c r="J19" s="79">
        <v>94600</v>
      </c>
      <c r="K19" s="79"/>
      <c r="L19" s="79">
        <f t="shared" si="6"/>
        <v>94600</v>
      </c>
      <c r="M19" s="79"/>
      <c r="N19" s="79">
        <f t="shared" si="15"/>
        <v>94600</v>
      </c>
      <c r="O19" s="79"/>
      <c r="P19" s="79">
        <f t="shared" si="16"/>
        <v>94600</v>
      </c>
      <c r="Q19" s="79"/>
      <c r="R19" s="79">
        <f t="shared" si="17"/>
        <v>94600</v>
      </c>
    </row>
    <row r="20" spans="1:18" s="1" customFormat="1" ht="12.75" hidden="1" customHeight="1" x14ac:dyDescent="0.25">
      <c r="A20" s="241" t="s">
        <v>259</v>
      </c>
      <c r="B20" s="241"/>
      <c r="C20" s="51"/>
      <c r="D20" s="51"/>
      <c r="E20" s="35">
        <v>851</v>
      </c>
      <c r="F20" s="78" t="s">
        <v>234</v>
      </c>
      <c r="G20" s="78" t="s">
        <v>257</v>
      </c>
      <c r="H20" s="78" t="s">
        <v>260</v>
      </c>
      <c r="I20" s="78"/>
      <c r="J20" s="79">
        <f t="shared" ref="J20:R21" si="18">J21</f>
        <v>717800</v>
      </c>
      <c r="K20" s="79">
        <f t="shared" si="18"/>
        <v>228100</v>
      </c>
      <c r="L20" s="79">
        <f t="shared" si="18"/>
        <v>945900</v>
      </c>
      <c r="M20" s="79">
        <f t="shared" si="18"/>
        <v>0</v>
      </c>
      <c r="N20" s="79">
        <f t="shared" si="18"/>
        <v>945900</v>
      </c>
      <c r="O20" s="79">
        <f t="shared" si="18"/>
        <v>0</v>
      </c>
      <c r="P20" s="79">
        <f t="shared" si="18"/>
        <v>945900</v>
      </c>
      <c r="Q20" s="79">
        <f t="shared" si="18"/>
        <v>0</v>
      </c>
      <c r="R20" s="79">
        <f t="shared" si="18"/>
        <v>945900</v>
      </c>
    </row>
    <row r="21" spans="1:18" s="1" customFormat="1" ht="38.25" hidden="1" x14ac:dyDescent="0.25">
      <c r="A21" s="51"/>
      <c r="B21" s="51" t="s">
        <v>241</v>
      </c>
      <c r="C21" s="51"/>
      <c r="D21" s="51"/>
      <c r="E21" s="35">
        <v>851</v>
      </c>
      <c r="F21" s="78" t="s">
        <v>242</v>
      </c>
      <c r="G21" s="78" t="s">
        <v>257</v>
      </c>
      <c r="H21" s="78" t="s">
        <v>260</v>
      </c>
      <c r="I21" s="78" t="s">
        <v>243</v>
      </c>
      <c r="J21" s="79">
        <f t="shared" si="18"/>
        <v>717800</v>
      </c>
      <c r="K21" s="79">
        <f t="shared" si="18"/>
        <v>228100</v>
      </c>
      <c r="L21" s="79">
        <f t="shared" si="18"/>
        <v>945900</v>
      </c>
      <c r="M21" s="79">
        <f t="shared" si="18"/>
        <v>0</v>
      </c>
      <c r="N21" s="79">
        <f t="shared" si="18"/>
        <v>945900</v>
      </c>
      <c r="O21" s="79">
        <f t="shared" si="18"/>
        <v>0</v>
      </c>
      <c r="P21" s="79">
        <f t="shared" si="18"/>
        <v>945900</v>
      </c>
      <c r="Q21" s="79">
        <f t="shared" si="18"/>
        <v>0</v>
      </c>
      <c r="R21" s="79">
        <f t="shared" si="18"/>
        <v>945900</v>
      </c>
    </row>
    <row r="22" spans="1:18" s="1" customFormat="1" ht="12.75" hidden="1" x14ac:dyDescent="0.25">
      <c r="A22" s="80"/>
      <c r="B22" s="48" t="s">
        <v>244</v>
      </c>
      <c r="C22" s="48"/>
      <c r="D22" s="48"/>
      <c r="E22" s="35">
        <v>851</v>
      </c>
      <c r="F22" s="78" t="s">
        <v>234</v>
      </c>
      <c r="G22" s="78" t="s">
        <v>257</v>
      </c>
      <c r="H22" s="78" t="s">
        <v>260</v>
      </c>
      <c r="I22" s="78" t="s">
        <v>245</v>
      </c>
      <c r="J22" s="79">
        <f>717741+59</f>
        <v>717800</v>
      </c>
      <c r="K22" s="79">
        <v>228100</v>
      </c>
      <c r="L22" s="79">
        <f t="shared" si="6"/>
        <v>945900</v>
      </c>
      <c r="M22" s="79"/>
      <c r="N22" s="79">
        <f t="shared" ref="N22" si="19">L22+M22</f>
        <v>945900</v>
      </c>
      <c r="O22" s="79"/>
      <c r="P22" s="79">
        <f t="shared" ref="P22" si="20">N22+O22</f>
        <v>945900</v>
      </c>
      <c r="Q22" s="79"/>
      <c r="R22" s="79">
        <f t="shared" ref="R22" si="21">P22+Q22</f>
        <v>945900</v>
      </c>
    </row>
    <row r="23" spans="1:18" s="1" customFormat="1" ht="12.75" hidden="1" customHeight="1" x14ac:dyDescent="0.25">
      <c r="A23" s="241" t="s">
        <v>261</v>
      </c>
      <c r="B23" s="241"/>
      <c r="C23" s="51"/>
      <c r="D23" s="51"/>
      <c r="E23" s="35">
        <v>851</v>
      </c>
      <c r="F23" s="78" t="s">
        <v>234</v>
      </c>
      <c r="G23" s="78" t="s">
        <v>257</v>
      </c>
      <c r="H23" s="78" t="s">
        <v>262</v>
      </c>
      <c r="I23" s="78"/>
      <c r="J23" s="79">
        <f>J24</f>
        <v>19000</v>
      </c>
      <c r="K23" s="79">
        <f t="shared" ref="K23:R23" si="22">K24</f>
        <v>0</v>
      </c>
      <c r="L23" s="79">
        <f t="shared" si="22"/>
        <v>19000</v>
      </c>
      <c r="M23" s="79">
        <f t="shared" si="22"/>
        <v>0</v>
      </c>
      <c r="N23" s="79">
        <f t="shared" si="22"/>
        <v>19000</v>
      </c>
      <c r="O23" s="79">
        <f t="shared" si="22"/>
        <v>0</v>
      </c>
      <c r="P23" s="79">
        <f t="shared" si="22"/>
        <v>19000</v>
      </c>
      <c r="Q23" s="79">
        <f t="shared" si="22"/>
        <v>0</v>
      </c>
      <c r="R23" s="79">
        <f t="shared" si="22"/>
        <v>19000</v>
      </c>
    </row>
    <row r="24" spans="1:18" s="1" customFormat="1" ht="12.75" hidden="1" customHeight="1" x14ac:dyDescent="0.25">
      <c r="A24" s="222" t="s">
        <v>263</v>
      </c>
      <c r="B24" s="223"/>
      <c r="C24" s="81"/>
      <c r="D24" s="81"/>
      <c r="E24" s="35">
        <v>851</v>
      </c>
      <c r="F24" s="78" t="s">
        <v>234</v>
      </c>
      <c r="G24" s="78" t="s">
        <v>257</v>
      </c>
      <c r="H24" s="78" t="s">
        <v>264</v>
      </c>
      <c r="I24" s="78"/>
      <c r="J24" s="79">
        <f>J25+J28</f>
        <v>19000</v>
      </c>
      <c r="K24" s="79">
        <f t="shared" ref="K24:R24" si="23">K25+K28</f>
        <v>0</v>
      </c>
      <c r="L24" s="79">
        <f t="shared" si="23"/>
        <v>19000</v>
      </c>
      <c r="M24" s="79">
        <f t="shared" si="23"/>
        <v>0</v>
      </c>
      <c r="N24" s="79">
        <f t="shared" si="23"/>
        <v>19000</v>
      </c>
      <c r="O24" s="79">
        <f t="shared" si="23"/>
        <v>0</v>
      </c>
      <c r="P24" s="79">
        <f t="shared" si="23"/>
        <v>19000</v>
      </c>
      <c r="Q24" s="79">
        <f t="shared" si="23"/>
        <v>0</v>
      </c>
      <c r="R24" s="79">
        <f t="shared" si="23"/>
        <v>19000</v>
      </c>
    </row>
    <row r="25" spans="1:18" s="1" customFormat="1" ht="12.75" hidden="1" customHeight="1" x14ac:dyDescent="0.25">
      <c r="A25" s="241" t="s">
        <v>265</v>
      </c>
      <c r="B25" s="241"/>
      <c r="C25" s="51"/>
      <c r="D25" s="51"/>
      <c r="E25" s="35">
        <v>851</v>
      </c>
      <c r="F25" s="78" t="s">
        <v>234</v>
      </c>
      <c r="G25" s="78" t="s">
        <v>257</v>
      </c>
      <c r="H25" s="78" t="s">
        <v>266</v>
      </c>
      <c r="I25" s="78"/>
      <c r="J25" s="79">
        <f>J26</f>
        <v>15500</v>
      </c>
      <c r="K25" s="79">
        <f t="shared" ref="K25:R26" si="24">K26</f>
        <v>0</v>
      </c>
      <c r="L25" s="79">
        <f t="shared" si="24"/>
        <v>15500</v>
      </c>
      <c r="M25" s="79">
        <f t="shared" si="24"/>
        <v>0</v>
      </c>
      <c r="N25" s="79">
        <f t="shared" si="24"/>
        <v>15500</v>
      </c>
      <c r="O25" s="79">
        <f t="shared" si="24"/>
        <v>0</v>
      </c>
      <c r="P25" s="79">
        <f t="shared" si="24"/>
        <v>15500</v>
      </c>
      <c r="Q25" s="79">
        <f t="shared" si="24"/>
        <v>0</v>
      </c>
      <c r="R25" s="79">
        <f t="shared" si="24"/>
        <v>15500</v>
      </c>
    </row>
    <row r="26" spans="1:18" s="1" customFormat="1" ht="12.75" hidden="1" x14ac:dyDescent="0.25">
      <c r="A26" s="80"/>
      <c r="B26" s="48" t="s">
        <v>246</v>
      </c>
      <c r="C26" s="48"/>
      <c r="D26" s="48"/>
      <c r="E26" s="35">
        <v>851</v>
      </c>
      <c r="F26" s="78" t="s">
        <v>234</v>
      </c>
      <c r="G26" s="78" t="s">
        <v>257</v>
      </c>
      <c r="H26" s="78" t="s">
        <v>266</v>
      </c>
      <c r="I26" s="78" t="s">
        <v>247</v>
      </c>
      <c r="J26" s="79">
        <f>J27</f>
        <v>15500</v>
      </c>
      <c r="K26" s="79">
        <f t="shared" si="24"/>
        <v>0</v>
      </c>
      <c r="L26" s="79">
        <f t="shared" si="24"/>
        <v>15500</v>
      </c>
      <c r="M26" s="79">
        <f t="shared" si="24"/>
        <v>0</v>
      </c>
      <c r="N26" s="79">
        <f t="shared" si="24"/>
        <v>15500</v>
      </c>
      <c r="O26" s="79">
        <f t="shared" si="24"/>
        <v>0</v>
      </c>
      <c r="P26" s="79">
        <f t="shared" si="24"/>
        <v>15500</v>
      </c>
      <c r="Q26" s="79">
        <f t="shared" si="24"/>
        <v>0</v>
      </c>
      <c r="R26" s="79">
        <f t="shared" si="24"/>
        <v>15500</v>
      </c>
    </row>
    <row r="27" spans="1:18" s="1" customFormat="1" ht="25.5" hidden="1" x14ac:dyDescent="0.25">
      <c r="A27" s="80"/>
      <c r="B27" s="51" t="s">
        <v>248</v>
      </c>
      <c r="C27" s="51"/>
      <c r="D27" s="51"/>
      <c r="E27" s="35">
        <v>851</v>
      </c>
      <c r="F27" s="78" t="s">
        <v>234</v>
      </c>
      <c r="G27" s="78" t="s">
        <v>257</v>
      </c>
      <c r="H27" s="78" t="s">
        <v>266</v>
      </c>
      <c r="I27" s="78" t="s">
        <v>249</v>
      </c>
      <c r="J27" s="79">
        <v>15500</v>
      </c>
      <c r="K27" s="79"/>
      <c r="L27" s="79">
        <f t="shared" si="6"/>
        <v>15500</v>
      </c>
      <c r="M27" s="79"/>
      <c r="N27" s="79">
        <f t="shared" ref="N27" si="25">L27+M27</f>
        <v>15500</v>
      </c>
      <c r="O27" s="79"/>
      <c r="P27" s="79">
        <f t="shared" ref="P27" si="26">N27+O27</f>
        <v>15500</v>
      </c>
      <c r="Q27" s="79"/>
      <c r="R27" s="79">
        <f t="shared" ref="R27" si="27">P27+Q27</f>
        <v>15500</v>
      </c>
    </row>
    <row r="28" spans="1:18" s="1" customFormat="1" ht="12.75" hidden="1" customHeight="1" x14ac:dyDescent="0.25">
      <c r="A28" s="241" t="s">
        <v>267</v>
      </c>
      <c r="B28" s="241"/>
      <c r="C28" s="51"/>
      <c r="D28" s="51"/>
      <c r="E28" s="35">
        <v>851</v>
      </c>
      <c r="F28" s="78" t="s">
        <v>234</v>
      </c>
      <c r="G28" s="78" t="s">
        <v>257</v>
      </c>
      <c r="H28" s="78" t="s">
        <v>268</v>
      </c>
      <c r="I28" s="78"/>
      <c r="J28" s="79">
        <f t="shared" ref="J28:R29" si="28">J29</f>
        <v>3500</v>
      </c>
      <c r="K28" s="79">
        <f t="shared" si="28"/>
        <v>0</v>
      </c>
      <c r="L28" s="79">
        <f t="shared" si="28"/>
        <v>3500</v>
      </c>
      <c r="M28" s="79">
        <f t="shared" si="28"/>
        <v>0</v>
      </c>
      <c r="N28" s="79">
        <f t="shared" si="28"/>
        <v>3500</v>
      </c>
      <c r="O28" s="79">
        <f t="shared" si="28"/>
        <v>0</v>
      </c>
      <c r="P28" s="79">
        <f t="shared" si="28"/>
        <v>3500</v>
      </c>
      <c r="Q28" s="79">
        <f t="shared" si="28"/>
        <v>0</v>
      </c>
      <c r="R28" s="79">
        <f t="shared" si="28"/>
        <v>3500</v>
      </c>
    </row>
    <row r="29" spans="1:18" s="1" customFormat="1" ht="12.75" hidden="1" x14ac:dyDescent="0.25">
      <c r="A29" s="80"/>
      <c r="B29" s="48" t="s">
        <v>246</v>
      </c>
      <c r="C29" s="48"/>
      <c r="D29" s="48"/>
      <c r="E29" s="35">
        <v>851</v>
      </c>
      <c r="F29" s="78" t="s">
        <v>234</v>
      </c>
      <c r="G29" s="78" t="s">
        <v>257</v>
      </c>
      <c r="H29" s="78" t="s">
        <v>268</v>
      </c>
      <c r="I29" s="78" t="s">
        <v>247</v>
      </c>
      <c r="J29" s="79">
        <f t="shared" si="28"/>
        <v>3500</v>
      </c>
      <c r="K29" s="79">
        <f t="shared" si="28"/>
        <v>0</v>
      </c>
      <c r="L29" s="79">
        <f t="shared" si="28"/>
        <v>3500</v>
      </c>
      <c r="M29" s="79">
        <f t="shared" si="28"/>
        <v>0</v>
      </c>
      <c r="N29" s="79">
        <f t="shared" si="28"/>
        <v>3500</v>
      </c>
      <c r="O29" s="79">
        <f t="shared" si="28"/>
        <v>0</v>
      </c>
      <c r="P29" s="79">
        <f t="shared" si="28"/>
        <v>3500</v>
      </c>
      <c r="Q29" s="79">
        <f t="shared" si="28"/>
        <v>0</v>
      </c>
      <c r="R29" s="79">
        <f t="shared" si="28"/>
        <v>3500</v>
      </c>
    </row>
    <row r="30" spans="1:18" s="1" customFormat="1" ht="25.5" hidden="1" x14ac:dyDescent="0.25">
      <c r="A30" s="80"/>
      <c r="B30" s="51" t="s">
        <v>248</v>
      </c>
      <c r="C30" s="51"/>
      <c r="D30" s="51"/>
      <c r="E30" s="35">
        <v>851</v>
      </c>
      <c r="F30" s="78" t="s">
        <v>234</v>
      </c>
      <c r="G30" s="78" t="s">
        <v>257</v>
      </c>
      <c r="H30" s="78" t="s">
        <v>268</v>
      </c>
      <c r="I30" s="78" t="s">
        <v>249</v>
      </c>
      <c r="J30" s="79">
        <v>3500</v>
      </c>
      <c r="K30" s="79"/>
      <c r="L30" s="79">
        <f t="shared" si="6"/>
        <v>3500</v>
      </c>
      <c r="M30" s="79"/>
      <c r="N30" s="79">
        <f t="shared" ref="N30" si="29">L30+M30</f>
        <v>3500</v>
      </c>
      <c r="O30" s="79"/>
      <c r="P30" s="79">
        <f t="shared" ref="P30" si="30">N30+O30</f>
        <v>3500</v>
      </c>
      <c r="Q30" s="79"/>
      <c r="R30" s="79">
        <f t="shared" ref="R30" si="31">P30+Q30</f>
        <v>3500</v>
      </c>
    </row>
    <row r="31" spans="1:18" s="77" customFormat="1" ht="12.75" hidden="1" customHeight="1" x14ac:dyDescent="0.25">
      <c r="A31" s="244" t="s">
        <v>275</v>
      </c>
      <c r="B31" s="244"/>
      <c r="C31" s="52"/>
      <c r="D31" s="52"/>
      <c r="E31" s="35">
        <v>851</v>
      </c>
      <c r="F31" s="75" t="s">
        <v>234</v>
      </c>
      <c r="G31" s="75" t="s">
        <v>276</v>
      </c>
      <c r="H31" s="75"/>
      <c r="I31" s="75"/>
      <c r="J31" s="76">
        <f t="shared" ref="J31:R34" si="32">J32</f>
        <v>100000</v>
      </c>
      <c r="K31" s="76">
        <f t="shared" si="32"/>
        <v>0</v>
      </c>
      <c r="L31" s="76">
        <f t="shared" si="32"/>
        <v>100000</v>
      </c>
      <c r="M31" s="76">
        <f t="shared" si="32"/>
        <v>-4000</v>
      </c>
      <c r="N31" s="76">
        <f t="shared" si="32"/>
        <v>96000</v>
      </c>
      <c r="O31" s="76">
        <f t="shared" si="32"/>
        <v>0</v>
      </c>
      <c r="P31" s="76">
        <f t="shared" si="32"/>
        <v>96000</v>
      </c>
      <c r="Q31" s="76">
        <f t="shared" si="32"/>
        <v>0</v>
      </c>
      <c r="R31" s="76">
        <f t="shared" si="32"/>
        <v>96000</v>
      </c>
    </row>
    <row r="32" spans="1:18" s="1" customFormat="1" ht="12.75" hidden="1" customHeight="1" x14ac:dyDescent="0.25">
      <c r="A32" s="241" t="s">
        <v>275</v>
      </c>
      <c r="B32" s="241"/>
      <c r="C32" s="51"/>
      <c r="D32" s="51"/>
      <c r="E32" s="35">
        <v>851</v>
      </c>
      <c r="F32" s="78" t="s">
        <v>234</v>
      </c>
      <c r="G32" s="78" t="s">
        <v>276</v>
      </c>
      <c r="H32" s="78" t="s">
        <v>277</v>
      </c>
      <c r="I32" s="78"/>
      <c r="J32" s="79">
        <f t="shared" si="32"/>
        <v>100000</v>
      </c>
      <c r="K32" s="79">
        <f t="shared" si="32"/>
        <v>0</v>
      </c>
      <c r="L32" s="79">
        <f t="shared" si="32"/>
        <v>100000</v>
      </c>
      <c r="M32" s="79">
        <f t="shared" si="32"/>
        <v>-4000</v>
      </c>
      <c r="N32" s="79">
        <f t="shared" si="32"/>
        <v>96000</v>
      </c>
      <c r="O32" s="79">
        <f t="shared" si="32"/>
        <v>0</v>
      </c>
      <c r="P32" s="79">
        <f t="shared" si="32"/>
        <v>96000</v>
      </c>
      <c r="Q32" s="79">
        <f t="shared" si="32"/>
        <v>0</v>
      </c>
      <c r="R32" s="79">
        <f t="shared" si="32"/>
        <v>96000</v>
      </c>
    </row>
    <row r="33" spans="1:18" s="1" customFormat="1" ht="12.75" hidden="1" customHeight="1" x14ac:dyDescent="0.25">
      <c r="A33" s="241" t="s">
        <v>278</v>
      </c>
      <c r="B33" s="241"/>
      <c r="C33" s="51"/>
      <c r="D33" s="51"/>
      <c r="E33" s="35">
        <v>851</v>
      </c>
      <c r="F33" s="78" t="s">
        <v>234</v>
      </c>
      <c r="G33" s="78" t="s">
        <v>276</v>
      </c>
      <c r="H33" s="78" t="s">
        <v>279</v>
      </c>
      <c r="I33" s="78"/>
      <c r="J33" s="79">
        <f t="shared" si="32"/>
        <v>100000</v>
      </c>
      <c r="K33" s="79">
        <f t="shared" si="32"/>
        <v>0</v>
      </c>
      <c r="L33" s="79">
        <f t="shared" si="32"/>
        <v>100000</v>
      </c>
      <c r="M33" s="79">
        <f t="shared" si="32"/>
        <v>-4000</v>
      </c>
      <c r="N33" s="79">
        <f t="shared" si="32"/>
        <v>96000</v>
      </c>
      <c r="O33" s="79">
        <f t="shared" si="32"/>
        <v>0</v>
      </c>
      <c r="P33" s="79">
        <f t="shared" si="32"/>
        <v>96000</v>
      </c>
      <c r="Q33" s="79">
        <f t="shared" si="32"/>
        <v>0</v>
      </c>
      <c r="R33" s="79">
        <f t="shared" si="32"/>
        <v>96000</v>
      </c>
    </row>
    <row r="34" spans="1:18" s="1" customFormat="1" ht="12.75" hidden="1" x14ac:dyDescent="0.25">
      <c r="A34" s="80"/>
      <c r="B34" s="51" t="s">
        <v>250</v>
      </c>
      <c r="C34" s="51"/>
      <c r="D34" s="51"/>
      <c r="E34" s="35">
        <v>851</v>
      </c>
      <c r="F34" s="78" t="s">
        <v>234</v>
      </c>
      <c r="G34" s="78" t="s">
        <v>276</v>
      </c>
      <c r="H34" s="78" t="s">
        <v>279</v>
      </c>
      <c r="I34" s="78" t="s">
        <v>251</v>
      </c>
      <c r="J34" s="79">
        <f t="shared" si="32"/>
        <v>100000</v>
      </c>
      <c r="K34" s="79">
        <f t="shared" si="32"/>
        <v>0</v>
      </c>
      <c r="L34" s="79">
        <f t="shared" si="32"/>
        <v>100000</v>
      </c>
      <c r="M34" s="79">
        <f t="shared" si="32"/>
        <v>-4000</v>
      </c>
      <c r="N34" s="79">
        <f t="shared" si="32"/>
        <v>96000</v>
      </c>
      <c r="O34" s="79">
        <f t="shared" si="32"/>
        <v>0</v>
      </c>
      <c r="P34" s="79">
        <f t="shared" si="32"/>
        <v>96000</v>
      </c>
      <c r="Q34" s="79">
        <f t="shared" si="32"/>
        <v>0</v>
      </c>
      <c r="R34" s="79">
        <f t="shared" si="32"/>
        <v>96000</v>
      </c>
    </row>
    <row r="35" spans="1:18" s="1" customFormat="1" ht="12.75" hidden="1" x14ac:dyDescent="0.25">
      <c r="A35" s="80"/>
      <c r="B35" s="48" t="s">
        <v>280</v>
      </c>
      <c r="C35" s="48"/>
      <c r="D35" s="48"/>
      <c r="E35" s="35">
        <v>851</v>
      </c>
      <c r="F35" s="78" t="s">
        <v>234</v>
      </c>
      <c r="G35" s="78" t="s">
        <v>276</v>
      </c>
      <c r="H35" s="78" t="s">
        <v>279</v>
      </c>
      <c r="I35" s="78" t="s">
        <v>281</v>
      </c>
      <c r="J35" s="79">
        <v>100000</v>
      </c>
      <c r="K35" s="79"/>
      <c r="L35" s="79">
        <f t="shared" si="6"/>
        <v>100000</v>
      </c>
      <c r="M35" s="79">
        <v>-4000</v>
      </c>
      <c r="N35" s="79">
        <f t="shared" ref="N35" si="33">L35+M35</f>
        <v>96000</v>
      </c>
      <c r="O35" s="79"/>
      <c r="P35" s="79">
        <f t="shared" ref="P35" si="34">N35+O35</f>
        <v>96000</v>
      </c>
      <c r="Q35" s="79"/>
      <c r="R35" s="79">
        <f t="shared" ref="R35" si="35">P35+Q35</f>
        <v>96000</v>
      </c>
    </row>
    <row r="36" spans="1:18" s="77" customFormat="1" ht="12.75" hidden="1" customHeight="1" x14ac:dyDescent="0.25">
      <c r="A36" s="244" t="s">
        <v>282</v>
      </c>
      <c r="B36" s="244"/>
      <c r="C36" s="52"/>
      <c r="D36" s="52"/>
      <c r="E36" s="35">
        <v>851</v>
      </c>
      <c r="F36" s="75" t="s">
        <v>234</v>
      </c>
      <c r="G36" s="75" t="s">
        <v>283</v>
      </c>
      <c r="H36" s="75"/>
      <c r="I36" s="75"/>
      <c r="J36" s="76">
        <f>J37+J44+J51+J54</f>
        <v>2347000</v>
      </c>
      <c r="K36" s="76">
        <f t="shared" ref="K36:R36" si="36">K37+K44+K51+K54</f>
        <v>550000</v>
      </c>
      <c r="L36" s="76">
        <f t="shared" si="36"/>
        <v>2897000</v>
      </c>
      <c r="M36" s="76">
        <f t="shared" si="36"/>
        <v>0</v>
      </c>
      <c r="N36" s="76">
        <f t="shared" si="36"/>
        <v>2897000</v>
      </c>
      <c r="O36" s="76">
        <f t="shared" si="36"/>
        <v>0</v>
      </c>
      <c r="P36" s="76">
        <f t="shared" si="36"/>
        <v>2897000</v>
      </c>
      <c r="Q36" s="76">
        <f t="shared" si="36"/>
        <v>0</v>
      </c>
      <c r="R36" s="76">
        <f t="shared" si="36"/>
        <v>2897000</v>
      </c>
    </row>
    <row r="37" spans="1:18" s="1" customFormat="1" ht="12.75" hidden="1" customHeight="1" x14ac:dyDescent="0.25">
      <c r="A37" s="241" t="s">
        <v>284</v>
      </c>
      <c r="B37" s="241"/>
      <c r="C37" s="51"/>
      <c r="D37" s="51"/>
      <c r="E37" s="35">
        <v>851</v>
      </c>
      <c r="F37" s="78" t="s">
        <v>234</v>
      </c>
      <c r="G37" s="78" t="s">
        <v>283</v>
      </c>
      <c r="H37" s="78" t="s">
        <v>285</v>
      </c>
      <c r="I37" s="78"/>
      <c r="J37" s="79">
        <f>J38+J41</f>
        <v>325000</v>
      </c>
      <c r="K37" s="79">
        <f t="shared" ref="K37:R37" si="37">K38+K41</f>
        <v>0</v>
      </c>
      <c r="L37" s="79">
        <f t="shared" si="37"/>
        <v>325000</v>
      </c>
      <c r="M37" s="79">
        <f t="shared" si="37"/>
        <v>0</v>
      </c>
      <c r="N37" s="79">
        <f t="shared" si="37"/>
        <v>325000</v>
      </c>
      <c r="O37" s="79">
        <f t="shared" si="37"/>
        <v>0</v>
      </c>
      <c r="P37" s="79">
        <f t="shared" si="37"/>
        <v>325000</v>
      </c>
      <c r="Q37" s="79">
        <f t="shared" si="37"/>
        <v>0</v>
      </c>
      <c r="R37" s="79">
        <f t="shared" si="37"/>
        <v>325000</v>
      </c>
    </row>
    <row r="38" spans="1:18" s="1" customFormat="1" ht="12.75" hidden="1" customHeight="1" x14ac:dyDescent="0.25">
      <c r="A38" s="222" t="s">
        <v>286</v>
      </c>
      <c r="B38" s="223"/>
      <c r="C38" s="81"/>
      <c r="D38" s="81"/>
      <c r="E38" s="35">
        <v>851</v>
      </c>
      <c r="F38" s="78" t="s">
        <v>234</v>
      </c>
      <c r="G38" s="78" t="s">
        <v>283</v>
      </c>
      <c r="H38" s="78" t="s">
        <v>287</v>
      </c>
      <c r="I38" s="78"/>
      <c r="J38" s="79">
        <f>J39</f>
        <v>75000</v>
      </c>
      <c r="K38" s="79">
        <f t="shared" ref="K38:R38" si="38">K39</f>
        <v>0</v>
      </c>
      <c r="L38" s="79">
        <f t="shared" si="38"/>
        <v>75000</v>
      </c>
      <c r="M38" s="79">
        <f t="shared" si="38"/>
        <v>0</v>
      </c>
      <c r="N38" s="79">
        <f t="shared" si="38"/>
        <v>75000</v>
      </c>
      <c r="O38" s="79">
        <f t="shared" si="38"/>
        <v>0</v>
      </c>
      <c r="P38" s="79">
        <f t="shared" si="38"/>
        <v>75000</v>
      </c>
      <c r="Q38" s="79">
        <f t="shared" si="38"/>
        <v>0</v>
      </c>
      <c r="R38" s="79">
        <f t="shared" si="38"/>
        <v>75000</v>
      </c>
    </row>
    <row r="39" spans="1:18" s="1" customFormat="1" ht="12.75" hidden="1" x14ac:dyDescent="0.25">
      <c r="A39" s="80"/>
      <c r="B39" s="48" t="s">
        <v>246</v>
      </c>
      <c r="C39" s="48"/>
      <c r="D39" s="48"/>
      <c r="E39" s="35">
        <v>851</v>
      </c>
      <c r="F39" s="78" t="s">
        <v>234</v>
      </c>
      <c r="G39" s="78" t="s">
        <v>283</v>
      </c>
      <c r="H39" s="78" t="s">
        <v>287</v>
      </c>
      <c r="I39" s="78" t="s">
        <v>247</v>
      </c>
      <c r="J39" s="79">
        <f t="shared" ref="J39:R42" si="39">J40</f>
        <v>75000</v>
      </c>
      <c r="K39" s="79">
        <f t="shared" si="39"/>
        <v>0</v>
      </c>
      <c r="L39" s="79">
        <f t="shared" si="39"/>
        <v>75000</v>
      </c>
      <c r="M39" s="79">
        <f t="shared" si="39"/>
        <v>0</v>
      </c>
      <c r="N39" s="79">
        <f t="shared" si="39"/>
        <v>75000</v>
      </c>
      <c r="O39" s="79">
        <f t="shared" si="39"/>
        <v>0</v>
      </c>
      <c r="P39" s="79">
        <f t="shared" si="39"/>
        <v>75000</v>
      </c>
      <c r="Q39" s="79">
        <f t="shared" si="39"/>
        <v>0</v>
      </c>
      <c r="R39" s="79">
        <f t="shared" si="39"/>
        <v>75000</v>
      </c>
    </row>
    <row r="40" spans="1:18" s="1" customFormat="1" ht="25.5" hidden="1" x14ac:dyDescent="0.25">
      <c r="A40" s="80"/>
      <c r="B40" s="51" t="s">
        <v>248</v>
      </c>
      <c r="C40" s="51"/>
      <c r="D40" s="51"/>
      <c r="E40" s="35">
        <v>851</v>
      </c>
      <c r="F40" s="78" t="s">
        <v>234</v>
      </c>
      <c r="G40" s="78" t="s">
        <v>283</v>
      </c>
      <c r="H40" s="78" t="s">
        <v>287</v>
      </c>
      <c r="I40" s="78" t="s">
        <v>249</v>
      </c>
      <c r="J40" s="79">
        <v>75000</v>
      </c>
      <c r="K40" s="79"/>
      <c r="L40" s="79">
        <f t="shared" si="6"/>
        <v>75000</v>
      </c>
      <c r="M40" s="79"/>
      <c r="N40" s="79">
        <f t="shared" ref="N40" si="40">L40+M40</f>
        <v>75000</v>
      </c>
      <c r="O40" s="79"/>
      <c r="P40" s="79">
        <f t="shared" ref="P40" si="41">N40+O40</f>
        <v>75000</v>
      </c>
      <c r="Q40" s="79"/>
      <c r="R40" s="79">
        <f t="shared" ref="R40" si="42">P40+Q40</f>
        <v>75000</v>
      </c>
    </row>
    <row r="41" spans="1:18" s="1" customFormat="1" ht="12.75" hidden="1" customHeight="1" x14ac:dyDescent="0.25">
      <c r="A41" s="241" t="s">
        <v>288</v>
      </c>
      <c r="B41" s="241"/>
      <c r="C41" s="51"/>
      <c r="D41" s="51"/>
      <c r="E41" s="35">
        <v>851</v>
      </c>
      <c r="F41" s="78" t="s">
        <v>242</v>
      </c>
      <c r="G41" s="78" t="s">
        <v>283</v>
      </c>
      <c r="H41" s="78" t="s">
        <v>289</v>
      </c>
      <c r="I41" s="78"/>
      <c r="J41" s="79">
        <f t="shared" si="39"/>
        <v>250000</v>
      </c>
      <c r="K41" s="79">
        <f t="shared" si="39"/>
        <v>0</v>
      </c>
      <c r="L41" s="79">
        <f t="shared" si="39"/>
        <v>250000</v>
      </c>
      <c r="M41" s="79">
        <f t="shared" si="39"/>
        <v>0</v>
      </c>
      <c r="N41" s="79">
        <f t="shared" si="39"/>
        <v>250000</v>
      </c>
      <c r="O41" s="79">
        <f t="shared" si="39"/>
        <v>0</v>
      </c>
      <c r="P41" s="79">
        <f t="shared" si="39"/>
        <v>250000</v>
      </c>
      <c r="Q41" s="79">
        <f t="shared" si="39"/>
        <v>0</v>
      </c>
      <c r="R41" s="79">
        <f t="shared" si="39"/>
        <v>250000</v>
      </c>
    </row>
    <row r="42" spans="1:18" s="1" customFormat="1" ht="12.75" hidden="1" x14ac:dyDescent="0.25">
      <c r="A42" s="80"/>
      <c r="B42" s="48" t="s">
        <v>246</v>
      </c>
      <c r="C42" s="48"/>
      <c r="D42" s="48"/>
      <c r="E42" s="35">
        <v>851</v>
      </c>
      <c r="F42" s="78" t="s">
        <v>234</v>
      </c>
      <c r="G42" s="78" t="s">
        <v>283</v>
      </c>
      <c r="H42" s="78" t="s">
        <v>289</v>
      </c>
      <c r="I42" s="78" t="s">
        <v>247</v>
      </c>
      <c r="J42" s="79">
        <f t="shared" si="39"/>
        <v>250000</v>
      </c>
      <c r="K42" s="79">
        <f t="shared" si="39"/>
        <v>0</v>
      </c>
      <c r="L42" s="79">
        <f t="shared" si="39"/>
        <v>250000</v>
      </c>
      <c r="M42" s="79">
        <f t="shared" si="39"/>
        <v>0</v>
      </c>
      <c r="N42" s="79">
        <f t="shared" si="39"/>
        <v>250000</v>
      </c>
      <c r="O42" s="79">
        <f t="shared" si="39"/>
        <v>0</v>
      </c>
      <c r="P42" s="79">
        <f t="shared" si="39"/>
        <v>250000</v>
      </c>
      <c r="Q42" s="79">
        <f t="shared" si="39"/>
        <v>0</v>
      </c>
      <c r="R42" s="79">
        <f t="shared" si="39"/>
        <v>250000</v>
      </c>
    </row>
    <row r="43" spans="1:18" s="1" customFormat="1" ht="25.5" hidden="1" x14ac:dyDescent="0.25">
      <c r="A43" s="80"/>
      <c r="B43" s="51" t="s">
        <v>248</v>
      </c>
      <c r="C43" s="51"/>
      <c r="D43" s="51"/>
      <c r="E43" s="35">
        <v>851</v>
      </c>
      <c r="F43" s="78" t="s">
        <v>234</v>
      </c>
      <c r="G43" s="78" t="s">
        <v>283</v>
      </c>
      <c r="H43" s="78" t="s">
        <v>289</v>
      </c>
      <c r="I43" s="78" t="s">
        <v>249</v>
      </c>
      <c r="J43" s="79">
        <v>250000</v>
      </c>
      <c r="K43" s="79"/>
      <c r="L43" s="79">
        <f t="shared" si="6"/>
        <v>250000</v>
      </c>
      <c r="M43" s="79"/>
      <c r="N43" s="79">
        <f t="shared" ref="N43" si="43">L43+M43</f>
        <v>250000</v>
      </c>
      <c r="O43" s="79"/>
      <c r="P43" s="79">
        <f t="shared" ref="P43" si="44">N43+O43</f>
        <v>250000</v>
      </c>
      <c r="Q43" s="79"/>
      <c r="R43" s="79">
        <f t="shared" ref="R43" si="45">P43+Q43</f>
        <v>250000</v>
      </c>
    </row>
    <row r="44" spans="1:18" s="83" customFormat="1" ht="12.75" hidden="1" customHeight="1" x14ac:dyDescent="0.25">
      <c r="A44" s="241" t="s">
        <v>290</v>
      </c>
      <c r="B44" s="241"/>
      <c r="C44" s="51"/>
      <c r="D44" s="51"/>
      <c r="E44" s="35">
        <v>851</v>
      </c>
      <c r="F44" s="78" t="s">
        <v>234</v>
      </c>
      <c r="G44" s="78" t="s">
        <v>283</v>
      </c>
      <c r="H44" s="78" t="s">
        <v>291</v>
      </c>
      <c r="I44" s="82"/>
      <c r="J44" s="79">
        <f>J45</f>
        <v>287200</v>
      </c>
      <c r="K44" s="79">
        <f t="shared" ref="K44:R45" si="46">K45</f>
        <v>0</v>
      </c>
      <c r="L44" s="79">
        <f t="shared" si="46"/>
        <v>287200</v>
      </c>
      <c r="M44" s="79">
        <f t="shared" si="46"/>
        <v>0</v>
      </c>
      <c r="N44" s="79">
        <f t="shared" si="46"/>
        <v>287200</v>
      </c>
      <c r="O44" s="79">
        <f t="shared" si="46"/>
        <v>0</v>
      </c>
      <c r="P44" s="79">
        <f t="shared" si="46"/>
        <v>287200</v>
      </c>
      <c r="Q44" s="79">
        <f t="shared" si="46"/>
        <v>0</v>
      </c>
      <c r="R44" s="79">
        <f t="shared" si="46"/>
        <v>287200</v>
      </c>
    </row>
    <row r="45" spans="1:18" s="1" customFormat="1" ht="12.75" hidden="1" customHeight="1" x14ac:dyDescent="0.25">
      <c r="A45" s="241" t="s">
        <v>292</v>
      </c>
      <c r="B45" s="241"/>
      <c r="C45" s="51"/>
      <c r="D45" s="51"/>
      <c r="E45" s="35">
        <v>851</v>
      </c>
      <c r="F45" s="49" t="s">
        <v>234</v>
      </c>
      <c r="G45" s="49" t="s">
        <v>283</v>
      </c>
      <c r="H45" s="49" t="s">
        <v>293</v>
      </c>
      <c r="I45" s="84"/>
      <c r="J45" s="79">
        <f>J46</f>
        <v>287200</v>
      </c>
      <c r="K45" s="79">
        <f t="shared" si="46"/>
        <v>0</v>
      </c>
      <c r="L45" s="79">
        <f t="shared" si="46"/>
        <v>287200</v>
      </c>
      <c r="M45" s="79">
        <f t="shared" si="46"/>
        <v>0</v>
      </c>
      <c r="N45" s="79">
        <f t="shared" si="46"/>
        <v>287200</v>
      </c>
      <c r="O45" s="79">
        <f t="shared" si="46"/>
        <v>0</v>
      </c>
      <c r="P45" s="79">
        <f t="shared" si="46"/>
        <v>287200</v>
      </c>
      <c r="Q45" s="79">
        <f t="shared" si="46"/>
        <v>0</v>
      </c>
      <c r="R45" s="79">
        <f t="shared" si="46"/>
        <v>287200</v>
      </c>
    </row>
    <row r="46" spans="1:18" s="1" customFormat="1" ht="12.75" hidden="1" customHeight="1" x14ac:dyDescent="0.25">
      <c r="A46" s="241" t="s">
        <v>294</v>
      </c>
      <c r="B46" s="241"/>
      <c r="C46" s="51"/>
      <c r="D46" s="51"/>
      <c r="E46" s="35">
        <v>851</v>
      </c>
      <c r="F46" s="49" t="s">
        <v>234</v>
      </c>
      <c r="G46" s="49" t="s">
        <v>283</v>
      </c>
      <c r="H46" s="49" t="s">
        <v>295</v>
      </c>
      <c r="I46" s="49"/>
      <c r="J46" s="79">
        <f>J47+J49</f>
        <v>287200</v>
      </c>
      <c r="K46" s="79">
        <f t="shared" ref="K46:R46" si="47">K47+K49</f>
        <v>0</v>
      </c>
      <c r="L46" s="79">
        <f t="shared" si="47"/>
        <v>287200</v>
      </c>
      <c r="M46" s="79">
        <f t="shared" si="47"/>
        <v>0</v>
      </c>
      <c r="N46" s="79">
        <f t="shared" si="47"/>
        <v>287200</v>
      </c>
      <c r="O46" s="79">
        <f t="shared" si="47"/>
        <v>0</v>
      </c>
      <c r="P46" s="79">
        <f t="shared" si="47"/>
        <v>287200</v>
      </c>
      <c r="Q46" s="79">
        <f t="shared" si="47"/>
        <v>0</v>
      </c>
      <c r="R46" s="79">
        <f t="shared" si="47"/>
        <v>287200</v>
      </c>
    </row>
    <row r="47" spans="1:18" s="1" customFormat="1" ht="38.25" hidden="1" x14ac:dyDescent="0.25">
      <c r="A47" s="51"/>
      <c r="B47" s="51" t="s">
        <v>241</v>
      </c>
      <c r="C47" s="51"/>
      <c r="D47" s="51"/>
      <c r="E47" s="35">
        <v>851</v>
      </c>
      <c r="F47" s="78" t="s">
        <v>242</v>
      </c>
      <c r="G47" s="78" t="s">
        <v>283</v>
      </c>
      <c r="H47" s="49" t="s">
        <v>295</v>
      </c>
      <c r="I47" s="78" t="s">
        <v>243</v>
      </c>
      <c r="J47" s="79">
        <f>J48</f>
        <v>168000</v>
      </c>
      <c r="K47" s="79">
        <f t="shared" ref="K47:R47" si="48">K48</f>
        <v>0</v>
      </c>
      <c r="L47" s="79">
        <f t="shared" si="48"/>
        <v>168000</v>
      </c>
      <c r="M47" s="79">
        <f t="shared" si="48"/>
        <v>0</v>
      </c>
      <c r="N47" s="79">
        <f t="shared" si="48"/>
        <v>168000</v>
      </c>
      <c r="O47" s="79">
        <f t="shared" si="48"/>
        <v>0</v>
      </c>
      <c r="P47" s="79">
        <f t="shared" si="48"/>
        <v>168000</v>
      </c>
      <c r="Q47" s="79">
        <f t="shared" si="48"/>
        <v>0</v>
      </c>
      <c r="R47" s="79">
        <f t="shared" si="48"/>
        <v>168000</v>
      </c>
    </row>
    <row r="48" spans="1:18" s="1" customFormat="1" ht="12.75" hidden="1" x14ac:dyDescent="0.25">
      <c r="A48" s="80"/>
      <c r="B48" s="48" t="s">
        <v>244</v>
      </c>
      <c r="C48" s="48"/>
      <c r="D48" s="48"/>
      <c r="E48" s="35">
        <v>851</v>
      </c>
      <c r="F48" s="78" t="s">
        <v>234</v>
      </c>
      <c r="G48" s="78" t="s">
        <v>283</v>
      </c>
      <c r="H48" s="49" t="s">
        <v>295</v>
      </c>
      <c r="I48" s="78" t="s">
        <v>245</v>
      </c>
      <c r="J48" s="79">
        <v>168000</v>
      </c>
      <c r="K48" s="79"/>
      <c r="L48" s="79">
        <f t="shared" si="6"/>
        <v>168000</v>
      </c>
      <c r="M48" s="79"/>
      <c r="N48" s="79">
        <f t="shared" ref="N48" si="49">L48+M48</f>
        <v>168000</v>
      </c>
      <c r="O48" s="79"/>
      <c r="P48" s="79">
        <f t="shared" ref="P48" si="50">N48+O48</f>
        <v>168000</v>
      </c>
      <c r="Q48" s="79"/>
      <c r="R48" s="79">
        <f t="shared" ref="R48" si="51">P48+Q48</f>
        <v>168000</v>
      </c>
    </row>
    <row r="49" spans="1:18" s="1" customFormat="1" ht="12.75" hidden="1" x14ac:dyDescent="0.25">
      <c r="A49" s="80"/>
      <c r="B49" s="48" t="s">
        <v>246</v>
      </c>
      <c r="C49" s="48"/>
      <c r="D49" s="48"/>
      <c r="E49" s="35">
        <v>851</v>
      </c>
      <c r="F49" s="78" t="s">
        <v>234</v>
      </c>
      <c r="G49" s="78" t="s">
        <v>283</v>
      </c>
      <c r="H49" s="49" t="s">
        <v>295</v>
      </c>
      <c r="I49" s="78" t="s">
        <v>247</v>
      </c>
      <c r="J49" s="79">
        <f>J50</f>
        <v>119200</v>
      </c>
      <c r="K49" s="79">
        <f t="shared" ref="K49:R49" si="52">K50</f>
        <v>0</v>
      </c>
      <c r="L49" s="79">
        <f t="shared" si="52"/>
        <v>119200</v>
      </c>
      <c r="M49" s="79">
        <f t="shared" si="52"/>
        <v>0</v>
      </c>
      <c r="N49" s="79">
        <f t="shared" si="52"/>
        <v>119200</v>
      </c>
      <c r="O49" s="79">
        <f t="shared" si="52"/>
        <v>0</v>
      </c>
      <c r="P49" s="79">
        <f t="shared" si="52"/>
        <v>119200</v>
      </c>
      <c r="Q49" s="79">
        <f t="shared" si="52"/>
        <v>0</v>
      </c>
      <c r="R49" s="79">
        <f t="shared" si="52"/>
        <v>119200</v>
      </c>
    </row>
    <row r="50" spans="1:18" s="1" customFormat="1" ht="25.5" hidden="1" x14ac:dyDescent="0.25">
      <c r="A50" s="80"/>
      <c r="B50" s="51" t="s">
        <v>248</v>
      </c>
      <c r="C50" s="51"/>
      <c r="D50" s="51"/>
      <c r="E50" s="35">
        <v>851</v>
      </c>
      <c r="F50" s="78" t="s">
        <v>234</v>
      </c>
      <c r="G50" s="78" t="s">
        <v>283</v>
      </c>
      <c r="H50" s="49" t="s">
        <v>295</v>
      </c>
      <c r="I50" s="78" t="s">
        <v>249</v>
      </c>
      <c r="J50" s="79">
        <v>119200</v>
      </c>
      <c r="K50" s="79"/>
      <c r="L50" s="79">
        <f t="shared" si="6"/>
        <v>119200</v>
      </c>
      <c r="M50" s="79"/>
      <c r="N50" s="79">
        <f t="shared" ref="N50" si="53">L50+M50</f>
        <v>119200</v>
      </c>
      <c r="O50" s="79"/>
      <c r="P50" s="79">
        <f t="shared" ref="P50" si="54">N50+O50</f>
        <v>119200</v>
      </c>
      <c r="Q50" s="79"/>
      <c r="R50" s="79">
        <f t="shared" ref="R50" si="55">P50+Q50</f>
        <v>119200</v>
      </c>
    </row>
    <row r="51" spans="1:18" s="1" customFormat="1" ht="12.75" hidden="1" customHeight="1" x14ac:dyDescent="0.25">
      <c r="A51" s="241" t="s">
        <v>301</v>
      </c>
      <c r="B51" s="241"/>
      <c r="C51" s="51"/>
      <c r="D51" s="51"/>
      <c r="E51" s="35">
        <v>851</v>
      </c>
      <c r="F51" s="78" t="s">
        <v>234</v>
      </c>
      <c r="G51" s="78" t="s">
        <v>283</v>
      </c>
      <c r="H51" s="85" t="s">
        <v>302</v>
      </c>
      <c r="I51" s="78"/>
      <c r="J51" s="79">
        <f t="shared" ref="J51:R52" si="56">J52</f>
        <v>1200000</v>
      </c>
      <c r="K51" s="79">
        <f t="shared" si="56"/>
        <v>550000</v>
      </c>
      <c r="L51" s="79">
        <f t="shared" si="56"/>
        <v>1750000</v>
      </c>
      <c r="M51" s="79">
        <f t="shared" si="56"/>
        <v>0</v>
      </c>
      <c r="N51" s="79">
        <f t="shared" si="56"/>
        <v>1750000</v>
      </c>
      <c r="O51" s="79">
        <f t="shared" si="56"/>
        <v>0</v>
      </c>
      <c r="P51" s="79">
        <f t="shared" si="56"/>
        <v>1750000</v>
      </c>
      <c r="Q51" s="79">
        <f t="shared" si="56"/>
        <v>0</v>
      </c>
      <c r="R51" s="79">
        <f t="shared" si="56"/>
        <v>1750000</v>
      </c>
    </row>
    <row r="52" spans="1:18" s="1" customFormat="1" ht="12.75" hidden="1" x14ac:dyDescent="0.25">
      <c r="A52" s="80"/>
      <c r="B52" s="48" t="s">
        <v>246</v>
      </c>
      <c r="C52" s="48"/>
      <c r="D52" s="48"/>
      <c r="E52" s="35">
        <v>851</v>
      </c>
      <c r="F52" s="78" t="s">
        <v>234</v>
      </c>
      <c r="G52" s="49" t="s">
        <v>283</v>
      </c>
      <c r="H52" s="85" t="s">
        <v>302</v>
      </c>
      <c r="I52" s="78" t="s">
        <v>247</v>
      </c>
      <c r="J52" s="79">
        <f t="shared" si="56"/>
        <v>1200000</v>
      </c>
      <c r="K52" s="79">
        <f t="shared" si="56"/>
        <v>550000</v>
      </c>
      <c r="L52" s="79">
        <f t="shared" si="56"/>
        <v>1750000</v>
      </c>
      <c r="M52" s="79">
        <f t="shared" si="56"/>
        <v>0</v>
      </c>
      <c r="N52" s="79">
        <f t="shared" si="56"/>
        <v>1750000</v>
      </c>
      <c r="O52" s="79">
        <f t="shared" si="56"/>
        <v>0</v>
      </c>
      <c r="P52" s="79">
        <f t="shared" si="56"/>
        <v>1750000</v>
      </c>
      <c r="Q52" s="79">
        <f t="shared" si="56"/>
        <v>0</v>
      </c>
      <c r="R52" s="79">
        <f t="shared" si="56"/>
        <v>1750000</v>
      </c>
    </row>
    <row r="53" spans="1:18" s="1" customFormat="1" ht="25.5" hidden="1" x14ac:dyDescent="0.25">
      <c r="A53" s="80"/>
      <c r="B53" s="51" t="s">
        <v>248</v>
      </c>
      <c r="C53" s="51"/>
      <c r="D53" s="51"/>
      <c r="E53" s="35">
        <v>851</v>
      </c>
      <c r="F53" s="78" t="s">
        <v>234</v>
      </c>
      <c r="G53" s="49" t="s">
        <v>283</v>
      </c>
      <c r="H53" s="85" t="s">
        <v>302</v>
      </c>
      <c r="I53" s="78" t="s">
        <v>249</v>
      </c>
      <c r="J53" s="79">
        <f>1100000+100000</f>
        <v>1200000</v>
      </c>
      <c r="K53" s="79">
        <v>550000</v>
      </c>
      <c r="L53" s="79">
        <f t="shared" si="6"/>
        <v>1750000</v>
      </c>
      <c r="M53" s="79"/>
      <c r="N53" s="79">
        <f t="shared" ref="N53" si="57">L53+M53</f>
        <v>1750000</v>
      </c>
      <c r="O53" s="79"/>
      <c r="P53" s="79">
        <f t="shared" ref="P53" si="58">N53+O53</f>
        <v>1750000</v>
      </c>
      <c r="Q53" s="79"/>
      <c r="R53" s="79">
        <f t="shared" ref="R53" si="59">P53+Q53</f>
        <v>1750000</v>
      </c>
    </row>
    <row r="54" spans="1:18" s="1" customFormat="1" ht="12.75" hidden="1" customHeight="1" x14ac:dyDescent="0.25">
      <c r="A54" s="241" t="s">
        <v>303</v>
      </c>
      <c r="B54" s="241"/>
      <c r="C54" s="51"/>
      <c r="D54" s="51"/>
      <c r="E54" s="35">
        <v>851</v>
      </c>
      <c r="F54" s="78" t="s">
        <v>234</v>
      </c>
      <c r="G54" s="49" t="s">
        <v>283</v>
      </c>
      <c r="H54" s="49" t="s">
        <v>304</v>
      </c>
      <c r="I54" s="78"/>
      <c r="J54" s="79">
        <f t="shared" ref="J54:R55" si="60">J55</f>
        <v>534800</v>
      </c>
      <c r="K54" s="79">
        <f t="shared" si="60"/>
        <v>0</v>
      </c>
      <c r="L54" s="79">
        <f t="shared" si="60"/>
        <v>534800</v>
      </c>
      <c r="M54" s="79">
        <f t="shared" si="60"/>
        <v>0</v>
      </c>
      <c r="N54" s="79">
        <f t="shared" si="60"/>
        <v>534800</v>
      </c>
      <c r="O54" s="79">
        <f t="shared" si="60"/>
        <v>0</v>
      </c>
      <c r="P54" s="79">
        <f t="shared" si="60"/>
        <v>534800</v>
      </c>
      <c r="Q54" s="79">
        <f t="shared" si="60"/>
        <v>0</v>
      </c>
      <c r="R54" s="79">
        <f t="shared" si="60"/>
        <v>534800</v>
      </c>
    </row>
    <row r="55" spans="1:18" s="1" customFormat="1" ht="12.75" hidden="1" x14ac:dyDescent="0.25">
      <c r="A55" s="80"/>
      <c r="B55" s="48" t="s">
        <v>246</v>
      </c>
      <c r="C55" s="48"/>
      <c r="D55" s="48"/>
      <c r="E55" s="35">
        <v>851</v>
      </c>
      <c r="F55" s="78" t="s">
        <v>234</v>
      </c>
      <c r="G55" s="49" t="s">
        <v>283</v>
      </c>
      <c r="H55" s="49" t="s">
        <v>304</v>
      </c>
      <c r="I55" s="78" t="s">
        <v>247</v>
      </c>
      <c r="J55" s="79">
        <f t="shared" si="60"/>
        <v>534800</v>
      </c>
      <c r="K55" s="79">
        <f t="shared" si="60"/>
        <v>0</v>
      </c>
      <c r="L55" s="79">
        <f t="shared" si="60"/>
        <v>534800</v>
      </c>
      <c r="M55" s="79">
        <f t="shared" si="60"/>
        <v>0</v>
      </c>
      <c r="N55" s="79">
        <f t="shared" si="60"/>
        <v>534800</v>
      </c>
      <c r="O55" s="79">
        <f t="shared" si="60"/>
        <v>0</v>
      </c>
      <c r="P55" s="79">
        <f t="shared" si="60"/>
        <v>534800</v>
      </c>
      <c r="Q55" s="79">
        <f t="shared" si="60"/>
        <v>0</v>
      </c>
      <c r="R55" s="79">
        <f t="shared" si="60"/>
        <v>534800</v>
      </c>
    </row>
    <row r="56" spans="1:18" s="1" customFormat="1" ht="25.5" hidden="1" x14ac:dyDescent="0.25">
      <c r="A56" s="80"/>
      <c r="B56" s="51" t="s">
        <v>248</v>
      </c>
      <c r="C56" s="51"/>
      <c r="D56" s="51"/>
      <c r="E56" s="35">
        <v>851</v>
      </c>
      <c r="F56" s="78" t="s">
        <v>234</v>
      </c>
      <c r="G56" s="49" t="s">
        <v>283</v>
      </c>
      <c r="H56" s="49" t="s">
        <v>304</v>
      </c>
      <c r="I56" s="78" t="s">
        <v>249</v>
      </c>
      <c r="J56" s="79">
        <v>534800</v>
      </c>
      <c r="K56" s="79"/>
      <c r="L56" s="79">
        <f t="shared" si="6"/>
        <v>534800</v>
      </c>
      <c r="M56" s="79"/>
      <c r="N56" s="79">
        <f t="shared" ref="N56" si="61">L56+M56</f>
        <v>534800</v>
      </c>
      <c r="O56" s="79"/>
      <c r="P56" s="79">
        <f t="shared" ref="P56" si="62">N56+O56</f>
        <v>534800</v>
      </c>
      <c r="Q56" s="79"/>
      <c r="R56" s="79">
        <f t="shared" ref="R56" si="63">P56+Q56</f>
        <v>534800</v>
      </c>
    </row>
    <row r="57" spans="1:18" s="74" customFormat="1" ht="12.75" hidden="1" customHeight="1" x14ac:dyDescent="0.25">
      <c r="A57" s="243" t="s">
        <v>315</v>
      </c>
      <c r="B57" s="243"/>
      <c r="C57" s="71"/>
      <c r="D57" s="71"/>
      <c r="E57" s="35">
        <v>851</v>
      </c>
      <c r="F57" s="72" t="s">
        <v>236</v>
      </c>
      <c r="G57" s="72"/>
      <c r="H57" s="72"/>
      <c r="I57" s="72"/>
      <c r="J57" s="73">
        <f>J58</f>
        <v>596900</v>
      </c>
      <c r="K57" s="73">
        <f t="shared" ref="K57:R57" si="64">K58</f>
        <v>672000</v>
      </c>
      <c r="L57" s="73">
        <f t="shared" si="64"/>
        <v>1268900</v>
      </c>
      <c r="M57" s="73">
        <f t="shared" si="64"/>
        <v>0</v>
      </c>
      <c r="N57" s="73">
        <f t="shared" si="64"/>
        <v>1268900</v>
      </c>
      <c r="O57" s="73">
        <f t="shared" si="64"/>
        <v>0</v>
      </c>
      <c r="P57" s="73">
        <f t="shared" si="64"/>
        <v>1268900</v>
      </c>
      <c r="Q57" s="73">
        <f t="shared" si="64"/>
        <v>0</v>
      </c>
      <c r="R57" s="73">
        <f t="shared" si="64"/>
        <v>1268900</v>
      </c>
    </row>
    <row r="58" spans="1:18" s="77" customFormat="1" ht="12.75" hidden="1" customHeight="1" x14ac:dyDescent="0.25">
      <c r="A58" s="244" t="s">
        <v>316</v>
      </c>
      <c r="B58" s="244"/>
      <c r="C58" s="52"/>
      <c r="D58" s="52"/>
      <c r="E58" s="35">
        <v>851</v>
      </c>
      <c r="F58" s="75" t="s">
        <v>236</v>
      </c>
      <c r="G58" s="75" t="s">
        <v>317</v>
      </c>
      <c r="H58" s="75"/>
      <c r="I58" s="75"/>
      <c r="J58" s="76">
        <f>J59+J66</f>
        <v>596900</v>
      </c>
      <c r="K58" s="76">
        <f t="shared" ref="K58:R58" si="65">K59+K66</f>
        <v>672000</v>
      </c>
      <c r="L58" s="76">
        <f t="shared" si="65"/>
        <v>1268900</v>
      </c>
      <c r="M58" s="76">
        <f t="shared" si="65"/>
        <v>0</v>
      </c>
      <c r="N58" s="76">
        <f t="shared" si="65"/>
        <v>1268900</v>
      </c>
      <c r="O58" s="76">
        <f t="shared" si="65"/>
        <v>0</v>
      </c>
      <c r="P58" s="76">
        <f t="shared" si="65"/>
        <v>1268900</v>
      </c>
      <c r="Q58" s="76">
        <f t="shared" si="65"/>
        <v>0</v>
      </c>
      <c r="R58" s="76">
        <f t="shared" si="65"/>
        <v>1268900</v>
      </c>
    </row>
    <row r="59" spans="1:18" s="1" customFormat="1" ht="12.75" hidden="1" customHeight="1" x14ac:dyDescent="0.25">
      <c r="A59" s="241" t="s">
        <v>318</v>
      </c>
      <c r="B59" s="241"/>
      <c r="C59" s="51"/>
      <c r="D59" s="51"/>
      <c r="E59" s="35">
        <v>851</v>
      </c>
      <c r="F59" s="78" t="s">
        <v>236</v>
      </c>
      <c r="G59" s="78" t="s">
        <v>317</v>
      </c>
      <c r="H59" s="78" t="s">
        <v>319</v>
      </c>
      <c r="I59" s="78"/>
      <c r="J59" s="79">
        <f>J60</f>
        <v>593400</v>
      </c>
      <c r="K59" s="79">
        <f t="shared" ref="K59:R59" si="66">K60</f>
        <v>672000</v>
      </c>
      <c r="L59" s="79">
        <f t="shared" si="66"/>
        <v>1265400</v>
      </c>
      <c r="M59" s="79">
        <f t="shared" si="66"/>
        <v>0</v>
      </c>
      <c r="N59" s="79">
        <f t="shared" si="66"/>
        <v>1265400</v>
      </c>
      <c r="O59" s="79">
        <f t="shared" si="66"/>
        <v>0</v>
      </c>
      <c r="P59" s="79">
        <f t="shared" si="66"/>
        <v>1265400</v>
      </c>
      <c r="Q59" s="79">
        <f t="shared" si="66"/>
        <v>0</v>
      </c>
      <c r="R59" s="79">
        <f t="shared" si="66"/>
        <v>1265400</v>
      </c>
    </row>
    <row r="60" spans="1:18" s="1" customFormat="1" ht="12.75" hidden="1" customHeight="1" x14ac:dyDescent="0.25">
      <c r="A60" s="241" t="s">
        <v>320</v>
      </c>
      <c r="B60" s="241"/>
      <c r="C60" s="51"/>
      <c r="D60" s="51"/>
      <c r="E60" s="35">
        <v>851</v>
      </c>
      <c r="F60" s="78" t="s">
        <v>236</v>
      </c>
      <c r="G60" s="78" t="s">
        <v>317</v>
      </c>
      <c r="H60" s="78" t="s">
        <v>321</v>
      </c>
      <c r="I60" s="78"/>
      <c r="J60" s="79">
        <f>J61+J64</f>
        <v>593400</v>
      </c>
      <c r="K60" s="79">
        <f t="shared" ref="K60:R60" si="67">K61+K64</f>
        <v>672000</v>
      </c>
      <c r="L60" s="79">
        <f t="shared" si="67"/>
        <v>1265400</v>
      </c>
      <c r="M60" s="79">
        <f t="shared" si="67"/>
        <v>0</v>
      </c>
      <c r="N60" s="79">
        <f t="shared" si="67"/>
        <v>1265400</v>
      </c>
      <c r="O60" s="79">
        <f t="shared" si="67"/>
        <v>0</v>
      </c>
      <c r="P60" s="79">
        <f t="shared" si="67"/>
        <v>1265400</v>
      </c>
      <c r="Q60" s="79">
        <f t="shared" si="67"/>
        <v>0</v>
      </c>
      <c r="R60" s="79">
        <f t="shared" si="67"/>
        <v>1265400</v>
      </c>
    </row>
    <row r="61" spans="1:18" s="1" customFormat="1" ht="38.25" hidden="1" x14ac:dyDescent="0.25">
      <c r="A61" s="87"/>
      <c r="B61" s="51" t="s">
        <v>241</v>
      </c>
      <c r="C61" s="51"/>
      <c r="D61" s="51"/>
      <c r="E61" s="35">
        <v>851</v>
      </c>
      <c r="F61" s="78" t="s">
        <v>236</v>
      </c>
      <c r="G61" s="49" t="s">
        <v>317</v>
      </c>
      <c r="H61" s="78" t="s">
        <v>321</v>
      </c>
      <c r="I61" s="78" t="s">
        <v>243</v>
      </c>
      <c r="J61" s="79">
        <f>J63+J62</f>
        <v>537700</v>
      </c>
      <c r="K61" s="79">
        <f t="shared" ref="K61:R61" si="68">K63+K62</f>
        <v>595000</v>
      </c>
      <c r="L61" s="79">
        <f t="shared" si="68"/>
        <v>1132700</v>
      </c>
      <c r="M61" s="79">
        <f t="shared" si="68"/>
        <v>0</v>
      </c>
      <c r="N61" s="79">
        <f t="shared" si="68"/>
        <v>1132700</v>
      </c>
      <c r="O61" s="79">
        <f t="shared" si="68"/>
        <v>0</v>
      </c>
      <c r="P61" s="79">
        <f t="shared" si="68"/>
        <v>1132700</v>
      </c>
      <c r="Q61" s="79">
        <f t="shared" si="68"/>
        <v>0</v>
      </c>
      <c r="R61" s="79">
        <f t="shared" si="68"/>
        <v>1132700</v>
      </c>
    </row>
    <row r="62" spans="1:18" s="1" customFormat="1" ht="12.75" hidden="1" x14ac:dyDescent="0.25">
      <c r="A62" s="87"/>
      <c r="B62" s="51" t="s">
        <v>322</v>
      </c>
      <c r="C62" s="51"/>
      <c r="D62" s="51"/>
      <c r="E62" s="35">
        <v>851</v>
      </c>
      <c r="F62" s="78" t="s">
        <v>236</v>
      </c>
      <c r="G62" s="49" t="s">
        <v>317</v>
      </c>
      <c r="H62" s="78" t="s">
        <v>321</v>
      </c>
      <c r="I62" s="78" t="s">
        <v>323</v>
      </c>
      <c r="J62" s="79"/>
      <c r="K62" s="79">
        <v>1035000</v>
      </c>
      <c r="L62" s="79">
        <f t="shared" si="6"/>
        <v>1035000</v>
      </c>
      <c r="M62" s="79"/>
      <c r="N62" s="79">
        <f t="shared" ref="N62:N63" si="69">L62+M62</f>
        <v>1035000</v>
      </c>
      <c r="O62" s="79"/>
      <c r="P62" s="79">
        <f t="shared" ref="P62:P63" si="70">N62+O62</f>
        <v>1035000</v>
      </c>
      <c r="Q62" s="79"/>
      <c r="R62" s="79">
        <f t="shared" ref="R62:R63" si="71">P62+Q62</f>
        <v>1035000</v>
      </c>
    </row>
    <row r="63" spans="1:18" s="1" customFormat="1" ht="38.25" hidden="1" x14ac:dyDescent="0.25">
      <c r="A63" s="88"/>
      <c r="B63" s="48" t="s">
        <v>324</v>
      </c>
      <c r="C63" s="48"/>
      <c r="D63" s="48"/>
      <c r="E63" s="35">
        <v>851</v>
      </c>
      <c r="F63" s="78" t="s">
        <v>236</v>
      </c>
      <c r="G63" s="49" t="s">
        <v>317</v>
      </c>
      <c r="H63" s="78" t="s">
        <v>321</v>
      </c>
      <c r="I63" s="78" t="s">
        <v>325</v>
      </c>
      <c r="J63" s="79">
        <f>537694+6</f>
        <v>537700</v>
      </c>
      <c r="K63" s="79">
        <v>-440000</v>
      </c>
      <c r="L63" s="79">
        <f t="shared" si="6"/>
        <v>97700</v>
      </c>
      <c r="M63" s="79"/>
      <c r="N63" s="79">
        <f t="shared" si="69"/>
        <v>97700</v>
      </c>
      <c r="O63" s="79"/>
      <c r="P63" s="79">
        <f t="shared" si="70"/>
        <v>97700</v>
      </c>
      <c r="Q63" s="79"/>
      <c r="R63" s="79">
        <f t="shared" si="71"/>
        <v>97700</v>
      </c>
    </row>
    <row r="64" spans="1:18" s="1" customFormat="1" ht="12.75" hidden="1" x14ac:dyDescent="0.25">
      <c r="A64" s="88"/>
      <c r="B64" s="48" t="s">
        <v>246</v>
      </c>
      <c r="C64" s="48"/>
      <c r="D64" s="48"/>
      <c r="E64" s="35">
        <v>851</v>
      </c>
      <c r="F64" s="78" t="s">
        <v>236</v>
      </c>
      <c r="G64" s="49" t="s">
        <v>317</v>
      </c>
      <c r="H64" s="78" t="s">
        <v>321</v>
      </c>
      <c r="I64" s="78" t="s">
        <v>247</v>
      </c>
      <c r="J64" s="79">
        <f>J65</f>
        <v>55700</v>
      </c>
      <c r="K64" s="79">
        <f t="shared" ref="K64:R64" si="72">K65</f>
        <v>77000</v>
      </c>
      <c r="L64" s="79">
        <f t="shared" si="72"/>
        <v>132700</v>
      </c>
      <c r="M64" s="79">
        <f t="shared" si="72"/>
        <v>0</v>
      </c>
      <c r="N64" s="79">
        <f t="shared" si="72"/>
        <v>132700</v>
      </c>
      <c r="O64" s="79">
        <f t="shared" si="72"/>
        <v>0</v>
      </c>
      <c r="P64" s="79">
        <f t="shared" si="72"/>
        <v>132700</v>
      </c>
      <c r="Q64" s="79">
        <f t="shared" si="72"/>
        <v>0</v>
      </c>
      <c r="R64" s="79">
        <f t="shared" si="72"/>
        <v>132700</v>
      </c>
    </row>
    <row r="65" spans="1:18" s="1" customFormat="1" ht="25.5" hidden="1" x14ac:dyDescent="0.25">
      <c r="A65" s="88"/>
      <c r="B65" s="51" t="s">
        <v>248</v>
      </c>
      <c r="C65" s="51"/>
      <c r="D65" s="51"/>
      <c r="E65" s="35">
        <v>851</v>
      </c>
      <c r="F65" s="78" t="s">
        <v>236</v>
      </c>
      <c r="G65" s="49" t="s">
        <v>317</v>
      </c>
      <c r="H65" s="78" t="s">
        <v>321</v>
      </c>
      <c r="I65" s="78" t="s">
        <v>249</v>
      </c>
      <c r="J65" s="79">
        <f>55735-35</f>
        <v>55700</v>
      </c>
      <c r="K65" s="79">
        <v>77000</v>
      </c>
      <c r="L65" s="79">
        <f t="shared" si="6"/>
        <v>132700</v>
      </c>
      <c r="M65" s="79"/>
      <c r="N65" s="79">
        <f t="shared" ref="N65" si="73">L65+M65</f>
        <v>132700</v>
      </c>
      <c r="O65" s="79"/>
      <c r="P65" s="79">
        <f t="shared" ref="P65" si="74">N65+O65</f>
        <v>132700</v>
      </c>
      <c r="Q65" s="79"/>
      <c r="R65" s="79">
        <f t="shared" ref="R65" si="75">P65+Q65</f>
        <v>132700</v>
      </c>
    </row>
    <row r="66" spans="1:18" s="1" customFormat="1" ht="12.75" hidden="1" customHeight="1" x14ac:dyDescent="0.25">
      <c r="A66" s="241" t="s">
        <v>261</v>
      </c>
      <c r="B66" s="241"/>
      <c r="C66" s="51"/>
      <c r="D66" s="51"/>
      <c r="E66" s="35">
        <v>851</v>
      </c>
      <c r="F66" s="78" t="s">
        <v>236</v>
      </c>
      <c r="G66" s="49" t="s">
        <v>317</v>
      </c>
      <c r="H66" s="78" t="s">
        <v>262</v>
      </c>
      <c r="I66" s="78"/>
      <c r="J66" s="79">
        <f>J67</f>
        <v>3500</v>
      </c>
      <c r="K66" s="79">
        <f t="shared" ref="K66:R69" si="76">K67</f>
        <v>0</v>
      </c>
      <c r="L66" s="79">
        <f t="shared" si="76"/>
        <v>3500</v>
      </c>
      <c r="M66" s="79">
        <f t="shared" si="76"/>
        <v>0</v>
      </c>
      <c r="N66" s="79">
        <f t="shared" si="76"/>
        <v>3500</v>
      </c>
      <c r="O66" s="79">
        <f t="shared" si="76"/>
        <v>0</v>
      </c>
      <c r="P66" s="79">
        <f t="shared" si="76"/>
        <v>3500</v>
      </c>
      <c r="Q66" s="79">
        <f t="shared" si="76"/>
        <v>0</v>
      </c>
      <c r="R66" s="79">
        <f t="shared" si="76"/>
        <v>3500</v>
      </c>
    </row>
    <row r="67" spans="1:18" s="1" customFormat="1" ht="12.75" hidden="1" customHeight="1" x14ac:dyDescent="0.25">
      <c r="A67" s="222" t="s">
        <v>263</v>
      </c>
      <c r="B67" s="223"/>
      <c r="C67" s="81"/>
      <c r="D67" s="81"/>
      <c r="E67" s="35">
        <v>851</v>
      </c>
      <c r="F67" s="78" t="s">
        <v>236</v>
      </c>
      <c r="G67" s="49" t="s">
        <v>317</v>
      </c>
      <c r="H67" s="78" t="s">
        <v>264</v>
      </c>
      <c r="I67" s="78"/>
      <c r="J67" s="79">
        <f>J68</f>
        <v>3500</v>
      </c>
      <c r="K67" s="79">
        <f t="shared" si="76"/>
        <v>0</v>
      </c>
      <c r="L67" s="79">
        <f t="shared" si="76"/>
        <v>3500</v>
      </c>
      <c r="M67" s="79">
        <f t="shared" si="76"/>
        <v>0</v>
      </c>
      <c r="N67" s="79">
        <f t="shared" si="76"/>
        <v>3500</v>
      </c>
      <c r="O67" s="79">
        <f t="shared" si="76"/>
        <v>0</v>
      </c>
      <c r="P67" s="79">
        <f t="shared" si="76"/>
        <v>3500</v>
      </c>
      <c r="Q67" s="79">
        <f t="shared" si="76"/>
        <v>0</v>
      </c>
      <c r="R67" s="79">
        <f t="shared" si="76"/>
        <v>3500</v>
      </c>
    </row>
    <row r="68" spans="1:18" s="1" customFormat="1" ht="12.75" hidden="1" customHeight="1" x14ac:dyDescent="0.25">
      <c r="A68" s="241" t="s">
        <v>326</v>
      </c>
      <c r="B68" s="241"/>
      <c r="C68" s="51"/>
      <c r="D68" s="51"/>
      <c r="E68" s="35">
        <v>851</v>
      </c>
      <c r="F68" s="78" t="s">
        <v>236</v>
      </c>
      <c r="G68" s="49" t="s">
        <v>317</v>
      </c>
      <c r="H68" s="78" t="s">
        <v>327</v>
      </c>
      <c r="I68" s="78"/>
      <c r="J68" s="79">
        <f>J69</f>
        <v>3500</v>
      </c>
      <c r="K68" s="79">
        <f t="shared" si="76"/>
        <v>0</v>
      </c>
      <c r="L68" s="79">
        <f t="shared" si="76"/>
        <v>3500</v>
      </c>
      <c r="M68" s="79">
        <f t="shared" si="76"/>
        <v>0</v>
      </c>
      <c r="N68" s="79">
        <f t="shared" si="76"/>
        <v>3500</v>
      </c>
      <c r="O68" s="79">
        <f t="shared" si="76"/>
        <v>0</v>
      </c>
      <c r="P68" s="79">
        <f t="shared" si="76"/>
        <v>3500</v>
      </c>
      <c r="Q68" s="79">
        <f t="shared" si="76"/>
        <v>0</v>
      </c>
      <c r="R68" s="79">
        <f t="shared" si="76"/>
        <v>3500</v>
      </c>
    </row>
    <row r="69" spans="1:18" s="1" customFormat="1" ht="12.75" hidden="1" x14ac:dyDescent="0.25">
      <c r="A69" s="80"/>
      <c r="B69" s="48" t="s">
        <v>246</v>
      </c>
      <c r="C69" s="48"/>
      <c r="D69" s="48"/>
      <c r="E69" s="35">
        <v>851</v>
      </c>
      <c r="F69" s="78" t="s">
        <v>236</v>
      </c>
      <c r="G69" s="49" t="s">
        <v>317</v>
      </c>
      <c r="H69" s="78" t="s">
        <v>327</v>
      </c>
      <c r="I69" s="78" t="s">
        <v>247</v>
      </c>
      <c r="J69" s="79">
        <f>J70</f>
        <v>3500</v>
      </c>
      <c r="K69" s="79">
        <f t="shared" si="76"/>
        <v>0</v>
      </c>
      <c r="L69" s="79">
        <f t="shared" si="76"/>
        <v>3500</v>
      </c>
      <c r="M69" s="79">
        <f t="shared" si="76"/>
        <v>0</v>
      </c>
      <c r="N69" s="79">
        <f t="shared" si="76"/>
        <v>3500</v>
      </c>
      <c r="O69" s="79">
        <f t="shared" si="76"/>
        <v>0</v>
      </c>
      <c r="P69" s="79">
        <f t="shared" si="76"/>
        <v>3500</v>
      </c>
      <c r="Q69" s="79">
        <f t="shared" si="76"/>
        <v>0</v>
      </c>
      <c r="R69" s="79">
        <f t="shared" si="76"/>
        <v>3500</v>
      </c>
    </row>
    <row r="70" spans="1:18" s="1" customFormat="1" ht="25.5" hidden="1" x14ac:dyDescent="0.25">
      <c r="A70" s="80"/>
      <c r="B70" s="51" t="s">
        <v>248</v>
      </c>
      <c r="C70" s="51"/>
      <c r="D70" s="51"/>
      <c r="E70" s="35">
        <v>851</v>
      </c>
      <c r="F70" s="78" t="s">
        <v>236</v>
      </c>
      <c r="G70" s="49" t="s">
        <v>317</v>
      </c>
      <c r="H70" s="78" t="s">
        <v>327</v>
      </c>
      <c r="I70" s="78" t="s">
        <v>249</v>
      </c>
      <c r="J70" s="79">
        <v>3500</v>
      </c>
      <c r="K70" s="79"/>
      <c r="L70" s="79">
        <f t="shared" si="6"/>
        <v>3500</v>
      </c>
      <c r="M70" s="79"/>
      <c r="N70" s="79">
        <f t="shared" ref="N70" si="77">L70+M70</f>
        <v>3500</v>
      </c>
      <c r="O70" s="79"/>
      <c r="P70" s="79">
        <f t="shared" ref="P70" si="78">N70+O70</f>
        <v>3500</v>
      </c>
      <c r="Q70" s="79"/>
      <c r="R70" s="79">
        <f t="shared" ref="R70" si="79">P70+Q70</f>
        <v>3500</v>
      </c>
    </row>
    <row r="71" spans="1:18" s="74" customFormat="1" ht="12.75" hidden="1" customHeight="1" x14ac:dyDescent="0.25">
      <c r="A71" s="243" t="s">
        <v>328</v>
      </c>
      <c r="B71" s="243"/>
      <c r="C71" s="71"/>
      <c r="D71" s="71"/>
      <c r="E71" s="35">
        <v>851</v>
      </c>
      <c r="F71" s="72" t="s">
        <v>257</v>
      </c>
      <c r="G71" s="72"/>
      <c r="H71" s="72"/>
      <c r="I71" s="72"/>
      <c r="J71" s="73">
        <f>J72+J79</f>
        <v>848500</v>
      </c>
      <c r="K71" s="73">
        <f t="shared" ref="K71:R71" si="80">K72+K79</f>
        <v>100000</v>
      </c>
      <c r="L71" s="73">
        <f t="shared" si="80"/>
        <v>948500</v>
      </c>
      <c r="M71" s="73">
        <f t="shared" si="80"/>
        <v>699992</v>
      </c>
      <c r="N71" s="73">
        <f t="shared" si="80"/>
        <v>1648492</v>
      </c>
      <c r="O71" s="73">
        <f t="shared" si="80"/>
        <v>0</v>
      </c>
      <c r="P71" s="73">
        <f t="shared" si="80"/>
        <v>1648492</v>
      </c>
      <c r="Q71" s="73">
        <f t="shared" si="80"/>
        <v>0</v>
      </c>
      <c r="R71" s="73">
        <f t="shared" si="80"/>
        <v>1648492</v>
      </c>
    </row>
    <row r="72" spans="1:18" s="77" customFormat="1" ht="12.75" hidden="1" customHeight="1" x14ac:dyDescent="0.25">
      <c r="A72" s="244" t="s">
        <v>329</v>
      </c>
      <c r="B72" s="244"/>
      <c r="C72" s="52"/>
      <c r="D72" s="52"/>
      <c r="E72" s="35">
        <v>851</v>
      </c>
      <c r="F72" s="75" t="s">
        <v>257</v>
      </c>
      <c r="G72" s="75" t="s">
        <v>330</v>
      </c>
      <c r="H72" s="75"/>
      <c r="I72" s="75"/>
      <c r="J72" s="76">
        <f>J73+J76</f>
        <v>705000</v>
      </c>
      <c r="K72" s="76">
        <f t="shared" ref="K72:R72" si="81">K73+K76</f>
        <v>0</v>
      </c>
      <c r="L72" s="76">
        <f t="shared" si="81"/>
        <v>705000</v>
      </c>
      <c r="M72" s="76">
        <f t="shared" si="81"/>
        <v>699992</v>
      </c>
      <c r="N72" s="76">
        <f t="shared" si="81"/>
        <v>1404992</v>
      </c>
      <c r="O72" s="76">
        <f t="shared" si="81"/>
        <v>0</v>
      </c>
      <c r="P72" s="76">
        <f t="shared" si="81"/>
        <v>1404992</v>
      </c>
      <c r="Q72" s="76">
        <f t="shared" si="81"/>
        <v>0</v>
      </c>
      <c r="R72" s="76">
        <f t="shared" si="81"/>
        <v>1404992</v>
      </c>
    </row>
    <row r="73" spans="1:18" s="1" customFormat="1" ht="12.75" hidden="1" customHeight="1" x14ac:dyDescent="0.25">
      <c r="A73" s="241" t="s">
        <v>331</v>
      </c>
      <c r="B73" s="241"/>
      <c r="C73" s="51"/>
      <c r="D73" s="51"/>
      <c r="E73" s="35">
        <v>851</v>
      </c>
      <c r="F73" s="78" t="s">
        <v>257</v>
      </c>
      <c r="G73" s="78" t="s">
        <v>330</v>
      </c>
      <c r="H73" s="78" t="s">
        <v>332</v>
      </c>
      <c r="I73" s="78"/>
      <c r="J73" s="79">
        <f t="shared" ref="J73:R74" si="82">J74</f>
        <v>55000</v>
      </c>
      <c r="K73" s="79">
        <f t="shared" si="82"/>
        <v>0</v>
      </c>
      <c r="L73" s="79">
        <f t="shared" si="82"/>
        <v>55000</v>
      </c>
      <c r="M73" s="79">
        <f t="shared" si="82"/>
        <v>0</v>
      </c>
      <c r="N73" s="79">
        <f t="shared" si="82"/>
        <v>55000</v>
      </c>
      <c r="O73" s="79">
        <f t="shared" si="82"/>
        <v>0</v>
      </c>
      <c r="P73" s="79">
        <f t="shared" si="82"/>
        <v>55000</v>
      </c>
      <c r="Q73" s="79">
        <f t="shared" si="82"/>
        <v>0</v>
      </c>
      <c r="R73" s="79">
        <f t="shared" si="82"/>
        <v>55000</v>
      </c>
    </row>
    <row r="74" spans="1:18" s="1" customFormat="1" ht="12.75" hidden="1" x14ac:dyDescent="0.25">
      <c r="A74" s="88"/>
      <c r="B74" s="48" t="s">
        <v>246</v>
      </c>
      <c r="C74" s="48"/>
      <c r="D74" s="48"/>
      <c r="E74" s="35">
        <v>851</v>
      </c>
      <c r="F74" s="78" t="s">
        <v>257</v>
      </c>
      <c r="G74" s="78" t="s">
        <v>330</v>
      </c>
      <c r="H74" s="78" t="s">
        <v>332</v>
      </c>
      <c r="I74" s="78" t="s">
        <v>247</v>
      </c>
      <c r="J74" s="79">
        <f t="shared" si="82"/>
        <v>55000</v>
      </c>
      <c r="K74" s="79">
        <f t="shared" si="82"/>
        <v>0</v>
      </c>
      <c r="L74" s="79">
        <f t="shared" si="82"/>
        <v>55000</v>
      </c>
      <c r="M74" s="79">
        <f t="shared" si="82"/>
        <v>0</v>
      </c>
      <c r="N74" s="79">
        <f t="shared" si="82"/>
        <v>55000</v>
      </c>
      <c r="O74" s="79">
        <f t="shared" si="82"/>
        <v>0</v>
      </c>
      <c r="P74" s="79">
        <f t="shared" si="82"/>
        <v>55000</v>
      </c>
      <c r="Q74" s="79">
        <f t="shared" si="82"/>
        <v>0</v>
      </c>
      <c r="R74" s="79">
        <f t="shared" si="82"/>
        <v>55000</v>
      </c>
    </row>
    <row r="75" spans="1:18" s="1" customFormat="1" ht="25.5" hidden="1" x14ac:dyDescent="0.25">
      <c r="A75" s="88"/>
      <c r="B75" s="51" t="s">
        <v>248</v>
      </c>
      <c r="C75" s="51"/>
      <c r="D75" s="51"/>
      <c r="E75" s="35">
        <v>851</v>
      </c>
      <c r="F75" s="78" t="s">
        <v>257</v>
      </c>
      <c r="G75" s="78" t="s">
        <v>330</v>
      </c>
      <c r="H75" s="78" t="s">
        <v>332</v>
      </c>
      <c r="I75" s="78" t="s">
        <v>249</v>
      </c>
      <c r="J75" s="79">
        <v>55000</v>
      </c>
      <c r="K75" s="79"/>
      <c r="L75" s="79">
        <f t="shared" si="6"/>
        <v>55000</v>
      </c>
      <c r="M75" s="79"/>
      <c r="N75" s="79">
        <f t="shared" ref="N75" si="83">L75+M75</f>
        <v>55000</v>
      </c>
      <c r="O75" s="79"/>
      <c r="P75" s="79">
        <f t="shared" ref="P75" si="84">N75+O75</f>
        <v>55000</v>
      </c>
      <c r="Q75" s="79"/>
      <c r="R75" s="79">
        <f t="shared" ref="R75" si="85">P75+Q75</f>
        <v>55000</v>
      </c>
    </row>
    <row r="76" spans="1:18" s="92" customFormat="1" ht="15" hidden="1" customHeight="1" x14ac:dyDescent="0.25">
      <c r="A76" s="245" t="s">
        <v>333</v>
      </c>
      <c r="B76" s="246"/>
      <c r="C76" s="121"/>
      <c r="D76" s="121"/>
      <c r="E76" s="35">
        <v>851</v>
      </c>
      <c r="F76" s="78" t="s">
        <v>257</v>
      </c>
      <c r="G76" s="78" t="s">
        <v>330</v>
      </c>
      <c r="H76" s="85" t="s">
        <v>334</v>
      </c>
      <c r="I76" s="90"/>
      <c r="J76" s="91">
        <f>J77</f>
        <v>650000</v>
      </c>
      <c r="K76" s="91">
        <f t="shared" ref="K76:R77" si="86">K77</f>
        <v>0</v>
      </c>
      <c r="L76" s="122">
        <f t="shared" si="86"/>
        <v>650000</v>
      </c>
      <c r="M76" s="122">
        <f t="shared" si="86"/>
        <v>699992</v>
      </c>
      <c r="N76" s="122">
        <f t="shared" si="86"/>
        <v>1349992</v>
      </c>
      <c r="O76" s="122">
        <f t="shared" si="86"/>
        <v>0</v>
      </c>
      <c r="P76" s="122">
        <f t="shared" si="86"/>
        <v>1349992</v>
      </c>
      <c r="Q76" s="122">
        <f t="shared" si="86"/>
        <v>0</v>
      </c>
      <c r="R76" s="122">
        <f t="shared" si="86"/>
        <v>1349992</v>
      </c>
    </row>
    <row r="77" spans="1:18" s="1" customFormat="1" ht="12.75" hidden="1" x14ac:dyDescent="0.25">
      <c r="A77" s="51"/>
      <c r="B77" s="51" t="s">
        <v>250</v>
      </c>
      <c r="C77" s="51"/>
      <c r="D77" s="51"/>
      <c r="E77" s="35">
        <v>851</v>
      </c>
      <c r="F77" s="78" t="s">
        <v>257</v>
      </c>
      <c r="G77" s="78" t="s">
        <v>330</v>
      </c>
      <c r="H77" s="85" t="s">
        <v>334</v>
      </c>
      <c r="I77" s="78" t="s">
        <v>251</v>
      </c>
      <c r="J77" s="93">
        <f>J78</f>
        <v>650000</v>
      </c>
      <c r="K77" s="93">
        <f t="shared" si="86"/>
        <v>0</v>
      </c>
      <c r="L77" s="79">
        <f t="shared" si="86"/>
        <v>650000</v>
      </c>
      <c r="M77" s="79">
        <f t="shared" si="86"/>
        <v>699992</v>
      </c>
      <c r="N77" s="79">
        <f t="shared" si="86"/>
        <v>1349992</v>
      </c>
      <c r="O77" s="79">
        <f t="shared" si="86"/>
        <v>0</v>
      </c>
      <c r="P77" s="79">
        <f t="shared" si="86"/>
        <v>1349992</v>
      </c>
      <c r="Q77" s="79">
        <f t="shared" si="86"/>
        <v>0</v>
      </c>
      <c r="R77" s="79">
        <f t="shared" si="86"/>
        <v>1349992</v>
      </c>
    </row>
    <row r="78" spans="1:18" s="1" customFormat="1" ht="38.25" hidden="1" x14ac:dyDescent="0.25">
      <c r="A78" s="51"/>
      <c r="B78" s="51" t="s">
        <v>335</v>
      </c>
      <c r="C78" s="51"/>
      <c r="D78" s="51"/>
      <c r="E78" s="35">
        <v>851</v>
      </c>
      <c r="F78" s="78" t="s">
        <v>257</v>
      </c>
      <c r="G78" s="78" t="s">
        <v>330</v>
      </c>
      <c r="H78" s="85" t="s">
        <v>334</v>
      </c>
      <c r="I78" s="78" t="s">
        <v>336</v>
      </c>
      <c r="J78" s="93">
        <v>650000</v>
      </c>
      <c r="K78" s="93"/>
      <c r="L78" s="79">
        <f t="shared" si="6"/>
        <v>650000</v>
      </c>
      <c r="M78" s="79">
        <v>699992</v>
      </c>
      <c r="N78" s="79">
        <f t="shared" ref="N78" si="87">L78+M78</f>
        <v>1349992</v>
      </c>
      <c r="O78" s="79"/>
      <c r="P78" s="79">
        <f t="shared" ref="P78" si="88">N78+O78</f>
        <v>1349992</v>
      </c>
      <c r="Q78" s="79"/>
      <c r="R78" s="79">
        <f t="shared" ref="R78" si="89">P78+Q78</f>
        <v>1349992</v>
      </c>
    </row>
    <row r="79" spans="1:18" s="77" customFormat="1" ht="12.75" hidden="1" customHeight="1" x14ac:dyDescent="0.25">
      <c r="A79" s="244" t="s">
        <v>340</v>
      </c>
      <c r="B79" s="244"/>
      <c r="C79" s="52"/>
      <c r="D79" s="52"/>
      <c r="E79" s="35">
        <v>851</v>
      </c>
      <c r="F79" s="75" t="s">
        <v>257</v>
      </c>
      <c r="G79" s="75" t="s">
        <v>341</v>
      </c>
      <c r="H79" s="75"/>
      <c r="I79" s="75"/>
      <c r="J79" s="76">
        <f>J80+J87</f>
        <v>143500</v>
      </c>
      <c r="K79" s="76">
        <f t="shared" ref="K79:R79" si="90">K80+K87</f>
        <v>100000</v>
      </c>
      <c r="L79" s="76">
        <f t="shared" si="90"/>
        <v>243500</v>
      </c>
      <c r="M79" s="76">
        <f t="shared" si="90"/>
        <v>0</v>
      </c>
      <c r="N79" s="76">
        <f t="shared" si="90"/>
        <v>243500</v>
      </c>
      <c r="O79" s="76">
        <f t="shared" si="90"/>
        <v>0</v>
      </c>
      <c r="P79" s="76">
        <f t="shared" si="90"/>
        <v>243500</v>
      </c>
      <c r="Q79" s="76">
        <f t="shared" si="90"/>
        <v>0</v>
      </c>
      <c r="R79" s="76">
        <f t="shared" si="90"/>
        <v>243500</v>
      </c>
    </row>
    <row r="80" spans="1:18" s="83" customFormat="1" ht="12.75" hidden="1" customHeight="1" x14ac:dyDescent="0.25">
      <c r="A80" s="241" t="s">
        <v>290</v>
      </c>
      <c r="B80" s="241"/>
      <c r="C80" s="51"/>
      <c r="D80" s="51"/>
      <c r="E80" s="35">
        <v>851</v>
      </c>
      <c r="F80" s="78" t="s">
        <v>257</v>
      </c>
      <c r="G80" s="78" t="s">
        <v>341</v>
      </c>
      <c r="H80" s="78" t="s">
        <v>291</v>
      </c>
      <c r="I80" s="82"/>
      <c r="J80" s="79">
        <f t="shared" ref="J80:R81" si="91">J81</f>
        <v>143500</v>
      </c>
      <c r="K80" s="79">
        <f t="shared" si="91"/>
        <v>0</v>
      </c>
      <c r="L80" s="79">
        <f t="shared" si="91"/>
        <v>143500</v>
      </c>
      <c r="M80" s="79">
        <f t="shared" si="91"/>
        <v>0</v>
      </c>
      <c r="N80" s="79">
        <f t="shared" si="91"/>
        <v>143500</v>
      </c>
      <c r="O80" s="79">
        <f t="shared" si="91"/>
        <v>0</v>
      </c>
      <c r="P80" s="79">
        <f t="shared" si="91"/>
        <v>143500</v>
      </c>
      <c r="Q80" s="79">
        <f t="shared" si="91"/>
        <v>0</v>
      </c>
      <c r="R80" s="79">
        <f t="shared" si="91"/>
        <v>143500</v>
      </c>
    </row>
    <row r="81" spans="1:18" s="1" customFormat="1" ht="12.75" hidden="1" customHeight="1" x14ac:dyDescent="0.25">
      <c r="A81" s="241" t="s">
        <v>292</v>
      </c>
      <c r="B81" s="241"/>
      <c r="C81" s="51"/>
      <c r="D81" s="51"/>
      <c r="E81" s="35">
        <v>851</v>
      </c>
      <c r="F81" s="49" t="s">
        <v>257</v>
      </c>
      <c r="G81" s="49" t="s">
        <v>341</v>
      </c>
      <c r="H81" s="49" t="s">
        <v>293</v>
      </c>
      <c r="I81" s="84"/>
      <c r="J81" s="79">
        <f t="shared" si="91"/>
        <v>143500</v>
      </c>
      <c r="K81" s="79">
        <f t="shared" si="91"/>
        <v>0</v>
      </c>
      <c r="L81" s="79">
        <f t="shared" si="91"/>
        <v>143500</v>
      </c>
      <c r="M81" s="79">
        <f t="shared" si="91"/>
        <v>0</v>
      </c>
      <c r="N81" s="79">
        <f t="shared" si="91"/>
        <v>143500</v>
      </c>
      <c r="O81" s="79">
        <f t="shared" si="91"/>
        <v>0</v>
      </c>
      <c r="P81" s="79">
        <f t="shared" si="91"/>
        <v>143500</v>
      </c>
      <c r="Q81" s="79">
        <f t="shared" si="91"/>
        <v>0</v>
      </c>
      <c r="R81" s="79">
        <f t="shared" si="91"/>
        <v>143500</v>
      </c>
    </row>
    <row r="82" spans="1:18" s="1" customFormat="1" ht="12.75" hidden="1" customHeight="1" x14ac:dyDescent="0.25">
      <c r="A82" s="241" t="s">
        <v>342</v>
      </c>
      <c r="B82" s="241"/>
      <c r="C82" s="51"/>
      <c r="D82" s="51"/>
      <c r="E82" s="35">
        <v>851</v>
      </c>
      <c r="F82" s="49" t="s">
        <v>257</v>
      </c>
      <c r="G82" s="49" t="s">
        <v>341</v>
      </c>
      <c r="H82" s="49" t="s">
        <v>343</v>
      </c>
      <c r="I82" s="49"/>
      <c r="J82" s="79">
        <f>J83+J85</f>
        <v>143500</v>
      </c>
      <c r="K82" s="79">
        <f t="shared" ref="K82:R82" si="92">K83+K85</f>
        <v>0</v>
      </c>
      <c r="L82" s="79">
        <f t="shared" si="92"/>
        <v>143500</v>
      </c>
      <c r="M82" s="79">
        <f t="shared" si="92"/>
        <v>0</v>
      </c>
      <c r="N82" s="79">
        <f t="shared" si="92"/>
        <v>143500</v>
      </c>
      <c r="O82" s="79">
        <f t="shared" si="92"/>
        <v>0</v>
      </c>
      <c r="P82" s="79">
        <f t="shared" si="92"/>
        <v>143500</v>
      </c>
      <c r="Q82" s="79">
        <f t="shared" si="92"/>
        <v>0</v>
      </c>
      <c r="R82" s="79">
        <f t="shared" si="92"/>
        <v>143500</v>
      </c>
    </row>
    <row r="83" spans="1:18" s="1" customFormat="1" ht="38.25" hidden="1" x14ac:dyDescent="0.25">
      <c r="A83" s="51"/>
      <c r="B83" s="51" t="s">
        <v>241</v>
      </c>
      <c r="C83" s="51"/>
      <c r="D83" s="51"/>
      <c r="E83" s="35">
        <v>851</v>
      </c>
      <c r="F83" s="49" t="s">
        <v>257</v>
      </c>
      <c r="G83" s="49" t="s">
        <v>341</v>
      </c>
      <c r="H83" s="49" t="s">
        <v>343</v>
      </c>
      <c r="I83" s="78" t="s">
        <v>243</v>
      </c>
      <c r="J83" s="79">
        <f>J84</f>
        <v>73900</v>
      </c>
      <c r="K83" s="79">
        <f t="shared" ref="K83:R83" si="93">K84</f>
        <v>0</v>
      </c>
      <c r="L83" s="79">
        <f t="shared" si="93"/>
        <v>73900</v>
      </c>
      <c r="M83" s="79">
        <f t="shared" si="93"/>
        <v>0</v>
      </c>
      <c r="N83" s="79">
        <f t="shared" si="93"/>
        <v>73900</v>
      </c>
      <c r="O83" s="79">
        <f t="shared" si="93"/>
        <v>0</v>
      </c>
      <c r="P83" s="79">
        <f t="shared" si="93"/>
        <v>73900</v>
      </c>
      <c r="Q83" s="79">
        <f t="shared" si="93"/>
        <v>0</v>
      </c>
      <c r="R83" s="79">
        <f t="shared" si="93"/>
        <v>73900</v>
      </c>
    </row>
    <row r="84" spans="1:18" s="1" customFormat="1" ht="12.75" hidden="1" x14ac:dyDescent="0.25">
      <c r="A84" s="80"/>
      <c r="B84" s="48" t="s">
        <v>244</v>
      </c>
      <c r="C84" s="48"/>
      <c r="D84" s="48"/>
      <c r="E84" s="35">
        <v>851</v>
      </c>
      <c r="F84" s="49" t="s">
        <v>257</v>
      </c>
      <c r="G84" s="49" t="s">
        <v>341</v>
      </c>
      <c r="H84" s="49" t="s">
        <v>343</v>
      </c>
      <c r="I84" s="78" t="s">
        <v>245</v>
      </c>
      <c r="J84" s="79">
        <f>73883+17</f>
        <v>73900</v>
      </c>
      <c r="K84" s="79"/>
      <c r="L84" s="79">
        <f t="shared" ref="L84:L169" si="94">J84+K84</f>
        <v>73900</v>
      </c>
      <c r="M84" s="79"/>
      <c r="N84" s="79">
        <f t="shared" ref="N84" si="95">L84+M84</f>
        <v>73900</v>
      </c>
      <c r="O84" s="79"/>
      <c r="P84" s="79">
        <f t="shared" ref="P84" si="96">N84+O84</f>
        <v>73900</v>
      </c>
      <c r="Q84" s="79"/>
      <c r="R84" s="79">
        <f t="shared" ref="R84" si="97">P84+Q84</f>
        <v>73900</v>
      </c>
    </row>
    <row r="85" spans="1:18" s="1" customFormat="1" ht="12.75" hidden="1" x14ac:dyDescent="0.25">
      <c r="A85" s="80"/>
      <c r="B85" s="48" t="s">
        <v>246</v>
      </c>
      <c r="C85" s="48"/>
      <c r="D85" s="48"/>
      <c r="E85" s="35">
        <v>851</v>
      </c>
      <c r="F85" s="49" t="s">
        <v>257</v>
      </c>
      <c r="G85" s="49" t="s">
        <v>341</v>
      </c>
      <c r="H85" s="49" t="s">
        <v>343</v>
      </c>
      <c r="I85" s="78" t="s">
        <v>247</v>
      </c>
      <c r="J85" s="79">
        <f>J86</f>
        <v>69600</v>
      </c>
      <c r="K85" s="79">
        <f t="shared" ref="K85:R85" si="98">K86</f>
        <v>0</v>
      </c>
      <c r="L85" s="79">
        <f t="shared" si="98"/>
        <v>69600</v>
      </c>
      <c r="M85" s="79">
        <f t="shared" si="98"/>
        <v>0</v>
      </c>
      <c r="N85" s="79">
        <f t="shared" si="98"/>
        <v>69600</v>
      </c>
      <c r="O85" s="79">
        <f t="shared" si="98"/>
        <v>0</v>
      </c>
      <c r="P85" s="79">
        <f t="shared" si="98"/>
        <v>69600</v>
      </c>
      <c r="Q85" s="79">
        <f t="shared" si="98"/>
        <v>0</v>
      </c>
      <c r="R85" s="79">
        <f t="shared" si="98"/>
        <v>69600</v>
      </c>
    </row>
    <row r="86" spans="1:18" s="1" customFormat="1" ht="25.5" hidden="1" x14ac:dyDescent="0.25">
      <c r="A86" s="80"/>
      <c r="B86" s="51" t="s">
        <v>248</v>
      </c>
      <c r="C86" s="51"/>
      <c r="D86" s="51"/>
      <c r="E86" s="35">
        <v>851</v>
      </c>
      <c r="F86" s="49" t="s">
        <v>257</v>
      </c>
      <c r="G86" s="49" t="s">
        <v>341</v>
      </c>
      <c r="H86" s="49" t="s">
        <v>343</v>
      </c>
      <c r="I86" s="78" t="s">
        <v>249</v>
      </c>
      <c r="J86" s="79">
        <f>69617-17</f>
        <v>69600</v>
      </c>
      <c r="K86" s="79"/>
      <c r="L86" s="79">
        <f t="shared" si="94"/>
        <v>69600</v>
      </c>
      <c r="M86" s="79"/>
      <c r="N86" s="79">
        <f t="shared" ref="N86" si="99">L86+M86</f>
        <v>69600</v>
      </c>
      <c r="O86" s="79"/>
      <c r="P86" s="79">
        <f t="shared" ref="P86" si="100">N86+O86</f>
        <v>69600</v>
      </c>
      <c r="Q86" s="79"/>
      <c r="R86" s="79">
        <f t="shared" ref="R86" si="101">P86+Q86</f>
        <v>69600</v>
      </c>
    </row>
    <row r="87" spans="1:18" s="1" customFormat="1" ht="12.75" hidden="1" x14ac:dyDescent="0.25">
      <c r="A87" s="230" t="s">
        <v>344</v>
      </c>
      <c r="B87" s="231"/>
      <c r="C87" s="51"/>
      <c r="D87" s="96"/>
      <c r="E87" s="35">
        <v>851</v>
      </c>
      <c r="F87" s="49" t="s">
        <v>257</v>
      </c>
      <c r="G87" s="49" t="s">
        <v>341</v>
      </c>
      <c r="H87" s="49" t="s">
        <v>345</v>
      </c>
      <c r="I87" s="78"/>
      <c r="J87" s="79">
        <f>J88</f>
        <v>0</v>
      </c>
      <c r="K87" s="79">
        <f t="shared" ref="K87:R89" si="102">K88</f>
        <v>100000</v>
      </c>
      <c r="L87" s="79">
        <f t="shared" si="102"/>
        <v>100000</v>
      </c>
      <c r="M87" s="79">
        <f t="shared" si="102"/>
        <v>0</v>
      </c>
      <c r="N87" s="79">
        <f t="shared" si="102"/>
        <v>100000</v>
      </c>
      <c r="O87" s="79">
        <f t="shared" si="102"/>
        <v>0</v>
      </c>
      <c r="P87" s="79">
        <f t="shared" si="102"/>
        <v>100000</v>
      </c>
      <c r="Q87" s="79">
        <f t="shared" si="102"/>
        <v>0</v>
      </c>
      <c r="R87" s="79">
        <f t="shared" si="102"/>
        <v>100000</v>
      </c>
    </row>
    <row r="88" spans="1:18" s="1" customFormat="1" ht="25.5" hidden="1" customHeight="1" x14ac:dyDescent="0.25">
      <c r="A88" s="232" t="s">
        <v>346</v>
      </c>
      <c r="B88" s="233"/>
      <c r="C88" s="51"/>
      <c r="D88" s="96"/>
      <c r="E88" s="35">
        <v>851</v>
      </c>
      <c r="F88" s="49" t="s">
        <v>257</v>
      </c>
      <c r="G88" s="49" t="s">
        <v>341</v>
      </c>
      <c r="H88" s="49" t="s">
        <v>347</v>
      </c>
      <c r="I88" s="78"/>
      <c r="J88" s="79">
        <f>J89</f>
        <v>0</v>
      </c>
      <c r="K88" s="79">
        <f t="shared" si="102"/>
        <v>100000</v>
      </c>
      <c r="L88" s="79">
        <f t="shared" si="102"/>
        <v>100000</v>
      </c>
      <c r="M88" s="79">
        <f t="shared" si="102"/>
        <v>0</v>
      </c>
      <c r="N88" s="79">
        <f t="shared" si="102"/>
        <v>100000</v>
      </c>
      <c r="O88" s="79">
        <f t="shared" si="102"/>
        <v>0</v>
      </c>
      <c r="P88" s="79">
        <f t="shared" si="102"/>
        <v>100000</v>
      </c>
      <c r="Q88" s="79">
        <f t="shared" si="102"/>
        <v>0</v>
      </c>
      <c r="R88" s="79">
        <f t="shared" si="102"/>
        <v>100000</v>
      </c>
    </row>
    <row r="89" spans="1:18" s="1" customFormat="1" ht="12.75" hidden="1" x14ac:dyDescent="0.25">
      <c r="A89" s="80"/>
      <c r="B89" s="51" t="s">
        <v>250</v>
      </c>
      <c r="C89" s="51"/>
      <c r="D89" s="96"/>
      <c r="E89" s="35">
        <v>851</v>
      </c>
      <c r="F89" s="49" t="s">
        <v>257</v>
      </c>
      <c r="G89" s="49" t="s">
        <v>341</v>
      </c>
      <c r="H89" s="49" t="s">
        <v>347</v>
      </c>
      <c r="I89" s="78" t="s">
        <v>251</v>
      </c>
      <c r="J89" s="79">
        <f>J90</f>
        <v>0</v>
      </c>
      <c r="K89" s="79">
        <f t="shared" si="102"/>
        <v>100000</v>
      </c>
      <c r="L89" s="79">
        <f t="shared" si="102"/>
        <v>100000</v>
      </c>
      <c r="M89" s="79">
        <f t="shared" si="102"/>
        <v>0</v>
      </c>
      <c r="N89" s="79">
        <f t="shared" si="102"/>
        <v>100000</v>
      </c>
      <c r="O89" s="79">
        <f t="shared" si="102"/>
        <v>0</v>
      </c>
      <c r="P89" s="79">
        <f t="shared" si="102"/>
        <v>100000</v>
      </c>
      <c r="Q89" s="79">
        <f t="shared" si="102"/>
        <v>0</v>
      </c>
      <c r="R89" s="79">
        <f t="shared" si="102"/>
        <v>100000</v>
      </c>
    </row>
    <row r="90" spans="1:18" s="1" customFormat="1" ht="38.25" hidden="1" x14ac:dyDescent="0.25">
      <c r="A90" s="80"/>
      <c r="B90" s="51" t="s">
        <v>335</v>
      </c>
      <c r="C90" s="51"/>
      <c r="D90" s="96"/>
      <c r="E90" s="35">
        <v>851</v>
      </c>
      <c r="F90" s="49" t="s">
        <v>257</v>
      </c>
      <c r="G90" s="49" t="s">
        <v>341</v>
      </c>
      <c r="H90" s="49" t="s">
        <v>347</v>
      </c>
      <c r="I90" s="78" t="s">
        <v>336</v>
      </c>
      <c r="J90" s="79"/>
      <c r="K90" s="79">
        <v>100000</v>
      </c>
      <c r="L90" s="79">
        <f t="shared" ref="L90" si="103">J90+K90</f>
        <v>100000</v>
      </c>
      <c r="M90" s="79"/>
      <c r="N90" s="79">
        <f t="shared" ref="N90" si="104">L90+M90</f>
        <v>100000</v>
      </c>
      <c r="O90" s="79"/>
      <c r="P90" s="79">
        <f t="shared" ref="P90" si="105">N90+O90</f>
        <v>100000</v>
      </c>
      <c r="Q90" s="79"/>
      <c r="R90" s="79">
        <f t="shared" ref="R90" si="106">P90+Q90</f>
        <v>100000</v>
      </c>
    </row>
    <row r="91" spans="1:18" s="77" customFormat="1" ht="12.75" hidden="1" x14ac:dyDescent="0.25">
      <c r="A91" s="97" t="s">
        <v>348</v>
      </c>
      <c r="B91" s="52"/>
      <c r="C91" s="52"/>
      <c r="E91" s="35">
        <v>851</v>
      </c>
      <c r="F91" s="98" t="s">
        <v>330</v>
      </c>
      <c r="G91" s="98"/>
      <c r="H91" s="98"/>
      <c r="I91" s="75"/>
      <c r="J91" s="99">
        <f>J92</f>
        <v>0</v>
      </c>
      <c r="K91" s="99">
        <f t="shared" ref="K91:R92" si="107">K92</f>
        <v>320000</v>
      </c>
      <c r="L91" s="99">
        <f t="shared" si="107"/>
        <v>320000</v>
      </c>
      <c r="M91" s="99">
        <f t="shared" si="107"/>
        <v>0</v>
      </c>
      <c r="N91" s="99">
        <f t="shared" si="107"/>
        <v>320000</v>
      </c>
      <c r="O91" s="99">
        <f t="shared" si="107"/>
        <v>0</v>
      </c>
      <c r="P91" s="99">
        <f t="shared" si="107"/>
        <v>320000</v>
      </c>
      <c r="Q91" s="99">
        <f t="shared" si="107"/>
        <v>0</v>
      </c>
      <c r="R91" s="99">
        <f t="shared" si="107"/>
        <v>320000</v>
      </c>
    </row>
    <row r="92" spans="1:18" s="77" customFormat="1" ht="12.75" hidden="1" x14ac:dyDescent="0.25">
      <c r="A92" s="97" t="s">
        <v>349</v>
      </c>
      <c r="B92" s="52"/>
      <c r="C92" s="52"/>
      <c r="E92" s="35">
        <v>851</v>
      </c>
      <c r="F92" s="98" t="s">
        <v>330</v>
      </c>
      <c r="G92" s="98" t="s">
        <v>306</v>
      </c>
      <c r="H92" s="98"/>
      <c r="I92" s="75"/>
      <c r="J92" s="99">
        <f>J93</f>
        <v>0</v>
      </c>
      <c r="K92" s="99">
        <f t="shared" si="107"/>
        <v>320000</v>
      </c>
      <c r="L92" s="99">
        <f t="shared" si="107"/>
        <v>320000</v>
      </c>
      <c r="M92" s="99">
        <f t="shared" si="107"/>
        <v>0</v>
      </c>
      <c r="N92" s="99">
        <f t="shared" si="107"/>
        <v>320000</v>
      </c>
      <c r="O92" s="99">
        <f t="shared" si="107"/>
        <v>0</v>
      </c>
      <c r="P92" s="99">
        <f t="shared" si="107"/>
        <v>320000</v>
      </c>
      <c r="Q92" s="99">
        <f t="shared" si="107"/>
        <v>0</v>
      </c>
      <c r="R92" s="99">
        <f t="shared" si="107"/>
        <v>320000</v>
      </c>
    </row>
    <row r="93" spans="1:18" s="1" customFormat="1" ht="28.5" hidden="1" customHeight="1" x14ac:dyDescent="0.25">
      <c r="A93" s="222" t="s">
        <v>350</v>
      </c>
      <c r="B93" s="223"/>
      <c r="C93" s="51"/>
      <c r="D93" s="51"/>
      <c r="E93" s="35">
        <v>851</v>
      </c>
      <c r="F93" s="49" t="s">
        <v>330</v>
      </c>
      <c r="G93" s="49" t="s">
        <v>306</v>
      </c>
      <c r="H93" s="49" t="s">
        <v>351</v>
      </c>
      <c r="I93" s="78"/>
      <c r="J93" s="79">
        <f t="shared" ref="J93:R93" si="108">J94+J98</f>
        <v>0</v>
      </c>
      <c r="K93" s="79">
        <f t="shared" si="108"/>
        <v>320000</v>
      </c>
      <c r="L93" s="79">
        <f t="shared" si="108"/>
        <v>320000</v>
      </c>
      <c r="M93" s="79">
        <f t="shared" si="108"/>
        <v>0</v>
      </c>
      <c r="N93" s="79">
        <f t="shared" si="108"/>
        <v>320000</v>
      </c>
      <c r="O93" s="79">
        <f t="shared" si="108"/>
        <v>0</v>
      </c>
      <c r="P93" s="79">
        <f t="shared" si="108"/>
        <v>320000</v>
      </c>
      <c r="Q93" s="79">
        <f t="shared" si="108"/>
        <v>0</v>
      </c>
      <c r="R93" s="79">
        <f t="shared" si="108"/>
        <v>320000</v>
      </c>
    </row>
    <row r="94" spans="1:18" s="1" customFormat="1" ht="27.75" hidden="1" customHeight="1" x14ac:dyDescent="0.25">
      <c r="A94" s="222" t="s">
        <v>352</v>
      </c>
      <c r="B94" s="223"/>
      <c r="C94" s="51"/>
      <c r="D94" s="51"/>
      <c r="E94" s="35">
        <v>851</v>
      </c>
      <c r="F94" s="49" t="s">
        <v>330</v>
      </c>
      <c r="G94" s="49" t="s">
        <v>306</v>
      </c>
      <c r="H94" s="49" t="s">
        <v>353</v>
      </c>
      <c r="I94" s="78"/>
      <c r="J94" s="79">
        <f>J95</f>
        <v>0</v>
      </c>
      <c r="K94" s="79">
        <f t="shared" ref="K94:R96" si="109">K95</f>
        <v>200000</v>
      </c>
      <c r="L94" s="79">
        <f t="shared" si="109"/>
        <v>200000</v>
      </c>
      <c r="M94" s="79">
        <f t="shared" si="109"/>
        <v>0</v>
      </c>
      <c r="N94" s="79">
        <f t="shared" si="109"/>
        <v>200000</v>
      </c>
      <c r="O94" s="79">
        <f t="shared" si="109"/>
        <v>0</v>
      </c>
      <c r="P94" s="79">
        <f t="shared" si="109"/>
        <v>200000</v>
      </c>
      <c r="Q94" s="79">
        <f t="shared" si="109"/>
        <v>0</v>
      </c>
      <c r="R94" s="79">
        <f t="shared" si="109"/>
        <v>200000</v>
      </c>
    </row>
    <row r="95" spans="1:18" s="1" customFormat="1" ht="28.5" hidden="1" customHeight="1" x14ac:dyDescent="0.25">
      <c r="A95" s="95"/>
      <c r="B95" s="48" t="s">
        <v>354</v>
      </c>
      <c r="C95" s="51"/>
      <c r="D95" s="51"/>
      <c r="E95" s="35">
        <v>851</v>
      </c>
      <c r="F95" s="49" t="s">
        <v>330</v>
      </c>
      <c r="G95" s="49" t="s">
        <v>306</v>
      </c>
      <c r="H95" s="49" t="s">
        <v>355</v>
      </c>
      <c r="I95" s="78"/>
      <c r="J95" s="79">
        <f>J96</f>
        <v>0</v>
      </c>
      <c r="K95" s="79">
        <f t="shared" si="109"/>
        <v>200000</v>
      </c>
      <c r="L95" s="79">
        <f t="shared" si="109"/>
        <v>200000</v>
      </c>
      <c r="M95" s="79">
        <f t="shared" si="109"/>
        <v>0</v>
      </c>
      <c r="N95" s="79">
        <f t="shared" si="109"/>
        <v>200000</v>
      </c>
      <c r="O95" s="79">
        <f t="shared" si="109"/>
        <v>0</v>
      </c>
      <c r="P95" s="79">
        <f t="shared" si="109"/>
        <v>200000</v>
      </c>
      <c r="Q95" s="79">
        <f t="shared" si="109"/>
        <v>0</v>
      </c>
      <c r="R95" s="79">
        <f t="shared" si="109"/>
        <v>200000</v>
      </c>
    </row>
    <row r="96" spans="1:18" s="1" customFormat="1" ht="13.5" hidden="1" customHeight="1" x14ac:dyDescent="0.25">
      <c r="A96" s="95"/>
      <c r="B96" s="51" t="s">
        <v>356</v>
      </c>
      <c r="C96" s="51"/>
      <c r="D96" s="51"/>
      <c r="E96" s="35">
        <v>851</v>
      </c>
      <c r="F96" s="49" t="s">
        <v>330</v>
      </c>
      <c r="G96" s="49" t="s">
        <v>306</v>
      </c>
      <c r="H96" s="49" t="s">
        <v>355</v>
      </c>
      <c r="I96" s="78" t="s">
        <v>357</v>
      </c>
      <c r="J96" s="79">
        <f>J97</f>
        <v>0</v>
      </c>
      <c r="K96" s="79">
        <f t="shared" si="109"/>
        <v>200000</v>
      </c>
      <c r="L96" s="79">
        <f t="shared" si="109"/>
        <v>200000</v>
      </c>
      <c r="M96" s="79">
        <f t="shared" si="109"/>
        <v>0</v>
      </c>
      <c r="N96" s="79">
        <f t="shared" si="109"/>
        <v>200000</v>
      </c>
      <c r="O96" s="79">
        <f t="shared" si="109"/>
        <v>0</v>
      </c>
      <c r="P96" s="79">
        <f t="shared" si="109"/>
        <v>200000</v>
      </c>
      <c r="Q96" s="79">
        <f t="shared" si="109"/>
        <v>0</v>
      </c>
      <c r="R96" s="79">
        <f t="shared" si="109"/>
        <v>200000</v>
      </c>
    </row>
    <row r="97" spans="1:18" s="1" customFormat="1" ht="28.5" hidden="1" customHeight="1" x14ac:dyDescent="0.25">
      <c r="A97" s="95"/>
      <c r="B97" s="51" t="s">
        <v>358</v>
      </c>
      <c r="C97" s="51"/>
      <c r="D97" s="51"/>
      <c r="E97" s="35">
        <v>851</v>
      </c>
      <c r="F97" s="49" t="s">
        <v>330</v>
      </c>
      <c r="G97" s="49" t="s">
        <v>306</v>
      </c>
      <c r="H97" s="49" t="s">
        <v>355</v>
      </c>
      <c r="I97" s="78" t="s">
        <v>359</v>
      </c>
      <c r="J97" s="79"/>
      <c r="K97" s="79">
        <v>200000</v>
      </c>
      <c r="L97" s="79">
        <f>J97+K97</f>
        <v>200000</v>
      </c>
      <c r="M97" s="79"/>
      <c r="N97" s="79">
        <f>L97+M97</f>
        <v>200000</v>
      </c>
      <c r="O97" s="79"/>
      <c r="P97" s="79">
        <f>N97+O97</f>
        <v>200000</v>
      </c>
      <c r="Q97" s="79"/>
      <c r="R97" s="79">
        <f>P97+Q97</f>
        <v>200000</v>
      </c>
    </row>
    <row r="98" spans="1:18" s="1" customFormat="1" ht="12.75" hidden="1" customHeight="1" x14ac:dyDescent="0.25">
      <c r="A98" s="222" t="s">
        <v>360</v>
      </c>
      <c r="B98" s="223"/>
      <c r="C98" s="51"/>
      <c r="D98" s="51"/>
      <c r="E98" s="35">
        <v>851</v>
      </c>
      <c r="F98" s="49" t="s">
        <v>330</v>
      </c>
      <c r="G98" s="49" t="s">
        <v>306</v>
      </c>
      <c r="H98" s="49" t="s">
        <v>361</v>
      </c>
      <c r="I98" s="78"/>
      <c r="J98" s="79">
        <f t="shared" ref="J98:R98" si="110">J100</f>
        <v>0</v>
      </c>
      <c r="K98" s="79">
        <f t="shared" si="110"/>
        <v>120000</v>
      </c>
      <c r="L98" s="79">
        <f t="shared" si="110"/>
        <v>120000</v>
      </c>
      <c r="M98" s="79">
        <f t="shared" si="110"/>
        <v>0</v>
      </c>
      <c r="N98" s="79">
        <f t="shared" si="110"/>
        <v>120000</v>
      </c>
      <c r="O98" s="79">
        <f t="shared" si="110"/>
        <v>0</v>
      </c>
      <c r="P98" s="79">
        <f t="shared" si="110"/>
        <v>120000</v>
      </c>
      <c r="Q98" s="79">
        <f t="shared" si="110"/>
        <v>0</v>
      </c>
      <c r="R98" s="79">
        <f t="shared" si="110"/>
        <v>120000</v>
      </c>
    </row>
    <row r="99" spans="1:18" s="1" customFormat="1" ht="12.75" hidden="1" x14ac:dyDescent="0.25">
      <c r="A99" s="95"/>
      <c r="B99" s="51" t="s">
        <v>356</v>
      </c>
      <c r="C99" s="51"/>
      <c r="D99" s="51"/>
      <c r="E99" s="35">
        <v>851</v>
      </c>
      <c r="F99" s="49" t="s">
        <v>330</v>
      </c>
      <c r="G99" s="49" t="s">
        <v>306</v>
      </c>
      <c r="H99" s="49" t="s">
        <v>361</v>
      </c>
      <c r="I99" s="78" t="s">
        <v>357</v>
      </c>
      <c r="J99" s="79">
        <f>J100</f>
        <v>0</v>
      </c>
      <c r="K99" s="79">
        <f t="shared" ref="K99:R99" si="111">K100</f>
        <v>120000</v>
      </c>
      <c r="L99" s="79">
        <f t="shared" si="111"/>
        <v>120000</v>
      </c>
      <c r="M99" s="79">
        <f t="shared" si="111"/>
        <v>0</v>
      </c>
      <c r="N99" s="79">
        <f t="shared" si="111"/>
        <v>120000</v>
      </c>
      <c r="O99" s="79">
        <f t="shared" si="111"/>
        <v>0</v>
      </c>
      <c r="P99" s="79">
        <f t="shared" si="111"/>
        <v>120000</v>
      </c>
      <c r="Q99" s="79">
        <f t="shared" si="111"/>
        <v>0</v>
      </c>
      <c r="R99" s="79">
        <f t="shared" si="111"/>
        <v>120000</v>
      </c>
    </row>
    <row r="100" spans="1:18" s="1" customFormat="1" ht="38.25" hidden="1" x14ac:dyDescent="0.25">
      <c r="A100" s="80"/>
      <c r="B100" s="51" t="s">
        <v>358</v>
      </c>
      <c r="C100" s="51"/>
      <c r="D100" s="51"/>
      <c r="E100" s="35">
        <v>851</v>
      </c>
      <c r="F100" s="49" t="s">
        <v>330</v>
      </c>
      <c r="G100" s="49" t="s">
        <v>306</v>
      </c>
      <c r="H100" s="49" t="s">
        <v>361</v>
      </c>
      <c r="I100" s="78" t="s">
        <v>359</v>
      </c>
      <c r="J100" s="79"/>
      <c r="K100" s="79">
        <v>120000</v>
      </c>
      <c r="L100" s="79">
        <f t="shared" ref="L100" si="112">J100+K100</f>
        <v>120000</v>
      </c>
      <c r="M100" s="79"/>
      <c r="N100" s="79">
        <f t="shared" ref="N100" si="113">L100+M100</f>
        <v>120000</v>
      </c>
      <c r="O100" s="79"/>
      <c r="P100" s="79">
        <f t="shared" ref="P100" si="114">N100+O100</f>
        <v>120000</v>
      </c>
      <c r="Q100" s="79"/>
      <c r="R100" s="79">
        <f t="shared" ref="R100" si="115">P100+Q100</f>
        <v>120000</v>
      </c>
    </row>
    <row r="101" spans="1:18" s="74" customFormat="1" ht="12.75" customHeight="1" x14ac:dyDescent="0.25">
      <c r="A101" s="243" t="s">
        <v>362</v>
      </c>
      <c r="B101" s="243"/>
      <c r="C101" s="71"/>
      <c r="D101" s="71"/>
      <c r="E101" s="35">
        <v>851</v>
      </c>
      <c r="F101" s="72" t="s">
        <v>363</v>
      </c>
      <c r="G101" s="72"/>
      <c r="H101" s="72"/>
      <c r="I101" s="72"/>
      <c r="J101" s="73">
        <f t="shared" ref="J101:R101" si="116">J102+J110</f>
        <v>2892400</v>
      </c>
      <c r="K101" s="73">
        <f t="shared" si="116"/>
        <v>6768861</v>
      </c>
      <c r="L101" s="73">
        <f t="shared" si="116"/>
        <v>9661261</v>
      </c>
      <c r="M101" s="73">
        <f t="shared" si="116"/>
        <v>-887528</v>
      </c>
      <c r="N101" s="73">
        <f t="shared" si="116"/>
        <v>8773733</v>
      </c>
      <c r="O101" s="73">
        <f t="shared" si="116"/>
        <v>0</v>
      </c>
      <c r="P101" s="73">
        <f t="shared" si="116"/>
        <v>8773733</v>
      </c>
      <c r="Q101" s="73">
        <f t="shared" si="116"/>
        <v>9562490</v>
      </c>
      <c r="R101" s="73">
        <f t="shared" si="116"/>
        <v>18336223</v>
      </c>
    </row>
    <row r="102" spans="1:18" s="77" customFormat="1" ht="12.75" customHeight="1" x14ac:dyDescent="0.25">
      <c r="A102" s="244" t="s">
        <v>364</v>
      </c>
      <c r="B102" s="244"/>
      <c r="C102" s="52"/>
      <c r="D102" s="52"/>
      <c r="E102" s="35">
        <v>851</v>
      </c>
      <c r="F102" s="75" t="s">
        <v>363</v>
      </c>
      <c r="G102" s="75" t="s">
        <v>234</v>
      </c>
      <c r="H102" s="75"/>
      <c r="I102" s="75"/>
      <c r="J102" s="76">
        <f t="shared" ref="J102:R102" si="117">J103+J106</f>
        <v>500000</v>
      </c>
      <c r="K102" s="76">
        <f t="shared" si="117"/>
        <v>1000000</v>
      </c>
      <c r="L102" s="76">
        <f t="shared" si="117"/>
        <v>1500000</v>
      </c>
      <c r="M102" s="76">
        <f t="shared" si="117"/>
        <v>0</v>
      </c>
      <c r="N102" s="76">
        <f t="shared" si="117"/>
        <v>1500000</v>
      </c>
      <c r="O102" s="76">
        <f t="shared" si="117"/>
        <v>560366</v>
      </c>
      <c r="P102" s="76">
        <f t="shared" si="117"/>
        <v>2060366</v>
      </c>
      <c r="Q102" s="76">
        <f t="shared" si="117"/>
        <v>10000000</v>
      </c>
      <c r="R102" s="76">
        <f t="shared" si="117"/>
        <v>12060366</v>
      </c>
    </row>
    <row r="103" spans="1:18" s="1" customFormat="1" ht="28.5" customHeight="1" x14ac:dyDescent="0.25">
      <c r="A103" s="241" t="s">
        <v>388</v>
      </c>
      <c r="B103" s="241"/>
      <c r="C103" s="51"/>
      <c r="D103" s="51"/>
      <c r="E103" s="35">
        <v>851</v>
      </c>
      <c r="F103" s="78" t="s">
        <v>363</v>
      </c>
      <c r="G103" s="78" t="s">
        <v>234</v>
      </c>
      <c r="H103" s="78" t="s">
        <v>389</v>
      </c>
      <c r="I103" s="78"/>
      <c r="J103" s="79">
        <f>J104</f>
        <v>0</v>
      </c>
      <c r="K103" s="79">
        <f t="shared" ref="K103:R104" si="118">K104</f>
        <v>1000000</v>
      </c>
      <c r="L103" s="79">
        <f t="shared" si="118"/>
        <v>1000000</v>
      </c>
      <c r="M103" s="79">
        <f t="shared" si="118"/>
        <v>0</v>
      </c>
      <c r="N103" s="79">
        <f t="shared" si="118"/>
        <v>1000000</v>
      </c>
      <c r="O103" s="79">
        <f t="shared" si="118"/>
        <v>0</v>
      </c>
      <c r="P103" s="79">
        <f t="shared" si="118"/>
        <v>1000000</v>
      </c>
      <c r="Q103" s="79">
        <f t="shared" si="118"/>
        <v>10000000</v>
      </c>
      <c r="R103" s="79">
        <f t="shared" si="118"/>
        <v>11000000</v>
      </c>
    </row>
    <row r="104" spans="1:18" s="1" customFormat="1" ht="12.75" x14ac:dyDescent="0.25">
      <c r="A104" s="51"/>
      <c r="B104" s="51" t="s">
        <v>356</v>
      </c>
      <c r="C104" s="51"/>
      <c r="D104" s="51"/>
      <c r="E104" s="35">
        <v>851</v>
      </c>
      <c r="F104" s="78" t="s">
        <v>363</v>
      </c>
      <c r="G104" s="78" t="s">
        <v>234</v>
      </c>
      <c r="H104" s="78" t="s">
        <v>389</v>
      </c>
      <c r="I104" s="78" t="s">
        <v>357</v>
      </c>
      <c r="J104" s="79">
        <f>J105</f>
        <v>0</v>
      </c>
      <c r="K104" s="79">
        <f t="shared" si="118"/>
        <v>1000000</v>
      </c>
      <c r="L104" s="79">
        <f t="shared" si="118"/>
        <v>1000000</v>
      </c>
      <c r="M104" s="79">
        <f t="shared" si="118"/>
        <v>0</v>
      </c>
      <c r="N104" s="79">
        <f t="shared" si="118"/>
        <v>1000000</v>
      </c>
      <c r="O104" s="79">
        <f t="shared" si="118"/>
        <v>0</v>
      </c>
      <c r="P104" s="79">
        <f t="shared" si="118"/>
        <v>1000000</v>
      </c>
      <c r="Q104" s="79">
        <f t="shared" si="118"/>
        <v>10000000</v>
      </c>
      <c r="R104" s="79">
        <f t="shared" si="118"/>
        <v>11000000</v>
      </c>
    </row>
    <row r="105" spans="1:18" s="1" customFormat="1" ht="26.25" customHeight="1" x14ac:dyDescent="0.25">
      <c r="A105" s="80"/>
      <c r="B105" s="51" t="s">
        <v>358</v>
      </c>
      <c r="C105" s="51"/>
      <c r="D105" s="51"/>
      <c r="E105" s="35">
        <v>851</v>
      </c>
      <c r="F105" s="78" t="s">
        <v>363</v>
      </c>
      <c r="G105" s="78" t="s">
        <v>234</v>
      </c>
      <c r="H105" s="78" t="s">
        <v>389</v>
      </c>
      <c r="I105" s="78" t="s">
        <v>359</v>
      </c>
      <c r="J105" s="79">
        <v>0</v>
      </c>
      <c r="K105" s="79">
        <v>1000000</v>
      </c>
      <c r="L105" s="79">
        <f t="shared" ref="L105" si="119">J105+K105</f>
        <v>1000000</v>
      </c>
      <c r="M105" s="79"/>
      <c r="N105" s="79">
        <f t="shared" ref="N105" si="120">L105+M105</f>
        <v>1000000</v>
      </c>
      <c r="O105" s="79"/>
      <c r="P105" s="79">
        <f t="shared" ref="P105" si="121">N105+O105</f>
        <v>1000000</v>
      </c>
      <c r="Q105" s="79">
        <v>10000000</v>
      </c>
      <c r="R105" s="79">
        <f t="shared" ref="R105" si="122">P105+Q105</f>
        <v>11000000</v>
      </c>
    </row>
    <row r="106" spans="1:18" s="77" customFormat="1" ht="12.75" hidden="1" customHeight="1" x14ac:dyDescent="0.25">
      <c r="A106" s="241" t="s">
        <v>390</v>
      </c>
      <c r="B106" s="241"/>
      <c r="C106" s="51"/>
      <c r="D106" s="51"/>
      <c r="E106" s="35">
        <v>851</v>
      </c>
      <c r="F106" s="78" t="s">
        <v>363</v>
      </c>
      <c r="G106" s="78" t="s">
        <v>234</v>
      </c>
      <c r="H106" s="78" t="s">
        <v>391</v>
      </c>
      <c r="I106" s="78"/>
      <c r="J106" s="79">
        <f t="shared" ref="J106:R106" si="123">J107</f>
        <v>500000</v>
      </c>
      <c r="K106" s="79">
        <f t="shared" si="123"/>
        <v>0</v>
      </c>
      <c r="L106" s="79">
        <f t="shared" si="123"/>
        <v>500000</v>
      </c>
      <c r="M106" s="79">
        <f t="shared" si="123"/>
        <v>0</v>
      </c>
      <c r="N106" s="79">
        <f t="shared" si="123"/>
        <v>500000</v>
      </c>
      <c r="O106" s="79">
        <f t="shared" si="123"/>
        <v>560366</v>
      </c>
      <c r="P106" s="79">
        <f t="shared" si="123"/>
        <v>1060366</v>
      </c>
      <c r="Q106" s="79">
        <f t="shared" si="123"/>
        <v>0</v>
      </c>
      <c r="R106" s="79">
        <f t="shared" si="123"/>
        <v>1060366</v>
      </c>
    </row>
    <row r="107" spans="1:18" s="1" customFormat="1" ht="13.5" hidden="1" customHeight="1" x14ac:dyDescent="0.25">
      <c r="A107" s="51"/>
      <c r="B107" s="51" t="s">
        <v>356</v>
      </c>
      <c r="C107" s="51"/>
      <c r="D107" s="51"/>
      <c r="E107" s="35">
        <v>851</v>
      </c>
      <c r="F107" s="49" t="s">
        <v>363</v>
      </c>
      <c r="G107" s="78" t="s">
        <v>234</v>
      </c>
      <c r="H107" s="49" t="s">
        <v>391</v>
      </c>
      <c r="I107" s="49" t="s">
        <v>357</v>
      </c>
      <c r="J107" s="79">
        <f>J109+J108</f>
        <v>500000</v>
      </c>
      <c r="K107" s="79">
        <f t="shared" ref="K107:R107" si="124">K109+K108</f>
        <v>0</v>
      </c>
      <c r="L107" s="79">
        <f t="shared" si="124"/>
        <v>500000</v>
      </c>
      <c r="M107" s="79">
        <f t="shared" si="124"/>
        <v>0</v>
      </c>
      <c r="N107" s="79">
        <f t="shared" si="124"/>
        <v>500000</v>
      </c>
      <c r="O107" s="79">
        <f t="shared" si="124"/>
        <v>560366</v>
      </c>
      <c r="P107" s="79">
        <f t="shared" si="124"/>
        <v>1060366</v>
      </c>
      <c r="Q107" s="79">
        <f t="shared" si="124"/>
        <v>0</v>
      </c>
      <c r="R107" s="79">
        <f t="shared" si="124"/>
        <v>1060366</v>
      </c>
    </row>
    <row r="108" spans="1:18" s="1" customFormat="1" ht="38.25" hidden="1" x14ac:dyDescent="0.25">
      <c r="A108" s="51"/>
      <c r="B108" s="51" t="s">
        <v>358</v>
      </c>
      <c r="C108" s="51"/>
      <c r="D108" s="51"/>
      <c r="E108" s="35">
        <v>851</v>
      </c>
      <c r="F108" s="49" t="s">
        <v>363</v>
      </c>
      <c r="G108" s="78" t="s">
        <v>234</v>
      </c>
      <c r="H108" s="49" t="s">
        <v>391</v>
      </c>
      <c r="I108" s="49" t="s">
        <v>359</v>
      </c>
      <c r="J108" s="79"/>
      <c r="K108" s="79">
        <v>500000</v>
      </c>
      <c r="L108" s="79">
        <f t="shared" si="94"/>
        <v>500000</v>
      </c>
      <c r="M108" s="79"/>
      <c r="N108" s="79">
        <f t="shared" ref="N108:N109" si="125">L108+M108</f>
        <v>500000</v>
      </c>
      <c r="O108" s="79">
        <v>560366</v>
      </c>
      <c r="P108" s="79">
        <f t="shared" ref="P108:P109" si="126">N108+O108</f>
        <v>1060366</v>
      </c>
      <c r="Q108" s="79"/>
      <c r="R108" s="79">
        <f t="shared" ref="R108:R109" si="127">P108+Q108</f>
        <v>1060366</v>
      </c>
    </row>
    <row r="109" spans="1:18" s="1" customFormat="1" ht="25.5" hidden="1" x14ac:dyDescent="0.25">
      <c r="A109" s="51"/>
      <c r="B109" s="51" t="s">
        <v>392</v>
      </c>
      <c r="C109" s="51"/>
      <c r="D109" s="51"/>
      <c r="E109" s="35">
        <v>851</v>
      </c>
      <c r="F109" s="49" t="s">
        <v>363</v>
      </c>
      <c r="G109" s="78" t="s">
        <v>234</v>
      </c>
      <c r="H109" s="49" t="s">
        <v>391</v>
      </c>
      <c r="I109" s="49" t="s">
        <v>393</v>
      </c>
      <c r="J109" s="79">
        <v>500000</v>
      </c>
      <c r="K109" s="79">
        <v>-500000</v>
      </c>
      <c r="L109" s="79">
        <f t="shared" si="94"/>
        <v>0</v>
      </c>
      <c r="M109" s="79"/>
      <c r="N109" s="79">
        <f t="shared" si="125"/>
        <v>0</v>
      </c>
      <c r="O109" s="79"/>
      <c r="P109" s="79">
        <f t="shared" si="126"/>
        <v>0</v>
      </c>
      <c r="Q109" s="79"/>
      <c r="R109" s="79">
        <f t="shared" si="127"/>
        <v>0</v>
      </c>
    </row>
    <row r="110" spans="1:18" s="77" customFormat="1" ht="12.75" customHeight="1" x14ac:dyDescent="0.25">
      <c r="A110" s="244" t="s">
        <v>398</v>
      </c>
      <c r="B110" s="244"/>
      <c r="C110" s="52"/>
      <c r="D110" s="52"/>
      <c r="E110" s="35">
        <v>851</v>
      </c>
      <c r="F110" s="75" t="s">
        <v>363</v>
      </c>
      <c r="G110" s="75" t="s">
        <v>306</v>
      </c>
      <c r="H110" s="75"/>
      <c r="I110" s="75"/>
      <c r="J110" s="76">
        <f>J111+J115</f>
        <v>2392400</v>
      </c>
      <c r="K110" s="76">
        <f t="shared" ref="K110:R110" si="128">K111+K115</f>
        <v>5768861</v>
      </c>
      <c r="L110" s="76">
        <f t="shared" si="128"/>
        <v>8161261</v>
      </c>
      <c r="M110" s="76">
        <f t="shared" si="128"/>
        <v>-887528</v>
      </c>
      <c r="N110" s="76">
        <f t="shared" si="128"/>
        <v>7273733</v>
      </c>
      <c r="O110" s="76">
        <f t="shared" si="128"/>
        <v>-560366</v>
      </c>
      <c r="P110" s="76">
        <f t="shared" si="128"/>
        <v>6713367</v>
      </c>
      <c r="Q110" s="76">
        <f t="shared" si="128"/>
        <v>-437510</v>
      </c>
      <c r="R110" s="76">
        <f t="shared" si="128"/>
        <v>6275857</v>
      </c>
    </row>
    <row r="111" spans="1:18" s="1" customFormat="1" ht="12.75" hidden="1" customHeight="1" x14ac:dyDescent="0.25">
      <c r="A111" s="222" t="s">
        <v>427</v>
      </c>
      <c r="B111" s="223"/>
      <c r="C111" s="51"/>
      <c r="D111" s="51"/>
      <c r="E111" s="35">
        <v>851</v>
      </c>
      <c r="F111" s="78" t="s">
        <v>363</v>
      </c>
      <c r="G111" s="49" t="s">
        <v>306</v>
      </c>
      <c r="H111" s="49" t="s">
        <v>428</v>
      </c>
      <c r="I111" s="78"/>
      <c r="J111" s="79">
        <f>J112</f>
        <v>0</v>
      </c>
      <c r="K111" s="79">
        <f t="shared" ref="K111:R111" si="129">K112</f>
        <v>2000000</v>
      </c>
      <c r="L111" s="79">
        <f t="shared" si="129"/>
        <v>2000000</v>
      </c>
      <c r="M111" s="79">
        <f t="shared" si="129"/>
        <v>0</v>
      </c>
      <c r="N111" s="79">
        <f t="shared" si="129"/>
        <v>2000000</v>
      </c>
      <c r="O111" s="79">
        <f t="shared" si="129"/>
        <v>0</v>
      </c>
      <c r="P111" s="79">
        <f t="shared" si="129"/>
        <v>2000000</v>
      </c>
      <c r="Q111" s="79">
        <f t="shared" si="129"/>
        <v>0</v>
      </c>
      <c r="R111" s="79">
        <f t="shared" si="129"/>
        <v>2000000</v>
      </c>
    </row>
    <row r="112" spans="1:18" s="1" customFormat="1" ht="12.75" hidden="1" x14ac:dyDescent="0.25">
      <c r="A112" s="51"/>
      <c r="B112" s="51" t="s">
        <v>431</v>
      </c>
      <c r="C112" s="51"/>
      <c r="D112" s="51"/>
      <c r="E112" s="35">
        <v>851</v>
      </c>
      <c r="F112" s="78" t="s">
        <v>363</v>
      </c>
      <c r="G112" s="49" t="s">
        <v>306</v>
      </c>
      <c r="H112" s="49" t="s">
        <v>432</v>
      </c>
      <c r="I112" s="78"/>
      <c r="J112" s="79">
        <f t="shared" ref="J112:R112" si="130">J114</f>
        <v>0</v>
      </c>
      <c r="K112" s="79">
        <f t="shared" si="130"/>
        <v>2000000</v>
      </c>
      <c r="L112" s="79">
        <f t="shared" si="130"/>
        <v>2000000</v>
      </c>
      <c r="M112" s="79">
        <f t="shared" si="130"/>
        <v>0</v>
      </c>
      <c r="N112" s="79">
        <f t="shared" si="130"/>
        <v>2000000</v>
      </c>
      <c r="O112" s="79">
        <f t="shared" si="130"/>
        <v>0</v>
      </c>
      <c r="P112" s="79">
        <f t="shared" si="130"/>
        <v>2000000</v>
      </c>
      <c r="Q112" s="79">
        <f t="shared" si="130"/>
        <v>0</v>
      </c>
      <c r="R112" s="79">
        <f t="shared" si="130"/>
        <v>2000000</v>
      </c>
    </row>
    <row r="113" spans="1:18" s="1" customFormat="1" ht="12.75" hidden="1" x14ac:dyDescent="0.25">
      <c r="A113" s="51"/>
      <c r="B113" s="51" t="s">
        <v>356</v>
      </c>
      <c r="C113" s="51"/>
      <c r="D113" s="51"/>
      <c r="E113" s="35">
        <v>851</v>
      </c>
      <c r="F113" s="78" t="s">
        <v>363</v>
      </c>
      <c r="G113" s="49" t="s">
        <v>306</v>
      </c>
      <c r="H113" s="49" t="s">
        <v>432</v>
      </c>
      <c r="I113" s="78" t="s">
        <v>357</v>
      </c>
      <c r="J113" s="79">
        <f t="shared" ref="J113:R113" si="131">J114</f>
        <v>0</v>
      </c>
      <c r="K113" s="79">
        <f t="shared" si="131"/>
        <v>2000000</v>
      </c>
      <c r="L113" s="79">
        <f t="shared" si="131"/>
        <v>2000000</v>
      </c>
      <c r="M113" s="79">
        <f t="shared" si="131"/>
        <v>0</v>
      </c>
      <c r="N113" s="79">
        <f t="shared" si="131"/>
        <v>2000000</v>
      </c>
      <c r="O113" s="79">
        <f t="shared" si="131"/>
        <v>0</v>
      </c>
      <c r="P113" s="79">
        <f t="shared" si="131"/>
        <v>2000000</v>
      </c>
      <c r="Q113" s="79">
        <f t="shared" si="131"/>
        <v>0</v>
      </c>
      <c r="R113" s="79">
        <f t="shared" si="131"/>
        <v>2000000</v>
      </c>
    </row>
    <row r="114" spans="1:18" s="1" customFormat="1" ht="38.25" hidden="1" x14ac:dyDescent="0.25">
      <c r="A114" s="51"/>
      <c r="B114" s="51" t="s">
        <v>358</v>
      </c>
      <c r="C114" s="51"/>
      <c r="D114" s="51"/>
      <c r="E114" s="35">
        <v>851</v>
      </c>
      <c r="F114" s="78" t="s">
        <v>363</v>
      </c>
      <c r="G114" s="49" t="s">
        <v>306</v>
      </c>
      <c r="H114" s="49" t="s">
        <v>432</v>
      </c>
      <c r="I114" s="78" t="s">
        <v>359</v>
      </c>
      <c r="J114" s="79">
        <v>0</v>
      </c>
      <c r="K114" s="79">
        <v>2000000</v>
      </c>
      <c r="L114" s="79">
        <f t="shared" ref="L114" si="132">J114+K114</f>
        <v>2000000</v>
      </c>
      <c r="M114" s="79"/>
      <c r="N114" s="79">
        <f t="shared" ref="N114" si="133">L114+M114</f>
        <v>2000000</v>
      </c>
      <c r="O114" s="79"/>
      <c r="P114" s="79">
        <f t="shared" ref="P114" si="134">N114+O114</f>
        <v>2000000</v>
      </c>
      <c r="Q114" s="79"/>
      <c r="R114" s="79">
        <f t="shared" ref="R114" si="135">P114+Q114</f>
        <v>2000000</v>
      </c>
    </row>
    <row r="115" spans="1:18" s="77" customFormat="1" ht="12.75" customHeight="1" x14ac:dyDescent="0.25">
      <c r="A115" s="241" t="s">
        <v>390</v>
      </c>
      <c r="B115" s="241"/>
      <c r="C115" s="51"/>
      <c r="D115" s="51"/>
      <c r="E115" s="35">
        <v>851</v>
      </c>
      <c r="F115" s="78" t="s">
        <v>363</v>
      </c>
      <c r="G115" s="78" t="s">
        <v>306</v>
      </c>
      <c r="H115" s="78" t="s">
        <v>391</v>
      </c>
      <c r="I115" s="78"/>
      <c r="J115" s="79">
        <f t="shared" ref="J115:R115" si="136">J116</f>
        <v>2392400</v>
      </c>
      <c r="K115" s="79">
        <f t="shared" si="136"/>
        <v>3768861</v>
      </c>
      <c r="L115" s="79">
        <f t="shared" si="136"/>
        <v>6161261</v>
      </c>
      <c r="M115" s="79">
        <f t="shared" si="136"/>
        <v>-887528</v>
      </c>
      <c r="N115" s="79">
        <f t="shared" si="136"/>
        <v>5273733</v>
      </c>
      <c r="O115" s="79">
        <f t="shared" si="136"/>
        <v>-560366</v>
      </c>
      <c r="P115" s="79">
        <f t="shared" si="136"/>
        <v>4713367</v>
      </c>
      <c r="Q115" s="79">
        <f t="shared" si="136"/>
        <v>-437510</v>
      </c>
      <c r="R115" s="79">
        <f t="shared" si="136"/>
        <v>4275857</v>
      </c>
    </row>
    <row r="116" spans="1:18" s="1" customFormat="1" ht="13.5" customHeight="1" x14ac:dyDescent="0.25">
      <c r="A116" s="51"/>
      <c r="B116" s="51" t="s">
        <v>356</v>
      </c>
      <c r="C116" s="51"/>
      <c r="D116" s="51"/>
      <c r="E116" s="35">
        <v>851</v>
      </c>
      <c r="F116" s="49" t="s">
        <v>363</v>
      </c>
      <c r="G116" s="78" t="s">
        <v>306</v>
      </c>
      <c r="H116" s="49" t="s">
        <v>391</v>
      </c>
      <c r="I116" s="49" t="s">
        <v>357</v>
      </c>
      <c r="J116" s="79">
        <f>J118+J117</f>
        <v>2392400</v>
      </c>
      <c r="K116" s="79">
        <f t="shared" ref="K116:R116" si="137">K118+K117</f>
        <v>3768861</v>
      </c>
      <c r="L116" s="79">
        <f t="shared" si="137"/>
        <v>6161261</v>
      </c>
      <c r="M116" s="79">
        <f t="shared" si="137"/>
        <v>-887528</v>
      </c>
      <c r="N116" s="79">
        <f t="shared" si="137"/>
        <v>5273733</v>
      </c>
      <c r="O116" s="79">
        <f t="shared" si="137"/>
        <v>-560366</v>
      </c>
      <c r="P116" s="79">
        <f t="shared" si="137"/>
        <v>4713367</v>
      </c>
      <c r="Q116" s="79">
        <f t="shared" si="137"/>
        <v>-437510</v>
      </c>
      <c r="R116" s="79">
        <f t="shared" si="137"/>
        <v>4275857</v>
      </c>
    </row>
    <row r="117" spans="1:18" s="1" customFormat="1" ht="27" customHeight="1" x14ac:dyDescent="0.25">
      <c r="A117" s="51"/>
      <c r="B117" s="51" t="s">
        <v>358</v>
      </c>
      <c r="C117" s="51"/>
      <c r="D117" s="51"/>
      <c r="E117" s="35">
        <v>851</v>
      </c>
      <c r="F117" s="49" t="s">
        <v>363</v>
      </c>
      <c r="G117" s="78" t="s">
        <v>306</v>
      </c>
      <c r="H117" s="49" t="s">
        <v>391</v>
      </c>
      <c r="I117" s="49" t="s">
        <v>359</v>
      </c>
      <c r="J117" s="79"/>
      <c r="K117" s="79">
        <f>2392400+2518061-550000+133400+1500000+167400</f>
        <v>6161261</v>
      </c>
      <c r="L117" s="79">
        <f t="shared" si="94"/>
        <v>6161261</v>
      </c>
      <c r="M117" s="79">
        <f>-699992-88000-99536</f>
        <v>-887528</v>
      </c>
      <c r="N117" s="79">
        <f t="shared" ref="N117:N118" si="138">L117+M117</f>
        <v>5273733</v>
      </c>
      <c r="O117" s="79">
        <v>-560366</v>
      </c>
      <c r="P117" s="79">
        <f t="shared" ref="P117:P118" si="139">N117+O117</f>
        <v>4713367</v>
      </c>
      <c r="Q117" s="79">
        <v>-437510</v>
      </c>
      <c r="R117" s="79">
        <f t="shared" ref="R117:R118" si="140">P117+Q117</f>
        <v>4275857</v>
      </c>
    </row>
    <row r="118" spans="1:18" s="1" customFormat="1" ht="25.5" hidden="1" customHeight="1" x14ac:dyDescent="0.25">
      <c r="A118" s="51"/>
      <c r="B118" s="51" t="s">
        <v>392</v>
      </c>
      <c r="C118" s="51"/>
      <c r="D118" s="51"/>
      <c r="E118" s="35">
        <v>851</v>
      </c>
      <c r="F118" s="49" t="s">
        <v>363</v>
      </c>
      <c r="G118" s="78" t="s">
        <v>306</v>
      </c>
      <c r="H118" s="49" t="s">
        <v>391</v>
      </c>
      <c r="I118" s="49" t="s">
        <v>393</v>
      </c>
      <c r="J118" s="79">
        <f>3842400-800000-650000</f>
        <v>2392400</v>
      </c>
      <c r="K118" s="79">
        <v>-2392400</v>
      </c>
      <c r="L118" s="79">
        <f t="shared" si="94"/>
        <v>0</v>
      </c>
      <c r="M118" s="79"/>
      <c r="N118" s="79">
        <f t="shared" si="138"/>
        <v>0</v>
      </c>
      <c r="O118" s="79"/>
      <c r="P118" s="79">
        <f t="shared" si="139"/>
        <v>0</v>
      </c>
      <c r="Q118" s="79"/>
      <c r="R118" s="79">
        <f t="shared" si="140"/>
        <v>0</v>
      </c>
    </row>
    <row r="119" spans="1:18" s="1" customFormat="1" ht="12.75" hidden="1" customHeight="1" x14ac:dyDescent="0.25">
      <c r="A119" s="243" t="s">
        <v>470</v>
      </c>
      <c r="B119" s="243"/>
      <c r="C119" s="71"/>
      <c r="D119" s="71"/>
      <c r="E119" s="35">
        <v>851</v>
      </c>
      <c r="F119" s="72" t="s">
        <v>471</v>
      </c>
      <c r="G119" s="72"/>
      <c r="H119" s="72"/>
      <c r="I119" s="72"/>
      <c r="J119" s="73">
        <f>J120+J159</f>
        <v>4800540</v>
      </c>
      <c r="K119" s="73">
        <f t="shared" ref="K119:R119" si="141">K120+K159</f>
        <v>3180</v>
      </c>
      <c r="L119" s="73">
        <f t="shared" si="141"/>
        <v>4803720</v>
      </c>
      <c r="M119" s="73">
        <f t="shared" si="141"/>
        <v>0</v>
      </c>
      <c r="N119" s="73">
        <f t="shared" si="141"/>
        <v>4803720</v>
      </c>
      <c r="O119" s="73">
        <f t="shared" si="141"/>
        <v>0</v>
      </c>
      <c r="P119" s="73">
        <f t="shared" si="141"/>
        <v>4803720</v>
      </c>
      <c r="Q119" s="73">
        <f t="shared" si="141"/>
        <v>0</v>
      </c>
      <c r="R119" s="73">
        <f t="shared" si="141"/>
        <v>4803720</v>
      </c>
    </row>
    <row r="120" spans="1:18" s="1" customFormat="1" ht="12.75" hidden="1" customHeight="1" x14ac:dyDescent="0.25">
      <c r="A120" s="244" t="s">
        <v>472</v>
      </c>
      <c r="B120" s="244"/>
      <c r="C120" s="52"/>
      <c r="D120" s="52"/>
      <c r="E120" s="35">
        <v>851</v>
      </c>
      <c r="F120" s="75" t="s">
        <v>471</v>
      </c>
      <c r="G120" s="75" t="s">
        <v>234</v>
      </c>
      <c r="H120" s="75"/>
      <c r="I120" s="75"/>
      <c r="J120" s="76">
        <f>J121+J129+J139+J146+J153+J156</f>
        <v>4785540</v>
      </c>
      <c r="K120" s="76">
        <f t="shared" ref="K120:R120" si="142">K121+K129+K139+K146+K153+K156</f>
        <v>3180</v>
      </c>
      <c r="L120" s="76">
        <f t="shared" si="142"/>
        <v>4788720</v>
      </c>
      <c r="M120" s="76">
        <f t="shared" si="142"/>
        <v>0</v>
      </c>
      <c r="N120" s="76">
        <f t="shared" si="142"/>
        <v>4788720</v>
      </c>
      <c r="O120" s="76">
        <f t="shared" si="142"/>
        <v>0</v>
      </c>
      <c r="P120" s="76">
        <f t="shared" si="142"/>
        <v>4788720</v>
      </c>
      <c r="Q120" s="76">
        <f t="shared" si="142"/>
        <v>0</v>
      </c>
      <c r="R120" s="76">
        <f t="shared" si="142"/>
        <v>4788720</v>
      </c>
    </row>
    <row r="121" spans="1:18" s="1" customFormat="1" ht="12.75" hidden="1" customHeight="1" x14ac:dyDescent="0.25">
      <c r="A121" s="241" t="s">
        <v>473</v>
      </c>
      <c r="B121" s="241"/>
      <c r="C121" s="51"/>
      <c r="D121" s="51"/>
      <c r="E121" s="35">
        <v>851</v>
      </c>
      <c r="F121" s="78" t="s">
        <v>471</v>
      </c>
      <c r="G121" s="78" t="s">
        <v>234</v>
      </c>
      <c r="H121" s="78" t="s">
        <v>474</v>
      </c>
      <c r="I121" s="78"/>
      <c r="J121" s="79">
        <f>J122</f>
        <v>1380000</v>
      </c>
      <c r="K121" s="79">
        <f t="shared" ref="K121:R121" si="143">K122</f>
        <v>0</v>
      </c>
      <c r="L121" s="79">
        <f t="shared" si="143"/>
        <v>1380000</v>
      </c>
      <c r="M121" s="79">
        <f t="shared" si="143"/>
        <v>0</v>
      </c>
      <c r="N121" s="79">
        <f t="shared" si="143"/>
        <v>1380000</v>
      </c>
      <c r="O121" s="79">
        <f t="shared" si="143"/>
        <v>0</v>
      </c>
      <c r="P121" s="79">
        <f t="shared" si="143"/>
        <v>1380000</v>
      </c>
      <c r="Q121" s="79">
        <f t="shared" si="143"/>
        <v>0</v>
      </c>
      <c r="R121" s="79">
        <f t="shared" si="143"/>
        <v>1380000</v>
      </c>
    </row>
    <row r="122" spans="1:18" s="1" customFormat="1" ht="12.75" hidden="1" customHeight="1" x14ac:dyDescent="0.25">
      <c r="A122" s="241" t="s">
        <v>367</v>
      </c>
      <c r="B122" s="241"/>
      <c r="C122" s="51"/>
      <c r="D122" s="51"/>
      <c r="E122" s="35">
        <v>851</v>
      </c>
      <c r="F122" s="78" t="s">
        <v>471</v>
      </c>
      <c r="G122" s="78" t="s">
        <v>234</v>
      </c>
      <c r="H122" s="78" t="s">
        <v>475</v>
      </c>
      <c r="I122" s="78"/>
      <c r="J122" s="79">
        <f>J123+J126</f>
        <v>1380000</v>
      </c>
      <c r="K122" s="79">
        <f t="shared" ref="K122:R122" si="144">K123+K126</f>
        <v>0</v>
      </c>
      <c r="L122" s="79">
        <f t="shared" si="144"/>
        <v>1380000</v>
      </c>
      <c r="M122" s="79">
        <f t="shared" si="144"/>
        <v>0</v>
      </c>
      <c r="N122" s="79">
        <f t="shared" si="144"/>
        <v>1380000</v>
      </c>
      <c r="O122" s="79">
        <f t="shared" si="144"/>
        <v>0</v>
      </c>
      <c r="P122" s="79">
        <f t="shared" si="144"/>
        <v>1380000</v>
      </c>
      <c r="Q122" s="79">
        <f t="shared" si="144"/>
        <v>0</v>
      </c>
      <c r="R122" s="79">
        <f t="shared" si="144"/>
        <v>1380000</v>
      </c>
    </row>
    <row r="123" spans="1:18" s="2" customFormat="1" ht="12.75" hidden="1" customHeight="1" x14ac:dyDescent="0.25">
      <c r="A123" s="241" t="s">
        <v>476</v>
      </c>
      <c r="B123" s="241"/>
      <c r="C123" s="51"/>
      <c r="D123" s="51"/>
      <c r="E123" s="35">
        <v>851</v>
      </c>
      <c r="F123" s="49" t="s">
        <v>471</v>
      </c>
      <c r="G123" s="49" t="s">
        <v>234</v>
      </c>
      <c r="H123" s="49" t="s">
        <v>477</v>
      </c>
      <c r="I123" s="49"/>
      <c r="J123" s="44">
        <f t="shared" ref="J123:R124" si="145">J124</f>
        <v>180000</v>
      </c>
      <c r="K123" s="44">
        <f t="shared" si="145"/>
        <v>0</v>
      </c>
      <c r="L123" s="44">
        <f t="shared" si="145"/>
        <v>180000</v>
      </c>
      <c r="M123" s="44">
        <f t="shared" si="145"/>
        <v>0</v>
      </c>
      <c r="N123" s="44">
        <f t="shared" si="145"/>
        <v>180000</v>
      </c>
      <c r="O123" s="44">
        <f t="shared" si="145"/>
        <v>0</v>
      </c>
      <c r="P123" s="44">
        <f t="shared" si="145"/>
        <v>180000</v>
      </c>
      <c r="Q123" s="44">
        <f t="shared" si="145"/>
        <v>0</v>
      </c>
      <c r="R123" s="44">
        <f t="shared" si="145"/>
        <v>180000</v>
      </c>
    </row>
    <row r="124" spans="1:18" s="1" customFormat="1" ht="12.75" hidden="1" x14ac:dyDescent="0.25">
      <c r="A124" s="87"/>
      <c r="B124" s="51" t="s">
        <v>250</v>
      </c>
      <c r="C124" s="51"/>
      <c r="D124" s="51"/>
      <c r="E124" s="35">
        <v>851</v>
      </c>
      <c r="F124" s="78" t="s">
        <v>471</v>
      </c>
      <c r="G124" s="78" t="s">
        <v>234</v>
      </c>
      <c r="H124" s="78" t="s">
        <v>477</v>
      </c>
      <c r="I124" s="78" t="s">
        <v>251</v>
      </c>
      <c r="J124" s="79">
        <f t="shared" si="145"/>
        <v>180000</v>
      </c>
      <c r="K124" s="79">
        <f t="shared" si="145"/>
        <v>0</v>
      </c>
      <c r="L124" s="79">
        <f t="shared" si="145"/>
        <v>180000</v>
      </c>
      <c r="M124" s="79">
        <f t="shared" si="145"/>
        <v>0</v>
      </c>
      <c r="N124" s="79">
        <f t="shared" si="145"/>
        <v>180000</v>
      </c>
      <c r="O124" s="79">
        <f t="shared" si="145"/>
        <v>0</v>
      </c>
      <c r="P124" s="79">
        <f t="shared" si="145"/>
        <v>180000</v>
      </c>
      <c r="Q124" s="79">
        <f t="shared" si="145"/>
        <v>0</v>
      </c>
      <c r="R124" s="79">
        <f t="shared" si="145"/>
        <v>180000</v>
      </c>
    </row>
    <row r="125" spans="1:18" s="1" customFormat="1" ht="25.5" hidden="1" x14ac:dyDescent="0.25">
      <c r="A125" s="87"/>
      <c r="B125" s="51" t="s">
        <v>469</v>
      </c>
      <c r="C125" s="51"/>
      <c r="D125" s="51"/>
      <c r="E125" s="35">
        <v>851</v>
      </c>
      <c r="F125" s="78" t="s">
        <v>471</v>
      </c>
      <c r="G125" s="78" t="s">
        <v>234</v>
      </c>
      <c r="H125" s="78" t="s">
        <v>477</v>
      </c>
      <c r="I125" s="78" t="s">
        <v>253</v>
      </c>
      <c r="J125" s="79">
        <v>180000</v>
      </c>
      <c r="K125" s="79"/>
      <c r="L125" s="79">
        <f t="shared" si="94"/>
        <v>180000</v>
      </c>
      <c r="M125" s="79"/>
      <c r="N125" s="79">
        <f t="shared" ref="N125" si="146">L125+M125</f>
        <v>180000</v>
      </c>
      <c r="O125" s="79"/>
      <c r="P125" s="79">
        <f t="shared" ref="P125" si="147">N125+O125</f>
        <v>180000</v>
      </c>
      <c r="Q125" s="79"/>
      <c r="R125" s="79">
        <f t="shared" ref="R125" si="148">P125+Q125</f>
        <v>180000</v>
      </c>
    </row>
    <row r="126" spans="1:18" s="1" customFormat="1" ht="12.75" hidden="1" customHeight="1" x14ac:dyDescent="0.25">
      <c r="A126" s="241" t="s">
        <v>478</v>
      </c>
      <c r="B126" s="241"/>
      <c r="C126" s="51"/>
      <c r="D126" s="51"/>
      <c r="E126" s="35">
        <v>851</v>
      </c>
      <c r="F126" s="49" t="s">
        <v>471</v>
      </c>
      <c r="G126" s="49" t="s">
        <v>234</v>
      </c>
      <c r="H126" s="49" t="s">
        <v>479</v>
      </c>
      <c r="I126" s="49"/>
      <c r="J126" s="44">
        <f t="shared" ref="J126:R127" si="149">J127</f>
        <v>1200000</v>
      </c>
      <c r="K126" s="44">
        <f t="shared" si="149"/>
        <v>0</v>
      </c>
      <c r="L126" s="44">
        <f t="shared" si="149"/>
        <v>1200000</v>
      </c>
      <c r="M126" s="44">
        <f t="shared" si="149"/>
        <v>0</v>
      </c>
      <c r="N126" s="44">
        <f t="shared" si="149"/>
        <v>1200000</v>
      </c>
      <c r="O126" s="44">
        <f t="shared" si="149"/>
        <v>0</v>
      </c>
      <c r="P126" s="44">
        <f t="shared" si="149"/>
        <v>1200000</v>
      </c>
      <c r="Q126" s="44">
        <f t="shared" si="149"/>
        <v>0</v>
      </c>
      <c r="R126" s="44">
        <f t="shared" si="149"/>
        <v>1200000</v>
      </c>
    </row>
    <row r="127" spans="1:18" s="1" customFormat="1" ht="12.75" hidden="1" x14ac:dyDescent="0.25">
      <c r="A127" s="80"/>
      <c r="B127" s="48" t="s">
        <v>246</v>
      </c>
      <c r="C127" s="48"/>
      <c r="D127" s="48"/>
      <c r="E127" s="35">
        <v>851</v>
      </c>
      <c r="F127" s="49" t="s">
        <v>471</v>
      </c>
      <c r="G127" s="49" t="s">
        <v>234</v>
      </c>
      <c r="H127" s="49" t="s">
        <v>479</v>
      </c>
      <c r="I127" s="78" t="s">
        <v>247</v>
      </c>
      <c r="J127" s="79">
        <f t="shared" si="149"/>
        <v>1200000</v>
      </c>
      <c r="K127" s="79">
        <f t="shared" si="149"/>
        <v>0</v>
      </c>
      <c r="L127" s="79">
        <f t="shared" si="149"/>
        <v>1200000</v>
      </c>
      <c r="M127" s="79">
        <f t="shared" si="149"/>
        <v>0</v>
      </c>
      <c r="N127" s="79">
        <f t="shared" si="149"/>
        <v>1200000</v>
      </c>
      <c r="O127" s="79">
        <f t="shared" si="149"/>
        <v>0</v>
      </c>
      <c r="P127" s="79">
        <f t="shared" si="149"/>
        <v>1200000</v>
      </c>
      <c r="Q127" s="79">
        <f t="shared" si="149"/>
        <v>0</v>
      </c>
      <c r="R127" s="79">
        <f t="shared" si="149"/>
        <v>1200000</v>
      </c>
    </row>
    <row r="128" spans="1:18" s="1" customFormat="1" ht="25.5" hidden="1" x14ac:dyDescent="0.25">
      <c r="A128" s="80"/>
      <c r="B128" s="51" t="s">
        <v>248</v>
      </c>
      <c r="C128" s="51"/>
      <c r="D128" s="51"/>
      <c r="E128" s="35">
        <v>851</v>
      </c>
      <c r="F128" s="49" t="s">
        <v>471</v>
      </c>
      <c r="G128" s="49" t="s">
        <v>234</v>
      </c>
      <c r="H128" s="49" t="s">
        <v>479</v>
      </c>
      <c r="I128" s="78" t="s">
        <v>249</v>
      </c>
      <c r="J128" s="79">
        <v>1200000</v>
      </c>
      <c r="K128" s="79"/>
      <c r="L128" s="79">
        <f t="shared" si="94"/>
        <v>1200000</v>
      </c>
      <c r="M128" s="79"/>
      <c r="N128" s="79">
        <f t="shared" ref="N128" si="150">L128+M128</f>
        <v>1200000</v>
      </c>
      <c r="O128" s="79"/>
      <c r="P128" s="79">
        <f t="shared" ref="P128" si="151">N128+O128</f>
        <v>1200000</v>
      </c>
      <c r="Q128" s="79"/>
      <c r="R128" s="79">
        <f t="shared" ref="R128" si="152">P128+Q128</f>
        <v>1200000</v>
      </c>
    </row>
    <row r="129" spans="1:18" s="1" customFormat="1" ht="12.75" hidden="1" customHeight="1" x14ac:dyDescent="0.25">
      <c r="A129" s="241" t="s">
        <v>480</v>
      </c>
      <c r="B129" s="241"/>
      <c r="C129" s="51"/>
      <c r="D129" s="51"/>
      <c r="E129" s="35">
        <v>851</v>
      </c>
      <c r="F129" s="78" t="s">
        <v>471</v>
      </c>
      <c r="G129" s="78" t="s">
        <v>234</v>
      </c>
      <c r="H129" s="78" t="s">
        <v>481</v>
      </c>
      <c r="I129" s="78"/>
      <c r="J129" s="79">
        <f>J130</f>
        <v>3154200</v>
      </c>
      <c r="K129" s="79">
        <f t="shared" ref="K129:R129" si="153">K130</f>
        <v>0</v>
      </c>
      <c r="L129" s="79">
        <f t="shared" si="153"/>
        <v>3154200</v>
      </c>
      <c r="M129" s="79">
        <f t="shared" si="153"/>
        <v>0</v>
      </c>
      <c r="N129" s="79">
        <f t="shared" si="153"/>
        <v>3154200</v>
      </c>
      <c r="O129" s="79">
        <f t="shared" si="153"/>
        <v>0</v>
      </c>
      <c r="P129" s="79">
        <f t="shared" si="153"/>
        <v>3154200</v>
      </c>
      <c r="Q129" s="79">
        <f t="shared" si="153"/>
        <v>0</v>
      </c>
      <c r="R129" s="79">
        <f t="shared" si="153"/>
        <v>3154200</v>
      </c>
    </row>
    <row r="130" spans="1:18" s="1" customFormat="1" ht="12.75" hidden="1" customHeight="1" x14ac:dyDescent="0.25">
      <c r="A130" s="241" t="s">
        <v>367</v>
      </c>
      <c r="B130" s="241"/>
      <c r="C130" s="51"/>
      <c r="D130" s="51"/>
      <c r="E130" s="35">
        <v>851</v>
      </c>
      <c r="F130" s="78" t="s">
        <v>471</v>
      </c>
      <c r="G130" s="78" t="s">
        <v>234</v>
      </c>
      <c r="H130" s="78" t="s">
        <v>482</v>
      </c>
      <c r="I130" s="78"/>
      <c r="J130" s="79">
        <f>J131+J136</f>
        <v>3154200</v>
      </c>
      <c r="K130" s="79">
        <f t="shared" ref="K130:R130" si="154">K131+K136</f>
        <v>0</v>
      </c>
      <c r="L130" s="79">
        <f t="shared" si="154"/>
        <v>3154200</v>
      </c>
      <c r="M130" s="79">
        <f t="shared" si="154"/>
        <v>0</v>
      </c>
      <c r="N130" s="79">
        <f t="shared" si="154"/>
        <v>3154200</v>
      </c>
      <c r="O130" s="79">
        <f t="shared" si="154"/>
        <v>0</v>
      </c>
      <c r="P130" s="79">
        <f t="shared" si="154"/>
        <v>3154200</v>
      </c>
      <c r="Q130" s="79">
        <f t="shared" si="154"/>
        <v>0</v>
      </c>
      <c r="R130" s="79">
        <f t="shared" si="154"/>
        <v>3154200</v>
      </c>
    </row>
    <row r="131" spans="1:18" s="2" customFormat="1" ht="12.75" hidden="1" customHeight="1" x14ac:dyDescent="0.25">
      <c r="A131" s="241" t="s">
        <v>483</v>
      </c>
      <c r="B131" s="241"/>
      <c r="C131" s="51"/>
      <c r="D131" s="51"/>
      <c r="E131" s="35">
        <v>851</v>
      </c>
      <c r="F131" s="78" t="s">
        <v>471</v>
      </c>
      <c r="G131" s="78" t="s">
        <v>234</v>
      </c>
      <c r="H131" s="78" t="s">
        <v>484</v>
      </c>
      <c r="I131" s="78"/>
      <c r="J131" s="79">
        <f>J132+J134</f>
        <v>564200</v>
      </c>
      <c r="K131" s="79">
        <f t="shared" ref="K131:R131" si="155">K132+K134</f>
        <v>0</v>
      </c>
      <c r="L131" s="79">
        <f t="shared" si="155"/>
        <v>564200</v>
      </c>
      <c r="M131" s="79">
        <f t="shared" si="155"/>
        <v>0</v>
      </c>
      <c r="N131" s="79">
        <f t="shared" si="155"/>
        <v>564200</v>
      </c>
      <c r="O131" s="79">
        <f t="shared" si="155"/>
        <v>0</v>
      </c>
      <c r="P131" s="79">
        <f t="shared" si="155"/>
        <v>564200</v>
      </c>
      <c r="Q131" s="79">
        <f t="shared" si="155"/>
        <v>0</v>
      </c>
      <c r="R131" s="79">
        <f t="shared" si="155"/>
        <v>564200</v>
      </c>
    </row>
    <row r="132" spans="1:18" s="1" customFormat="1" ht="38.25" hidden="1" x14ac:dyDescent="0.25">
      <c r="A132" s="51"/>
      <c r="B132" s="51" t="s">
        <v>371</v>
      </c>
      <c r="C132" s="51"/>
      <c r="D132" s="51"/>
      <c r="E132" s="35">
        <v>851</v>
      </c>
      <c r="F132" s="78" t="s">
        <v>471</v>
      </c>
      <c r="G132" s="78" t="s">
        <v>234</v>
      </c>
      <c r="H132" s="78" t="s">
        <v>484</v>
      </c>
      <c r="I132" s="78" t="s">
        <v>372</v>
      </c>
      <c r="J132" s="79">
        <f>J133</f>
        <v>474200</v>
      </c>
      <c r="K132" s="79">
        <f t="shared" ref="K132:R132" si="156">K133</f>
        <v>90000</v>
      </c>
      <c r="L132" s="79">
        <f t="shared" si="156"/>
        <v>564200</v>
      </c>
      <c r="M132" s="79">
        <f t="shared" si="156"/>
        <v>0</v>
      </c>
      <c r="N132" s="79">
        <f t="shared" si="156"/>
        <v>564200</v>
      </c>
      <c r="O132" s="79">
        <f t="shared" si="156"/>
        <v>0</v>
      </c>
      <c r="P132" s="79">
        <f t="shared" si="156"/>
        <v>564200</v>
      </c>
      <c r="Q132" s="79">
        <f t="shared" si="156"/>
        <v>0</v>
      </c>
      <c r="R132" s="79">
        <f t="shared" si="156"/>
        <v>564200</v>
      </c>
    </row>
    <row r="133" spans="1:18" s="1" customFormat="1" ht="38.25" hidden="1" x14ac:dyDescent="0.25">
      <c r="A133" s="51"/>
      <c r="B133" s="51" t="s">
        <v>373</v>
      </c>
      <c r="C133" s="51"/>
      <c r="D133" s="51"/>
      <c r="E133" s="35">
        <v>851</v>
      </c>
      <c r="F133" s="78" t="s">
        <v>471</v>
      </c>
      <c r="G133" s="78" t="s">
        <v>234</v>
      </c>
      <c r="H133" s="78" t="s">
        <v>484</v>
      </c>
      <c r="I133" s="78" t="s">
        <v>374</v>
      </c>
      <c r="J133" s="79">
        <v>474200</v>
      </c>
      <c r="K133" s="79">
        <v>90000</v>
      </c>
      <c r="L133" s="79">
        <f t="shared" si="94"/>
        <v>564200</v>
      </c>
      <c r="M133" s="79"/>
      <c r="N133" s="79">
        <f t="shared" ref="N133" si="157">L133+M133</f>
        <v>564200</v>
      </c>
      <c r="O133" s="79"/>
      <c r="P133" s="79">
        <f t="shared" ref="P133" si="158">N133+O133</f>
        <v>564200</v>
      </c>
      <c r="Q133" s="79"/>
      <c r="R133" s="79">
        <f t="shared" ref="R133" si="159">P133+Q133</f>
        <v>564200</v>
      </c>
    </row>
    <row r="134" spans="1:18" s="1" customFormat="1" ht="12.75" hidden="1" x14ac:dyDescent="0.25">
      <c r="A134" s="87"/>
      <c r="B134" s="51" t="s">
        <v>250</v>
      </c>
      <c r="C134" s="51"/>
      <c r="D134" s="51"/>
      <c r="E134" s="35">
        <v>851</v>
      </c>
      <c r="F134" s="78" t="s">
        <v>471</v>
      </c>
      <c r="G134" s="78" t="s">
        <v>234</v>
      </c>
      <c r="H134" s="78" t="s">
        <v>484</v>
      </c>
      <c r="I134" s="78" t="s">
        <v>251</v>
      </c>
      <c r="J134" s="79">
        <f>J135</f>
        <v>90000</v>
      </c>
      <c r="K134" s="79">
        <f t="shared" ref="K134:R134" si="160">K135</f>
        <v>-90000</v>
      </c>
      <c r="L134" s="79">
        <f t="shared" si="160"/>
        <v>0</v>
      </c>
      <c r="M134" s="79">
        <f t="shared" si="160"/>
        <v>0</v>
      </c>
      <c r="N134" s="79">
        <f t="shared" si="160"/>
        <v>0</v>
      </c>
      <c r="O134" s="79">
        <f t="shared" si="160"/>
        <v>0</v>
      </c>
      <c r="P134" s="79">
        <f t="shared" si="160"/>
        <v>0</v>
      </c>
      <c r="Q134" s="79">
        <f t="shared" si="160"/>
        <v>0</v>
      </c>
      <c r="R134" s="79">
        <f t="shared" si="160"/>
        <v>0</v>
      </c>
    </row>
    <row r="135" spans="1:18" s="1" customFormat="1" ht="25.5" hidden="1" x14ac:dyDescent="0.25">
      <c r="A135" s="87"/>
      <c r="B135" s="51" t="s">
        <v>469</v>
      </c>
      <c r="C135" s="51"/>
      <c r="D135" s="51"/>
      <c r="E135" s="35">
        <v>851</v>
      </c>
      <c r="F135" s="78" t="s">
        <v>471</v>
      </c>
      <c r="G135" s="78" t="s">
        <v>234</v>
      </c>
      <c r="H135" s="78" t="s">
        <v>484</v>
      </c>
      <c r="I135" s="78" t="s">
        <v>253</v>
      </c>
      <c r="J135" s="79">
        <v>90000</v>
      </c>
      <c r="K135" s="79">
        <v>-90000</v>
      </c>
      <c r="L135" s="79">
        <f t="shared" si="94"/>
        <v>0</v>
      </c>
      <c r="M135" s="79"/>
      <c r="N135" s="79">
        <f t="shared" ref="N135" si="161">L135+M135</f>
        <v>0</v>
      </c>
      <c r="O135" s="79"/>
      <c r="P135" s="79">
        <f t="shared" ref="P135" si="162">N135+O135</f>
        <v>0</v>
      </c>
      <c r="Q135" s="79"/>
      <c r="R135" s="79">
        <f t="shared" ref="R135" si="163">P135+Q135</f>
        <v>0</v>
      </c>
    </row>
    <row r="136" spans="1:18" s="74" customFormat="1" ht="12.75" hidden="1" customHeight="1" x14ac:dyDescent="0.25">
      <c r="A136" s="241" t="s">
        <v>485</v>
      </c>
      <c r="B136" s="241"/>
      <c r="C136" s="51"/>
      <c r="D136" s="51"/>
      <c r="E136" s="35">
        <v>851</v>
      </c>
      <c r="F136" s="78" t="s">
        <v>471</v>
      </c>
      <c r="G136" s="78" t="s">
        <v>234</v>
      </c>
      <c r="H136" s="78" t="s">
        <v>486</v>
      </c>
      <c r="I136" s="78"/>
      <c r="J136" s="79">
        <f t="shared" ref="J136:R137" si="164">J137</f>
        <v>2590000</v>
      </c>
      <c r="K136" s="79">
        <f t="shared" si="164"/>
        <v>0</v>
      </c>
      <c r="L136" s="79">
        <f t="shared" si="164"/>
        <v>2590000</v>
      </c>
      <c r="M136" s="79">
        <f t="shared" si="164"/>
        <v>0</v>
      </c>
      <c r="N136" s="79">
        <f t="shared" si="164"/>
        <v>2590000</v>
      </c>
      <c r="O136" s="79">
        <f t="shared" si="164"/>
        <v>0</v>
      </c>
      <c r="P136" s="79">
        <f t="shared" si="164"/>
        <v>2590000</v>
      </c>
      <c r="Q136" s="79">
        <f t="shared" si="164"/>
        <v>0</v>
      </c>
      <c r="R136" s="79">
        <f t="shared" si="164"/>
        <v>2590000</v>
      </c>
    </row>
    <row r="137" spans="1:18" s="1" customFormat="1" ht="38.25" hidden="1" x14ac:dyDescent="0.25">
      <c r="A137" s="51"/>
      <c r="B137" s="51" t="s">
        <v>371</v>
      </c>
      <c r="C137" s="51"/>
      <c r="D137" s="51"/>
      <c r="E137" s="35">
        <v>851</v>
      </c>
      <c r="F137" s="78" t="s">
        <v>471</v>
      </c>
      <c r="G137" s="78" t="s">
        <v>234</v>
      </c>
      <c r="H137" s="78" t="s">
        <v>486</v>
      </c>
      <c r="I137" s="78" t="s">
        <v>372</v>
      </c>
      <c r="J137" s="79">
        <f t="shared" si="164"/>
        <v>2590000</v>
      </c>
      <c r="K137" s="79">
        <f t="shared" si="164"/>
        <v>0</v>
      </c>
      <c r="L137" s="79">
        <f t="shared" si="164"/>
        <v>2590000</v>
      </c>
      <c r="M137" s="79">
        <f t="shared" si="164"/>
        <v>0</v>
      </c>
      <c r="N137" s="79">
        <f t="shared" si="164"/>
        <v>2590000</v>
      </c>
      <c r="O137" s="79">
        <f t="shared" si="164"/>
        <v>0</v>
      </c>
      <c r="P137" s="79">
        <f t="shared" si="164"/>
        <v>2590000</v>
      </c>
      <c r="Q137" s="79">
        <f t="shared" si="164"/>
        <v>0</v>
      </c>
      <c r="R137" s="79">
        <f t="shared" si="164"/>
        <v>2590000</v>
      </c>
    </row>
    <row r="138" spans="1:18" s="1" customFormat="1" ht="38.25" hidden="1" x14ac:dyDescent="0.25">
      <c r="A138" s="51"/>
      <c r="B138" s="51" t="s">
        <v>373</v>
      </c>
      <c r="C138" s="51"/>
      <c r="D138" s="51"/>
      <c r="E138" s="35">
        <v>851</v>
      </c>
      <c r="F138" s="78" t="s">
        <v>471</v>
      </c>
      <c r="G138" s="78" t="s">
        <v>234</v>
      </c>
      <c r="H138" s="78" t="s">
        <v>486</v>
      </c>
      <c r="I138" s="78" t="s">
        <v>374</v>
      </c>
      <c r="J138" s="79">
        <v>2590000</v>
      </c>
      <c r="K138" s="79"/>
      <c r="L138" s="79">
        <f t="shared" si="94"/>
        <v>2590000</v>
      </c>
      <c r="M138" s="79"/>
      <c r="N138" s="79">
        <f t="shared" ref="N138" si="165">L138+M138</f>
        <v>2590000</v>
      </c>
      <c r="O138" s="79"/>
      <c r="P138" s="79">
        <f t="shared" ref="P138" si="166">N138+O138</f>
        <v>2590000</v>
      </c>
      <c r="Q138" s="79"/>
      <c r="R138" s="79">
        <f t="shared" ref="R138" si="167">P138+Q138</f>
        <v>2590000</v>
      </c>
    </row>
    <row r="139" spans="1:18" s="1" customFormat="1" ht="12.75" hidden="1" customHeight="1" x14ac:dyDescent="0.25">
      <c r="A139" s="241" t="s">
        <v>290</v>
      </c>
      <c r="B139" s="241"/>
      <c r="C139" s="51"/>
      <c r="D139" s="51"/>
      <c r="E139" s="35">
        <v>851</v>
      </c>
      <c r="F139" s="49" t="s">
        <v>471</v>
      </c>
      <c r="G139" s="78" t="s">
        <v>234</v>
      </c>
      <c r="H139" s="49" t="s">
        <v>291</v>
      </c>
      <c r="I139" s="49"/>
      <c r="J139" s="44">
        <f t="shared" ref="J139:R140" si="168">J140</f>
        <v>9540</v>
      </c>
      <c r="K139" s="44">
        <f t="shared" si="168"/>
        <v>3180</v>
      </c>
      <c r="L139" s="44">
        <f t="shared" si="168"/>
        <v>12720</v>
      </c>
      <c r="M139" s="44">
        <f t="shared" si="168"/>
        <v>0</v>
      </c>
      <c r="N139" s="44">
        <f t="shared" si="168"/>
        <v>12720</v>
      </c>
      <c r="O139" s="44">
        <f t="shared" si="168"/>
        <v>0</v>
      </c>
      <c r="P139" s="44">
        <f t="shared" si="168"/>
        <v>12720</v>
      </c>
      <c r="Q139" s="44">
        <f t="shared" si="168"/>
        <v>0</v>
      </c>
      <c r="R139" s="44">
        <f t="shared" si="168"/>
        <v>12720</v>
      </c>
    </row>
    <row r="140" spans="1:18" s="1" customFormat="1" ht="12.75" hidden="1" customHeight="1" x14ac:dyDescent="0.25">
      <c r="A140" s="241" t="s">
        <v>292</v>
      </c>
      <c r="B140" s="241"/>
      <c r="C140" s="51"/>
      <c r="D140" s="51"/>
      <c r="E140" s="35">
        <v>851</v>
      </c>
      <c r="F140" s="78" t="s">
        <v>471</v>
      </c>
      <c r="G140" s="78" t="s">
        <v>234</v>
      </c>
      <c r="H140" s="78" t="s">
        <v>293</v>
      </c>
      <c r="I140" s="78"/>
      <c r="J140" s="79">
        <f t="shared" si="168"/>
        <v>9540</v>
      </c>
      <c r="K140" s="79">
        <f t="shared" si="168"/>
        <v>3180</v>
      </c>
      <c r="L140" s="79">
        <f t="shared" si="168"/>
        <v>12720</v>
      </c>
      <c r="M140" s="79">
        <f t="shared" si="168"/>
        <v>0</v>
      </c>
      <c r="N140" s="79">
        <f t="shared" si="168"/>
        <v>12720</v>
      </c>
      <c r="O140" s="79">
        <f t="shared" si="168"/>
        <v>0</v>
      </c>
      <c r="P140" s="79">
        <f t="shared" si="168"/>
        <v>12720</v>
      </c>
      <c r="Q140" s="79">
        <f t="shared" si="168"/>
        <v>0</v>
      </c>
      <c r="R140" s="79">
        <f t="shared" si="168"/>
        <v>12720</v>
      </c>
    </row>
    <row r="141" spans="1:18" s="1" customFormat="1" ht="12.75" hidden="1" customHeight="1" x14ac:dyDescent="0.25">
      <c r="A141" s="241" t="s">
        <v>487</v>
      </c>
      <c r="B141" s="241"/>
      <c r="C141" s="51"/>
      <c r="D141" s="51"/>
      <c r="E141" s="35">
        <v>851</v>
      </c>
      <c r="F141" s="78" t="s">
        <v>471</v>
      </c>
      <c r="G141" s="78" t="s">
        <v>234</v>
      </c>
      <c r="H141" s="78" t="s">
        <v>488</v>
      </c>
      <c r="I141" s="78"/>
      <c r="J141" s="79">
        <f>J143+J144</f>
        <v>9540</v>
      </c>
      <c r="K141" s="79">
        <f t="shared" ref="K141:R141" si="169">K143+K144</f>
        <v>3180</v>
      </c>
      <c r="L141" s="79">
        <f t="shared" si="169"/>
        <v>12720</v>
      </c>
      <c r="M141" s="79">
        <f t="shared" si="169"/>
        <v>0</v>
      </c>
      <c r="N141" s="79">
        <f t="shared" si="169"/>
        <v>12720</v>
      </c>
      <c r="O141" s="79">
        <f t="shared" si="169"/>
        <v>0</v>
      </c>
      <c r="P141" s="79">
        <f t="shared" si="169"/>
        <v>12720</v>
      </c>
      <c r="Q141" s="79">
        <f t="shared" si="169"/>
        <v>0</v>
      </c>
      <c r="R141" s="79">
        <f t="shared" si="169"/>
        <v>12720</v>
      </c>
    </row>
    <row r="142" spans="1:18" s="1" customFormat="1" ht="12.75" hidden="1" x14ac:dyDescent="0.25">
      <c r="A142" s="80"/>
      <c r="B142" s="48" t="s">
        <v>380</v>
      </c>
      <c r="C142" s="48"/>
      <c r="D142" s="48"/>
      <c r="E142" s="35">
        <v>851</v>
      </c>
      <c r="F142" s="78" t="s">
        <v>471</v>
      </c>
      <c r="G142" s="78" t="s">
        <v>234</v>
      </c>
      <c r="H142" s="78" t="s">
        <v>488</v>
      </c>
      <c r="I142" s="78" t="s">
        <v>381</v>
      </c>
      <c r="J142" s="79">
        <f>J143</f>
        <v>9540</v>
      </c>
      <c r="K142" s="79">
        <f t="shared" ref="K142:R142" si="170">K143</f>
        <v>-9540</v>
      </c>
      <c r="L142" s="79">
        <f t="shared" si="170"/>
        <v>0</v>
      </c>
      <c r="M142" s="79">
        <f t="shared" si="170"/>
        <v>0</v>
      </c>
      <c r="N142" s="79">
        <f t="shared" si="170"/>
        <v>0</v>
      </c>
      <c r="O142" s="79">
        <f t="shared" si="170"/>
        <v>0</v>
      </c>
      <c r="P142" s="79">
        <f t="shared" si="170"/>
        <v>0</v>
      </c>
      <c r="Q142" s="79">
        <f t="shared" si="170"/>
        <v>0</v>
      </c>
      <c r="R142" s="79">
        <f t="shared" si="170"/>
        <v>0</v>
      </c>
    </row>
    <row r="143" spans="1:18" s="1" customFormat="1" ht="25.5" hidden="1" x14ac:dyDescent="0.25">
      <c r="A143" s="87"/>
      <c r="B143" s="51" t="s">
        <v>386</v>
      </c>
      <c r="C143" s="51"/>
      <c r="D143" s="51"/>
      <c r="E143" s="35">
        <v>851</v>
      </c>
      <c r="F143" s="78" t="s">
        <v>471</v>
      </c>
      <c r="G143" s="78" t="s">
        <v>234</v>
      </c>
      <c r="H143" s="78" t="s">
        <v>488</v>
      </c>
      <c r="I143" s="78" t="s">
        <v>387</v>
      </c>
      <c r="J143" s="79">
        <v>9540</v>
      </c>
      <c r="K143" s="79">
        <v>-9540</v>
      </c>
      <c r="L143" s="79">
        <f t="shared" si="94"/>
        <v>0</v>
      </c>
      <c r="M143" s="79"/>
      <c r="N143" s="79">
        <f t="shared" ref="N143" si="171">L143+M143</f>
        <v>0</v>
      </c>
      <c r="O143" s="79"/>
      <c r="P143" s="79">
        <f t="shared" ref="P143" si="172">N143+O143</f>
        <v>0</v>
      </c>
      <c r="Q143" s="79"/>
      <c r="R143" s="79">
        <f t="shared" ref="R143" si="173">P143+Q143</f>
        <v>0</v>
      </c>
    </row>
    <row r="144" spans="1:18" s="1" customFormat="1" ht="38.25" hidden="1" x14ac:dyDescent="0.25">
      <c r="A144" s="87"/>
      <c r="B144" s="51" t="s">
        <v>371</v>
      </c>
      <c r="C144" s="51"/>
      <c r="D144" s="51"/>
      <c r="E144" s="35">
        <v>851</v>
      </c>
      <c r="F144" s="78" t="s">
        <v>471</v>
      </c>
      <c r="G144" s="78" t="s">
        <v>234</v>
      </c>
      <c r="H144" s="78" t="s">
        <v>488</v>
      </c>
      <c r="I144" s="78" t="s">
        <v>372</v>
      </c>
      <c r="J144" s="79">
        <f>J145</f>
        <v>0</v>
      </c>
      <c r="K144" s="79">
        <f t="shared" ref="K144:R144" si="174">K145</f>
        <v>12720</v>
      </c>
      <c r="L144" s="79">
        <f t="shared" si="174"/>
        <v>12720</v>
      </c>
      <c r="M144" s="79">
        <f t="shared" si="174"/>
        <v>0</v>
      </c>
      <c r="N144" s="79">
        <f t="shared" si="174"/>
        <v>12720</v>
      </c>
      <c r="O144" s="79">
        <f t="shared" si="174"/>
        <v>0</v>
      </c>
      <c r="P144" s="79">
        <f t="shared" si="174"/>
        <v>12720</v>
      </c>
      <c r="Q144" s="79">
        <f t="shared" si="174"/>
        <v>0</v>
      </c>
      <c r="R144" s="79">
        <f t="shared" si="174"/>
        <v>12720</v>
      </c>
    </row>
    <row r="145" spans="1:18" s="1" customFormat="1" ht="38.25" hidden="1" x14ac:dyDescent="0.25">
      <c r="A145" s="87"/>
      <c r="B145" s="51" t="s">
        <v>373</v>
      </c>
      <c r="C145" s="51"/>
      <c r="D145" s="51"/>
      <c r="E145" s="35">
        <v>851</v>
      </c>
      <c r="F145" s="78" t="s">
        <v>471</v>
      </c>
      <c r="G145" s="78" t="s">
        <v>234</v>
      </c>
      <c r="H145" s="78" t="s">
        <v>488</v>
      </c>
      <c r="I145" s="78" t="s">
        <v>374</v>
      </c>
      <c r="J145" s="79"/>
      <c r="K145" s="79">
        <f>9540+3180</f>
        <v>12720</v>
      </c>
      <c r="L145" s="79">
        <f t="shared" si="94"/>
        <v>12720</v>
      </c>
      <c r="M145" s="79"/>
      <c r="N145" s="79">
        <f t="shared" ref="N145" si="175">L145+M145</f>
        <v>12720</v>
      </c>
      <c r="O145" s="79"/>
      <c r="P145" s="79">
        <f t="shared" ref="P145" si="176">N145+O145</f>
        <v>12720</v>
      </c>
      <c r="Q145" s="79"/>
      <c r="R145" s="79">
        <f t="shared" ref="R145" si="177">P145+Q145</f>
        <v>12720</v>
      </c>
    </row>
    <row r="146" spans="1:18" s="1" customFormat="1" ht="12.75" hidden="1" customHeight="1" x14ac:dyDescent="0.25">
      <c r="A146" s="241" t="s">
        <v>261</v>
      </c>
      <c r="B146" s="241"/>
      <c r="C146" s="51"/>
      <c r="D146" s="51"/>
      <c r="E146" s="35">
        <v>851</v>
      </c>
      <c r="F146" s="78" t="s">
        <v>471</v>
      </c>
      <c r="G146" s="78" t="s">
        <v>234</v>
      </c>
      <c r="H146" s="78" t="s">
        <v>262</v>
      </c>
      <c r="I146" s="78"/>
      <c r="J146" s="79">
        <f t="shared" ref="J146:R149" si="178">J147</f>
        <v>31800</v>
      </c>
      <c r="K146" s="79">
        <f t="shared" si="178"/>
        <v>0</v>
      </c>
      <c r="L146" s="79">
        <f t="shared" si="178"/>
        <v>31800</v>
      </c>
      <c r="M146" s="79">
        <f t="shared" si="178"/>
        <v>0</v>
      </c>
      <c r="N146" s="79">
        <f t="shared" si="178"/>
        <v>31800</v>
      </c>
      <c r="O146" s="79">
        <f t="shared" si="178"/>
        <v>0</v>
      </c>
      <c r="P146" s="79">
        <f t="shared" si="178"/>
        <v>31800</v>
      </c>
      <c r="Q146" s="79">
        <f t="shared" si="178"/>
        <v>0</v>
      </c>
      <c r="R146" s="79">
        <f t="shared" si="178"/>
        <v>31800</v>
      </c>
    </row>
    <row r="147" spans="1:18" s="77" customFormat="1" ht="12.75" hidden="1" customHeight="1" x14ac:dyDescent="0.25">
      <c r="A147" s="241" t="s">
        <v>489</v>
      </c>
      <c r="B147" s="241"/>
      <c r="C147" s="51"/>
      <c r="D147" s="51"/>
      <c r="E147" s="35">
        <v>851</v>
      </c>
      <c r="F147" s="78" t="s">
        <v>471</v>
      </c>
      <c r="G147" s="78" t="s">
        <v>234</v>
      </c>
      <c r="H147" s="78" t="s">
        <v>490</v>
      </c>
      <c r="I147" s="78"/>
      <c r="J147" s="79">
        <f t="shared" si="178"/>
        <v>31800</v>
      </c>
      <c r="K147" s="79">
        <f t="shared" si="178"/>
        <v>0</v>
      </c>
      <c r="L147" s="79">
        <f t="shared" si="178"/>
        <v>31800</v>
      </c>
      <c r="M147" s="79">
        <f t="shared" si="178"/>
        <v>0</v>
      </c>
      <c r="N147" s="79">
        <f t="shared" si="178"/>
        <v>31800</v>
      </c>
      <c r="O147" s="79">
        <f t="shared" si="178"/>
        <v>0</v>
      </c>
      <c r="P147" s="79">
        <f t="shared" si="178"/>
        <v>31800</v>
      </c>
      <c r="Q147" s="79">
        <f t="shared" si="178"/>
        <v>0</v>
      </c>
      <c r="R147" s="79">
        <f t="shared" si="178"/>
        <v>31800</v>
      </c>
    </row>
    <row r="148" spans="1:18" s="1" customFormat="1" ht="12.75" hidden="1" customHeight="1" x14ac:dyDescent="0.25">
      <c r="A148" s="241" t="s">
        <v>491</v>
      </c>
      <c r="B148" s="241"/>
      <c r="C148" s="51"/>
      <c r="D148" s="51"/>
      <c r="E148" s="35">
        <v>851</v>
      </c>
      <c r="F148" s="78" t="s">
        <v>471</v>
      </c>
      <c r="G148" s="78" t="s">
        <v>234</v>
      </c>
      <c r="H148" s="78" t="s">
        <v>492</v>
      </c>
      <c r="I148" s="78"/>
      <c r="J148" s="79">
        <f>J149+J151</f>
        <v>31800</v>
      </c>
      <c r="K148" s="79">
        <f t="shared" ref="K148:R148" si="179">K149+K151</f>
        <v>0</v>
      </c>
      <c r="L148" s="79">
        <f t="shared" si="179"/>
        <v>31800</v>
      </c>
      <c r="M148" s="79">
        <f t="shared" si="179"/>
        <v>0</v>
      </c>
      <c r="N148" s="79">
        <f t="shared" si="179"/>
        <v>31800</v>
      </c>
      <c r="O148" s="79">
        <f t="shared" si="179"/>
        <v>0</v>
      </c>
      <c r="P148" s="79">
        <f t="shared" si="179"/>
        <v>31800</v>
      </c>
      <c r="Q148" s="79">
        <f t="shared" si="179"/>
        <v>0</v>
      </c>
      <c r="R148" s="79">
        <f t="shared" si="179"/>
        <v>31800</v>
      </c>
    </row>
    <row r="149" spans="1:18" s="1" customFormat="1" ht="12.75" hidden="1" x14ac:dyDescent="0.25">
      <c r="A149" s="80"/>
      <c r="B149" s="48" t="s">
        <v>380</v>
      </c>
      <c r="C149" s="48"/>
      <c r="D149" s="48"/>
      <c r="E149" s="35">
        <v>851</v>
      </c>
      <c r="F149" s="78" t="s">
        <v>471</v>
      </c>
      <c r="G149" s="78" t="s">
        <v>234</v>
      </c>
      <c r="H149" s="78" t="s">
        <v>492</v>
      </c>
      <c r="I149" s="78" t="s">
        <v>381</v>
      </c>
      <c r="J149" s="79">
        <f>J150</f>
        <v>31800</v>
      </c>
      <c r="K149" s="79">
        <f t="shared" si="178"/>
        <v>-31800</v>
      </c>
      <c r="L149" s="79">
        <f t="shared" si="178"/>
        <v>0</v>
      </c>
      <c r="M149" s="79">
        <f t="shared" si="178"/>
        <v>0</v>
      </c>
      <c r="N149" s="79">
        <f t="shared" si="178"/>
        <v>0</v>
      </c>
      <c r="O149" s="79">
        <f t="shared" si="178"/>
        <v>0</v>
      </c>
      <c r="P149" s="79">
        <f t="shared" si="178"/>
        <v>0</v>
      </c>
      <c r="Q149" s="79">
        <f t="shared" si="178"/>
        <v>0</v>
      </c>
      <c r="R149" s="79">
        <f t="shared" si="178"/>
        <v>0</v>
      </c>
    </row>
    <row r="150" spans="1:18" s="1" customFormat="1" ht="25.5" hidden="1" x14ac:dyDescent="0.25">
      <c r="A150" s="80"/>
      <c r="B150" s="51" t="s">
        <v>386</v>
      </c>
      <c r="C150" s="51"/>
      <c r="D150" s="51"/>
      <c r="E150" s="35">
        <v>851</v>
      </c>
      <c r="F150" s="78" t="s">
        <v>471</v>
      </c>
      <c r="G150" s="78" t="s">
        <v>234</v>
      </c>
      <c r="H150" s="78" t="s">
        <v>492</v>
      </c>
      <c r="I150" s="78" t="s">
        <v>387</v>
      </c>
      <c r="J150" s="79">
        <v>31800</v>
      </c>
      <c r="K150" s="79">
        <v>-31800</v>
      </c>
      <c r="L150" s="79">
        <f t="shared" si="94"/>
        <v>0</v>
      </c>
      <c r="M150" s="79"/>
      <c r="N150" s="79">
        <f t="shared" ref="N150" si="180">L150+M150</f>
        <v>0</v>
      </c>
      <c r="O150" s="79"/>
      <c r="P150" s="79">
        <f t="shared" ref="P150" si="181">N150+O150</f>
        <v>0</v>
      </c>
      <c r="Q150" s="79"/>
      <c r="R150" s="79">
        <f t="shared" ref="R150" si="182">P150+Q150</f>
        <v>0</v>
      </c>
    </row>
    <row r="151" spans="1:18" s="1" customFormat="1" ht="38.25" hidden="1" x14ac:dyDescent="0.25">
      <c r="A151" s="80"/>
      <c r="B151" s="51" t="s">
        <v>371</v>
      </c>
      <c r="C151" s="51"/>
      <c r="D151" s="51"/>
      <c r="E151" s="35">
        <v>851</v>
      </c>
      <c r="F151" s="78" t="s">
        <v>471</v>
      </c>
      <c r="G151" s="78" t="s">
        <v>234</v>
      </c>
      <c r="H151" s="78" t="s">
        <v>492</v>
      </c>
      <c r="I151" s="78" t="s">
        <v>372</v>
      </c>
      <c r="J151" s="79">
        <f>J152</f>
        <v>0</v>
      </c>
      <c r="K151" s="79">
        <f t="shared" ref="K151:R151" si="183">K152</f>
        <v>31800</v>
      </c>
      <c r="L151" s="79">
        <f t="shared" si="183"/>
        <v>31800</v>
      </c>
      <c r="M151" s="79">
        <f t="shared" si="183"/>
        <v>0</v>
      </c>
      <c r="N151" s="79">
        <f t="shared" si="183"/>
        <v>31800</v>
      </c>
      <c r="O151" s="79">
        <f t="shared" si="183"/>
        <v>0</v>
      </c>
      <c r="P151" s="79">
        <f t="shared" si="183"/>
        <v>31800</v>
      </c>
      <c r="Q151" s="79">
        <f t="shared" si="183"/>
        <v>0</v>
      </c>
      <c r="R151" s="79">
        <f t="shared" si="183"/>
        <v>31800</v>
      </c>
    </row>
    <row r="152" spans="1:18" s="1" customFormat="1" ht="38.25" hidden="1" x14ac:dyDescent="0.25">
      <c r="A152" s="80"/>
      <c r="B152" s="51" t="s">
        <v>373</v>
      </c>
      <c r="C152" s="51"/>
      <c r="D152" s="51"/>
      <c r="E152" s="35">
        <v>851</v>
      </c>
      <c r="F152" s="78" t="s">
        <v>471</v>
      </c>
      <c r="G152" s="78" t="s">
        <v>234</v>
      </c>
      <c r="H152" s="78" t="s">
        <v>492</v>
      </c>
      <c r="I152" s="78" t="s">
        <v>374</v>
      </c>
      <c r="J152" s="79"/>
      <c r="K152" s="79">
        <v>31800</v>
      </c>
      <c r="L152" s="79">
        <f t="shared" si="94"/>
        <v>31800</v>
      </c>
      <c r="M152" s="79"/>
      <c r="N152" s="79">
        <f t="shared" ref="N152" si="184">L152+M152</f>
        <v>31800</v>
      </c>
      <c r="O152" s="79"/>
      <c r="P152" s="79">
        <f t="shared" ref="P152" si="185">N152+O152</f>
        <v>31800</v>
      </c>
      <c r="Q152" s="79"/>
      <c r="R152" s="79">
        <f t="shared" ref="R152" si="186">P152+Q152</f>
        <v>31800</v>
      </c>
    </row>
    <row r="153" spans="1:18" s="1" customFormat="1" ht="12.75" hidden="1" customHeight="1" x14ac:dyDescent="0.25">
      <c r="A153" s="241" t="s">
        <v>493</v>
      </c>
      <c r="B153" s="241"/>
      <c r="C153" s="51"/>
      <c r="D153" s="51"/>
      <c r="E153" s="35">
        <v>851</v>
      </c>
      <c r="F153" s="78" t="s">
        <v>471</v>
      </c>
      <c r="G153" s="78" t="s">
        <v>234</v>
      </c>
      <c r="H153" s="78" t="s">
        <v>494</v>
      </c>
      <c r="I153" s="78"/>
      <c r="J153" s="79">
        <f t="shared" ref="J153:R154" si="187">J154</f>
        <v>50000</v>
      </c>
      <c r="K153" s="79">
        <f t="shared" si="187"/>
        <v>0</v>
      </c>
      <c r="L153" s="79">
        <f t="shared" si="187"/>
        <v>50000</v>
      </c>
      <c r="M153" s="79">
        <f t="shared" si="187"/>
        <v>0</v>
      </c>
      <c r="N153" s="79">
        <f t="shared" si="187"/>
        <v>50000</v>
      </c>
      <c r="O153" s="79">
        <f t="shared" si="187"/>
        <v>0</v>
      </c>
      <c r="P153" s="79">
        <f t="shared" si="187"/>
        <v>50000</v>
      </c>
      <c r="Q153" s="79">
        <f t="shared" si="187"/>
        <v>0</v>
      </c>
      <c r="R153" s="79">
        <f t="shared" si="187"/>
        <v>50000</v>
      </c>
    </row>
    <row r="154" spans="1:18" s="1" customFormat="1" ht="12.75" hidden="1" x14ac:dyDescent="0.25">
      <c r="A154" s="80"/>
      <c r="B154" s="48" t="s">
        <v>246</v>
      </c>
      <c r="C154" s="48"/>
      <c r="D154" s="48"/>
      <c r="E154" s="35">
        <v>851</v>
      </c>
      <c r="F154" s="78" t="s">
        <v>471</v>
      </c>
      <c r="G154" s="78" t="s">
        <v>234</v>
      </c>
      <c r="H154" s="78" t="s">
        <v>494</v>
      </c>
      <c r="I154" s="78" t="s">
        <v>247</v>
      </c>
      <c r="J154" s="79">
        <f t="shared" si="187"/>
        <v>50000</v>
      </c>
      <c r="K154" s="79">
        <f t="shared" si="187"/>
        <v>0</v>
      </c>
      <c r="L154" s="79">
        <f t="shared" si="187"/>
        <v>50000</v>
      </c>
      <c r="M154" s="79">
        <f t="shared" si="187"/>
        <v>0</v>
      </c>
      <c r="N154" s="79">
        <f t="shared" si="187"/>
        <v>50000</v>
      </c>
      <c r="O154" s="79">
        <f t="shared" si="187"/>
        <v>0</v>
      </c>
      <c r="P154" s="79">
        <f t="shared" si="187"/>
        <v>50000</v>
      </c>
      <c r="Q154" s="79">
        <f t="shared" si="187"/>
        <v>0</v>
      </c>
      <c r="R154" s="79">
        <f t="shared" si="187"/>
        <v>50000</v>
      </c>
    </row>
    <row r="155" spans="1:18" s="1" customFormat="1" ht="25.5" hidden="1" x14ac:dyDescent="0.25">
      <c r="A155" s="80"/>
      <c r="B155" s="51" t="s">
        <v>248</v>
      </c>
      <c r="C155" s="51"/>
      <c r="D155" s="51"/>
      <c r="E155" s="35">
        <v>851</v>
      </c>
      <c r="F155" s="78" t="s">
        <v>471</v>
      </c>
      <c r="G155" s="78" t="s">
        <v>234</v>
      </c>
      <c r="H155" s="78" t="s">
        <v>494</v>
      </c>
      <c r="I155" s="78" t="s">
        <v>249</v>
      </c>
      <c r="J155" s="79">
        <v>50000</v>
      </c>
      <c r="K155" s="79"/>
      <c r="L155" s="79">
        <f t="shared" si="94"/>
        <v>50000</v>
      </c>
      <c r="M155" s="79"/>
      <c r="N155" s="79">
        <f t="shared" ref="N155" si="188">L155+M155</f>
        <v>50000</v>
      </c>
      <c r="O155" s="79"/>
      <c r="P155" s="79">
        <f t="shared" ref="P155" si="189">N155+O155</f>
        <v>50000</v>
      </c>
      <c r="Q155" s="79"/>
      <c r="R155" s="79">
        <f t="shared" ref="R155" si="190">P155+Q155</f>
        <v>50000</v>
      </c>
    </row>
    <row r="156" spans="1:18" s="1" customFormat="1" ht="12.75" hidden="1" customHeight="1" x14ac:dyDescent="0.25">
      <c r="A156" s="241" t="s">
        <v>495</v>
      </c>
      <c r="B156" s="241"/>
      <c r="C156" s="51"/>
      <c r="D156" s="51"/>
      <c r="E156" s="35">
        <v>851</v>
      </c>
      <c r="F156" s="78" t="s">
        <v>471</v>
      </c>
      <c r="G156" s="78" t="s">
        <v>234</v>
      </c>
      <c r="H156" s="78" t="s">
        <v>496</v>
      </c>
      <c r="I156" s="78"/>
      <c r="J156" s="79">
        <f t="shared" ref="J156:R157" si="191">J157</f>
        <v>160000</v>
      </c>
      <c r="K156" s="79">
        <f t="shared" si="191"/>
        <v>0</v>
      </c>
      <c r="L156" s="79">
        <f t="shared" si="191"/>
        <v>160000</v>
      </c>
      <c r="M156" s="79">
        <f t="shared" si="191"/>
        <v>0</v>
      </c>
      <c r="N156" s="79">
        <f t="shared" si="191"/>
        <v>160000</v>
      </c>
      <c r="O156" s="79">
        <f t="shared" si="191"/>
        <v>0</v>
      </c>
      <c r="P156" s="79">
        <f t="shared" si="191"/>
        <v>160000</v>
      </c>
      <c r="Q156" s="79">
        <f t="shared" si="191"/>
        <v>0</v>
      </c>
      <c r="R156" s="79">
        <f t="shared" si="191"/>
        <v>160000</v>
      </c>
    </row>
    <row r="157" spans="1:18" s="1" customFormat="1" ht="12.75" hidden="1" x14ac:dyDescent="0.25">
      <c r="A157" s="80"/>
      <c r="B157" s="48" t="s">
        <v>246</v>
      </c>
      <c r="C157" s="48"/>
      <c r="D157" s="48"/>
      <c r="E157" s="35">
        <v>851</v>
      </c>
      <c r="F157" s="78" t="s">
        <v>471</v>
      </c>
      <c r="G157" s="78" t="s">
        <v>234</v>
      </c>
      <c r="H157" s="78" t="s">
        <v>496</v>
      </c>
      <c r="I157" s="78" t="s">
        <v>247</v>
      </c>
      <c r="J157" s="79">
        <f t="shared" si="191"/>
        <v>160000</v>
      </c>
      <c r="K157" s="79">
        <f t="shared" si="191"/>
        <v>0</v>
      </c>
      <c r="L157" s="79">
        <f t="shared" si="191"/>
        <v>160000</v>
      </c>
      <c r="M157" s="79">
        <f t="shared" si="191"/>
        <v>0</v>
      </c>
      <c r="N157" s="79">
        <f t="shared" si="191"/>
        <v>160000</v>
      </c>
      <c r="O157" s="79">
        <f t="shared" si="191"/>
        <v>0</v>
      </c>
      <c r="P157" s="79">
        <f t="shared" si="191"/>
        <v>160000</v>
      </c>
      <c r="Q157" s="79">
        <f t="shared" si="191"/>
        <v>0</v>
      </c>
      <c r="R157" s="79">
        <f t="shared" si="191"/>
        <v>160000</v>
      </c>
    </row>
    <row r="158" spans="1:18" s="1" customFormat="1" ht="25.5" hidden="1" x14ac:dyDescent="0.25">
      <c r="A158" s="80"/>
      <c r="B158" s="51" t="s">
        <v>248</v>
      </c>
      <c r="C158" s="51"/>
      <c r="D158" s="51"/>
      <c r="E158" s="35">
        <v>851</v>
      </c>
      <c r="F158" s="78" t="s">
        <v>471</v>
      </c>
      <c r="G158" s="78" t="s">
        <v>234</v>
      </c>
      <c r="H158" s="78" t="s">
        <v>496</v>
      </c>
      <c r="I158" s="78" t="s">
        <v>249</v>
      </c>
      <c r="J158" s="79">
        <v>160000</v>
      </c>
      <c r="K158" s="79"/>
      <c r="L158" s="79">
        <f t="shared" si="94"/>
        <v>160000</v>
      </c>
      <c r="M158" s="79"/>
      <c r="N158" s="79">
        <f t="shared" ref="N158" si="192">L158+M158</f>
        <v>160000</v>
      </c>
      <c r="O158" s="79"/>
      <c r="P158" s="79">
        <f t="shared" ref="P158" si="193">N158+O158</f>
        <v>160000</v>
      </c>
      <c r="Q158" s="79"/>
      <c r="R158" s="79">
        <f t="shared" ref="R158" si="194">P158+Q158</f>
        <v>160000</v>
      </c>
    </row>
    <row r="159" spans="1:18" s="1" customFormat="1" ht="12.75" hidden="1" customHeight="1" x14ac:dyDescent="0.25">
      <c r="A159" s="244" t="s">
        <v>497</v>
      </c>
      <c r="B159" s="244"/>
      <c r="C159" s="52"/>
      <c r="D159" s="52"/>
      <c r="E159" s="35">
        <v>851</v>
      </c>
      <c r="F159" s="75" t="s">
        <v>471</v>
      </c>
      <c r="G159" s="75" t="s">
        <v>257</v>
      </c>
      <c r="H159" s="75"/>
      <c r="I159" s="75"/>
      <c r="J159" s="103">
        <f>J160</f>
        <v>15000</v>
      </c>
      <c r="K159" s="103">
        <f t="shared" ref="K159:R159" si="195">K160</f>
        <v>0</v>
      </c>
      <c r="L159" s="103">
        <f t="shared" si="195"/>
        <v>15000</v>
      </c>
      <c r="M159" s="103">
        <f t="shared" si="195"/>
        <v>0</v>
      </c>
      <c r="N159" s="103">
        <f t="shared" si="195"/>
        <v>15000</v>
      </c>
      <c r="O159" s="103">
        <f t="shared" si="195"/>
        <v>0</v>
      </c>
      <c r="P159" s="103">
        <f t="shared" si="195"/>
        <v>15000</v>
      </c>
      <c r="Q159" s="103">
        <f t="shared" si="195"/>
        <v>0</v>
      </c>
      <c r="R159" s="103">
        <f t="shared" si="195"/>
        <v>15000</v>
      </c>
    </row>
    <row r="160" spans="1:18" s="1" customFormat="1" ht="12.75" hidden="1" customHeight="1" x14ac:dyDescent="0.25">
      <c r="A160" s="241" t="s">
        <v>504</v>
      </c>
      <c r="B160" s="241"/>
      <c r="C160" s="51"/>
      <c r="D160" s="51"/>
      <c r="E160" s="35">
        <v>851</v>
      </c>
      <c r="F160" s="78" t="s">
        <v>471</v>
      </c>
      <c r="G160" s="78" t="s">
        <v>257</v>
      </c>
      <c r="H160" s="78" t="s">
        <v>505</v>
      </c>
      <c r="I160" s="78"/>
      <c r="J160" s="79">
        <f t="shared" ref="J160:R161" si="196">J161</f>
        <v>15000</v>
      </c>
      <c r="K160" s="79">
        <f t="shared" si="196"/>
        <v>0</v>
      </c>
      <c r="L160" s="79">
        <f t="shared" si="196"/>
        <v>15000</v>
      </c>
      <c r="M160" s="79">
        <f t="shared" si="196"/>
        <v>0</v>
      </c>
      <c r="N160" s="79">
        <f t="shared" si="196"/>
        <v>15000</v>
      </c>
      <c r="O160" s="79">
        <f t="shared" si="196"/>
        <v>0</v>
      </c>
      <c r="P160" s="79">
        <f t="shared" si="196"/>
        <v>15000</v>
      </c>
      <c r="Q160" s="79">
        <f t="shared" si="196"/>
        <v>0</v>
      </c>
      <c r="R160" s="79">
        <f t="shared" si="196"/>
        <v>15000</v>
      </c>
    </row>
    <row r="161" spans="1:18" s="1" customFormat="1" ht="12.75" hidden="1" x14ac:dyDescent="0.25">
      <c r="A161" s="80"/>
      <c r="B161" s="48" t="s">
        <v>246</v>
      </c>
      <c r="C161" s="48"/>
      <c r="D161" s="48"/>
      <c r="E161" s="35">
        <v>851</v>
      </c>
      <c r="F161" s="78" t="s">
        <v>471</v>
      </c>
      <c r="G161" s="78" t="s">
        <v>257</v>
      </c>
      <c r="H161" s="78" t="s">
        <v>505</v>
      </c>
      <c r="I161" s="78" t="s">
        <v>247</v>
      </c>
      <c r="J161" s="79">
        <f t="shared" si="196"/>
        <v>15000</v>
      </c>
      <c r="K161" s="79">
        <f t="shared" si="196"/>
        <v>0</v>
      </c>
      <c r="L161" s="79">
        <f t="shared" si="196"/>
        <v>15000</v>
      </c>
      <c r="M161" s="79">
        <f t="shared" si="196"/>
        <v>0</v>
      </c>
      <c r="N161" s="79">
        <f t="shared" si="196"/>
        <v>15000</v>
      </c>
      <c r="O161" s="79">
        <f t="shared" si="196"/>
        <v>0</v>
      </c>
      <c r="P161" s="79">
        <f t="shared" si="196"/>
        <v>15000</v>
      </c>
      <c r="Q161" s="79">
        <f t="shared" si="196"/>
        <v>0</v>
      </c>
      <c r="R161" s="79">
        <f t="shared" si="196"/>
        <v>15000</v>
      </c>
    </row>
    <row r="162" spans="1:18" s="1" customFormat="1" ht="25.5" hidden="1" x14ac:dyDescent="0.25">
      <c r="A162" s="80"/>
      <c r="B162" s="51" t="s">
        <v>248</v>
      </c>
      <c r="C162" s="51"/>
      <c r="D162" s="51"/>
      <c r="E162" s="35">
        <v>851</v>
      </c>
      <c r="F162" s="78" t="s">
        <v>471</v>
      </c>
      <c r="G162" s="78" t="s">
        <v>257</v>
      </c>
      <c r="H162" s="78" t="s">
        <v>505</v>
      </c>
      <c r="I162" s="78" t="s">
        <v>249</v>
      </c>
      <c r="J162" s="79">
        <v>15000</v>
      </c>
      <c r="K162" s="79"/>
      <c r="L162" s="79">
        <f t="shared" si="94"/>
        <v>15000</v>
      </c>
      <c r="M162" s="79"/>
      <c r="N162" s="79">
        <f t="shared" ref="N162" si="197">L162+M162</f>
        <v>15000</v>
      </c>
      <c r="O162" s="79"/>
      <c r="P162" s="79">
        <f t="shared" ref="P162" si="198">N162+O162</f>
        <v>15000</v>
      </c>
      <c r="Q162" s="79"/>
      <c r="R162" s="79">
        <f t="shared" ref="R162" si="199">P162+Q162</f>
        <v>15000</v>
      </c>
    </row>
    <row r="163" spans="1:18" s="1" customFormat="1" ht="12.75" hidden="1" customHeight="1" x14ac:dyDescent="0.25">
      <c r="A163" s="243" t="s">
        <v>506</v>
      </c>
      <c r="B163" s="243"/>
      <c r="C163" s="71"/>
      <c r="D163" s="71"/>
      <c r="E163" s="35">
        <v>851</v>
      </c>
      <c r="F163" s="72" t="s">
        <v>507</v>
      </c>
      <c r="G163" s="72"/>
      <c r="H163" s="72"/>
      <c r="I163" s="72"/>
      <c r="J163" s="73">
        <f t="shared" ref="J163:R163" si="200">J164+J170+J178+J186</f>
        <v>7009500</v>
      </c>
      <c r="K163" s="73">
        <f t="shared" si="200"/>
        <v>0</v>
      </c>
      <c r="L163" s="73">
        <f t="shared" si="200"/>
        <v>7009500</v>
      </c>
      <c r="M163" s="73">
        <f t="shared" si="200"/>
        <v>4000</v>
      </c>
      <c r="N163" s="73">
        <f t="shared" si="200"/>
        <v>7013500</v>
      </c>
      <c r="O163" s="73">
        <f t="shared" si="200"/>
        <v>0</v>
      </c>
      <c r="P163" s="73">
        <f t="shared" si="200"/>
        <v>7013500</v>
      </c>
      <c r="Q163" s="73">
        <f t="shared" si="200"/>
        <v>0</v>
      </c>
      <c r="R163" s="73">
        <f t="shared" si="200"/>
        <v>7013500</v>
      </c>
    </row>
    <row r="164" spans="1:18" s="1" customFormat="1" ht="12.75" hidden="1" customHeight="1" x14ac:dyDescent="0.25">
      <c r="A164" s="244" t="s">
        <v>508</v>
      </c>
      <c r="B164" s="244"/>
      <c r="C164" s="52"/>
      <c r="D164" s="52"/>
      <c r="E164" s="35">
        <v>851</v>
      </c>
      <c r="F164" s="75" t="s">
        <v>507</v>
      </c>
      <c r="G164" s="75" t="s">
        <v>234</v>
      </c>
      <c r="H164" s="75"/>
      <c r="I164" s="75"/>
      <c r="J164" s="76">
        <f t="shared" ref="J164:R168" si="201">J165</f>
        <v>2320300</v>
      </c>
      <c r="K164" s="76">
        <f t="shared" si="201"/>
        <v>0</v>
      </c>
      <c r="L164" s="76">
        <f t="shared" si="201"/>
        <v>2320300</v>
      </c>
      <c r="M164" s="76">
        <f t="shared" si="201"/>
        <v>0</v>
      </c>
      <c r="N164" s="76">
        <f t="shared" si="201"/>
        <v>2320300</v>
      </c>
      <c r="O164" s="76">
        <f t="shared" si="201"/>
        <v>0</v>
      </c>
      <c r="P164" s="76">
        <f t="shared" si="201"/>
        <v>2320300</v>
      </c>
      <c r="Q164" s="76">
        <f t="shared" si="201"/>
        <v>0</v>
      </c>
      <c r="R164" s="76">
        <f t="shared" si="201"/>
        <v>2320300</v>
      </c>
    </row>
    <row r="165" spans="1:18" s="1" customFormat="1" ht="12.75" hidden="1" customHeight="1" x14ac:dyDescent="0.25">
      <c r="A165" s="241" t="s">
        <v>509</v>
      </c>
      <c r="B165" s="241"/>
      <c r="C165" s="51"/>
      <c r="D165" s="51"/>
      <c r="E165" s="35">
        <v>851</v>
      </c>
      <c r="F165" s="78" t="s">
        <v>507</v>
      </c>
      <c r="G165" s="78" t="s">
        <v>234</v>
      </c>
      <c r="H165" s="78" t="s">
        <v>510</v>
      </c>
      <c r="I165" s="78"/>
      <c r="J165" s="79">
        <f t="shared" si="201"/>
        <v>2320300</v>
      </c>
      <c r="K165" s="79">
        <f t="shared" si="201"/>
        <v>0</v>
      </c>
      <c r="L165" s="79">
        <f t="shared" si="201"/>
        <v>2320300</v>
      </c>
      <c r="M165" s="79">
        <f t="shared" si="201"/>
        <v>0</v>
      </c>
      <c r="N165" s="79">
        <f t="shared" si="201"/>
        <v>2320300</v>
      </c>
      <c r="O165" s="79">
        <f t="shared" si="201"/>
        <v>0</v>
      </c>
      <c r="P165" s="79">
        <f t="shared" si="201"/>
        <v>2320300</v>
      </c>
      <c r="Q165" s="79">
        <f t="shared" si="201"/>
        <v>0</v>
      </c>
      <c r="R165" s="79">
        <f t="shared" si="201"/>
        <v>2320300</v>
      </c>
    </row>
    <row r="166" spans="1:18" s="1" customFormat="1" ht="12.75" hidden="1" customHeight="1" x14ac:dyDescent="0.25">
      <c r="A166" s="241" t="s">
        <v>511</v>
      </c>
      <c r="B166" s="241"/>
      <c r="C166" s="51"/>
      <c r="D166" s="51"/>
      <c r="E166" s="35">
        <v>851</v>
      </c>
      <c r="F166" s="78" t="s">
        <v>507</v>
      </c>
      <c r="G166" s="78" t="s">
        <v>234</v>
      </c>
      <c r="H166" s="78" t="s">
        <v>512</v>
      </c>
      <c r="I166" s="78"/>
      <c r="J166" s="79">
        <f t="shared" si="201"/>
        <v>2320300</v>
      </c>
      <c r="K166" s="79">
        <f t="shared" si="201"/>
        <v>0</v>
      </c>
      <c r="L166" s="79">
        <f t="shared" si="201"/>
        <v>2320300</v>
      </c>
      <c r="M166" s="79">
        <f t="shared" si="201"/>
        <v>0</v>
      </c>
      <c r="N166" s="79">
        <f t="shared" si="201"/>
        <v>2320300</v>
      </c>
      <c r="O166" s="79">
        <f t="shared" si="201"/>
        <v>0</v>
      </c>
      <c r="P166" s="79">
        <f t="shared" si="201"/>
        <v>2320300</v>
      </c>
      <c r="Q166" s="79">
        <f t="shared" si="201"/>
        <v>0</v>
      </c>
      <c r="R166" s="79">
        <f t="shared" si="201"/>
        <v>2320300</v>
      </c>
    </row>
    <row r="167" spans="1:18" s="1" customFormat="1" ht="12.75" hidden="1" customHeight="1" x14ac:dyDescent="0.25">
      <c r="A167" s="241" t="s">
        <v>513</v>
      </c>
      <c r="B167" s="241"/>
      <c r="C167" s="51"/>
      <c r="D167" s="51"/>
      <c r="E167" s="35">
        <v>851</v>
      </c>
      <c r="F167" s="78" t="s">
        <v>507</v>
      </c>
      <c r="G167" s="78" t="s">
        <v>234</v>
      </c>
      <c r="H167" s="78" t="s">
        <v>514</v>
      </c>
      <c r="I167" s="78"/>
      <c r="J167" s="79">
        <f t="shared" si="201"/>
        <v>2320300</v>
      </c>
      <c r="K167" s="79">
        <f t="shared" si="201"/>
        <v>0</v>
      </c>
      <c r="L167" s="79">
        <f t="shared" si="201"/>
        <v>2320300</v>
      </c>
      <c r="M167" s="79">
        <f t="shared" si="201"/>
        <v>0</v>
      </c>
      <c r="N167" s="79">
        <f t="shared" si="201"/>
        <v>2320300</v>
      </c>
      <c r="O167" s="79">
        <f t="shared" si="201"/>
        <v>0</v>
      </c>
      <c r="P167" s="79">
        <f t="shared" si="201"/>
        <v>2320300</v>
      </c>
      <c r="Q167" s="79">
        <f t="shared" si="201"/>
        <v>0</v>
      </c>
      <c r="R167" s="79">
        <f t="shared" si="201"/>
        <v>2320300</v>
      </c>
    </row>
    <row r="168" spans="1:18" s="1" customFormat="1" ht="12.75" hidden="1" x14ac:dyDescent="0.25">
      <c r="A168" s="104"/>
      <c r="B168" s="48" t="s">
        <v>380</v>
      </c>
      <c r="C168" s="48"/>
      <c r="D168" s="48"/>
      <c r="E168" s="35">
        <v>851</v>
      </c>
      <c r="F168" s="78" t="s">
        <v>507</v>
      </c>
      <c r="G168" s="78" t="s">
        <v>234</v>
      </c>
      <c r="H168" s="78" t="s">
        <v>514</v>
      </c>
      <c r="I168" s="78" t="s">
        <v>381</v>
      </c>
      <c r="J168" s="79">
        <f t="shared" si="201"/>
        <v>2320300</v>
      </c>
      <c r="K168" s="79">
        <f t="shared" si="201"/>
        <v>0</v>
      </c>
      <c r="L168" s="79">
        <f t="shared" si="201"/>
        <v>2320300</v>
      </c>
      <c r="M168" s="79">
        <f t="shared" si="201"/>
        <v>0</v>
      </c>
      <c r="N168" s="79">
        <f t="shared" si="201"/>
        <v>2320300</v>
      </c>
      <c r="O168" s="79">
        <f t="shared" si="201"/>
        <v>0</v>
      </c>
      <c r="P168" s="79">
        <f t="shared" si="201"/>
        <v>2320300</v>
      </c>
      <c r="Q168" s="79">
        <f t="shared" si="201"/>
        <v>0</v>
      </c>
      <c r="R168" s="79">
        <f t="shared" si="201"/>
        <v>2320300</v>
      </c>
    </row>
    <row r="169" spans="1:18" s="1" customFormat="1" ht="25.5" hidden="1" x14ac:dyDescent="0.25">
      <c r="A169" s="104"/>
      <c r="B169" s="48" t="s">
        <v>515</v>
      </c>
      <c r="C169" s="48"/>
      <c r="D169" s="48"/>
      <c r="E169" s="35">
        <v>851</v>
      </c>
      <c r="F169" s="78" t="s">
        <v>507</v>
      </c>
      <c r="G169" s="78" t="s">
        <v>234</v>
      </c>
      <c r="H169" s="78" t="s">
        <v>514</v>
      </c>
      <c r="I169" s="78" t="s">
        <v>383</v>
      </c>
      <c r="J169" s="79">
        <v>2320300</v>
      </c>
      <c r="K169" s="79"/>
      <c r="L169" s="79">
        <f t="shared" si="94"/>
        <v>2320300</v>
      </c>
      <c r="M169" s="79"/>
      <c r="N169" s="79">
        <f t="shared" ref="N169" si="202">L169+M169</f>
        <v>2320300</v>
      </c>
      <c r="O169" s="79"/>
      <c r="P169" s="79">
        <f t="shared" ref="P169" si="203">N169+O169</f>
        <v>2320300</v>
      </c>
      <c r="Q169" s="79"/>
      <c r="R169" s="79">
        <f t="shared" ref="R169" si="204">P169+Q169</f>
        <v>2320300</v>
      </c>
    </row>
    <row r="170" spans="1:18" s="1" customFormat="1" ht="12.75" hidden="1" customHeight="1" x14ac:dyDescent="0.25">
      <c r="A170" s="220" t="s">
        <v>516</v>
      </c>
      <c r="B170" s="221"/>
      <c r="C170" s="94"/>
      <c r="D170" s="94"/>
      <c r="E170" s="35">
        <v>851</v>
      </c>
      <c r="F170" s="75" t="s">
        <v>507</v>
      </c>
      <c r="G170" s="75" t="s">
        <v>236</v>
      </c>
      <c r="H170" s="75"/>
      <c r="I170" s="75"/>
      <c r="J170" s="76">
        <f>J175</f>
        <v>800000</v>
      </c>
      <c r="K170" s="76">
        <f>K175</f>
        <v>0</v>
      </c>
      <c r="L170" s="76">
        <f>L171+L175</f>
        <v>800000</v>
      </c>
      <c r="M170" s="76">
        <f t="shared" ref="M170:R170" si="205">M171+M175</f>
        <v>4000</v>
      </c>
      <c r="N170" s="76">
        <f t="shared" si="205"/>
        <v>804000</v>
      </c>
      <c r="O170" s="76">
        <f t="shared" si="205"/>
        <v>0</v>
      </c>
      <c r="P170" s="76">
        <f t="shared" si="205"/>
        <v>804000</v>
      </c>
      <c r="Q170" s="76">
        <f t="shared" si="205"/>
        <v>0</v>
      </c>
      <c r="R170" s="76">
        <f t="shared" si="205"/>
        <v>804000</v>
      </c>
    </row>
    <row r="171" spans="1:18" s="1" customFormat="1" ht="12.75" hidden="1" customHeight="1" x14ac:dyDescent="0.25">
      <c r="A171" s="241" t="s">
        <v>275</v>
      </c>
      <c r="B171" s="241"/>
      <c r="C171" s="51"/>
      <c r="D171" s="80"/>
      <c r="E171" s="35">
        <v>851</v>
      </c>
      <c r="F171" s="78" t="s">
        <v>507</v>
      </c>
      <c r="G171" s="78" t="s">
        <v>236</v>
      </c>
      <c r="H171" s="78" t="s">
        <v>277</v>
      </c>
      <c r="I171" s="78"/>
      <c r="J171" s="76"/>
      <c r="K171" s="76"/>
      <c r="L171" s="79">
        <f>L172</f>
        <v>0</v>
      </c>
      <c r="M171" s="79">
        <f t="shared" ref="M171:R173" si="206">M172</f>
        <v>4000</v>
      </c>
      <c r="N171" s="79">
        <f t="shared" si="206"/>
        <v>4000</v>
      </c>
      <c r="O171" s="79">
        <f t="shared" si="206"/>
        <v>0</v>
      </c>
      <c r="P171" s="79">
        <f t="shared" si="206"/>
        <v>4000</v>
      </c>
      <c r="Q171" s="79">
        <f t="shared" si="206"/>
        <v>0</v>
      </c>
      <c r="R171" s="79">
        <f t="shared" si="206"/>
        <v>4000</v>
      </c>
    </row>
    <row r="172" spans="1:18" s="1" customFormat="1" ht="12.75" hidden="1" customHeight="1" x14ac:dyDescent="0.25">
      <c r="A172" s="241" t="s">
        <v>278</v>
      </c>
      <c r="B172" s="241"/>
      <c r="C172" s="51"/>
      <c r="D172" s="80"/>
      <c r="E172" s="35">
        <v>851</v>
      </c>
      <c r="F172" s="78" t="s">
        <v>507</v>
      </c>
      <c r="G172" s="78" t="s">
        <v>236</v>
      </c>
      <c r="H172" s="78" t="s">
        <v>279</v>
      </c>
      <c r="I172" s="78"/>
      <c r="J172" s="76"/>
      <c r="K172" s="76"/>
      <c r="L172" s="79">
        <f>L173</f>
        <v>0</v>
      </c>
      <c r="M172" s="79">
        <f t="shared" si="206"/>
        <v>4000</v>
      </c>
      <c r="N172" s="79">
        <f t="shared" si="206"/>
        <v>4000</v>
      </c>
      <c r="O172" s="79">
        <f t="shared" si="206"/>
        <v>0</v>
      </c>
      <c r="P172" s="79">
        <f t="shared" si="206"/>
        <v>4000</v>
      </c>
      <c r="Q172" s="79">
        <f t="shared" si="206"/>
        <v>0</v>
      </c>
      <c r="R172" s="79">
        <f t="shared" si="206"/>
        <v>4000</v>
      </c>
    </row>
    <row r="173" spans="1:18" s="1" customFormat="1" ht="12.75" hidden="1" customHeight="1" x14ac:dyDescent="0.25">
      <c r="A173" s="80"/>
      <c r="B173" s="51" t="s">
        <v>250</v>
      </c>
      <c r="C173" s="51"/>
      <c r="D173" s="80"/>
      <c r="E173" s="35">
        <v>851</v>
      </c>
      <c r="F173" s="78" t="s">
        <v>507</v>
      </c>
      <c r="G173" s="78" t="s">
        <v>236</v>
      </c>
      <c r="H173" s="78" t="s">
        <v>279</v>
      </c>
      <c r="I173" s="78" t="s">
        <v>251</v>
      </c>
      <c r="J173" s="76"/>
      <c r="K173" s="76"/>
      <c r="L173" s="79">
        <f>L174</f>
        <v>0</v>
      </c>
      <c r="M173" s="79">
        <f t="shared" si="206"/>
        <v>4000</v>
      </c>
      <c r="N173" s="79">
        <f t="shared" si="206"/>
        <v>4000</v>
      </c>
      <c r="O173" s="79">
        <f t="shared" si="206"/>
        <v>0</v>
      </c>
      <c r="P173" s="79">
        <f t="shared" si="206"/>
        <v>4000</v>
      </c>
      <c r="Q173" s="79">
        <f t="shared" si="206"/>
        <v>0</v>
      </c>
      <c r="R173" s="79">
        <f t="shared" si="206"/>
        <v>4000</v>
      </c>
    </row>
    <row r="174" spans="1:18" s="1" customFormat="1" ht="12.75" hidden="1" customHeight="1" x14ac:dyDescent="0.25">
      <c r="A174" s="80"/>
      <c r="B174" s="48" t="s">
        <v>280</v>
      </c>
      <c r="C174" s="48"/>
      <c r="D174" s="80"/>
      <c r="E174" s="35">
        <v>851</v>
      </c>
      <c r="F174" s="78" t="s">
        <v>507</v>
      </c>
      <c r="G174" s="78" t="s">
        <v>236</v>
      </c>
      <c r="H174" s="78" t="s">
        <v>279</v>
      </c>
      <c r="I174" s="78" t="s">
        <v>281</v>
      </c>
      <c r="J174" s="76"/>
      <c r="K174" s="76"/>
      <c r="L174" s="79"/>
      <c r="M174" s="79">
        <v>4000</v>
      </c>
      <c r="N174" s="79">
        <f>L174+M174</f>
        <v>4000</v>
      </c>
      <c r="O174" s="79"/>
      <c r="P174" s="79">
        <f>N174+O174</f>
        <v>4000</v>
      </c>
      <c r="Q174" s="79"/>
      <c r="R174" s="79">
        <f>P174+Q174</f>
        <v>4000</v>
      </c>
    </row>
    <row r="175" spans="1:18" s="1" customFormat="1" ht="12.75" hidden="1" customHeight="1" x14ac:dyDescent="0.25">
      <c r="A175" s="222" t="s">
        <v>525</v>
      </c>
      <c r="B175" s="223"/>
      <c r="C175" s="81"/>
      <c r="D175" s="81"/>
      <c r="E175" s="35">
        <v>851</v>
      </c>
      <c r="F175" s="78" t="s">
        <v>507</v>
      </c>
      <c r="G175" s="78" t="s">
        <v>236</v>
      </c>
      <c r="H175" s="78" t="s">
        <v>526</v>
      </c>
      <c r="I175" s="78"/>
      <c r="J175" s="79">
        <f>J176</f>
        <v>800000</v>
      </c>
      <c r="K175" s="79">
        <f t="shared" ref="K175:R176" si="207">K176</f>
        <v>0</v>
      </c>
      <c r="L175" s="79">
        <f t="shared" si="207"/>
        <v>800000</v>
      </c>
      <c r="M175" s="79">
        <f t="shared" si="207"/>
        <v>0</v>
      </c>
      <c r="N175" s="79">
        <f t="shared" si="207"/>
        <v>800000</v>
      </c>
      <c r="O175" s="79">
        <f t="shared" si="207"/>
        <v>0</v>
      </c>
      <c r="P175" s="79">
        <f t="shared" si="207"/>
        <v>800000</v>
      </c>
      <c r="Q175" s="79">
        <f t="shared" si="207"/>
        <v>0</v>
      </c>
      <c r="R175" s="79">
        <f t="shared" si="207"/>
        <v>800000</v>
      </c>
    </row>
    <row r="176" spans="1:18" s="1" customFormat="1" ht="12.75" hidden="1" x14ac:dyDescent="0.25">
      <c r="A176" s="104"/>
      <c r="B176" s="51" t="s">
        <v>356</v>
      </c>
      <c r="C176" s="51"/>
      <c r="D176" s="51"/>
      <c r="E176" s="35">
        <v>851</v>
      </c>
      <c r="F176" s="78" t="s">
        <v>507</v>
      </c>
      <c r="G176" s="78" t="s">
        <v>236</v>
      </c>
      <c r="H176" s="78" t="s">
        <v>526</v>
      </c>
      <c r="I176" s="78" t="s">
        <v>357</v>
      </c>
      <c r="J176" s="79">
        <f>J177</f>
        <v>800000</v>
      </c>
      <c r="K176" s="79">
        <f t="shared" si="207"/>
        <v>0</v>
      </c>
      <c r="L176" s="79">
        <f t="shared" si="207"/>
        <v>800000</v>
      </c>
      <c r="M176" s="79">
        <f t="shared" si="207"/>
        <v>0</v>
      </c>
      <c r="N176" s="79">
        <f t="shared" si="207"/>
        <v>800000</v>
      </c>
      <c r="O176" s="79">
        <f t="shared" si="207"/>
        <v>0</v>
      </c>
      <c r="P176" s="79">
        <f t="shared" si="207"/>
        <v>800000</v>
      </c>
      <c r="Q176" s="79">
        <f t="shared" si="207"/>
        <v>0</v>
      </c>
      <c r="R176" s="79">
        <f t="shared" si="207"/>
        <v>800000</v>
      </c>
    </row>
    <row r="177" spans="1:18" s="1" customFormat="1" ht="25.5" hidden="1" x14ac:dyDescent="0.25">
      <c r="A177" s="104"/>
      <c r="B177" s="48" t="s">
        <v>527</v>
      </c>
      <c r="C177" s="48"/>
      <c r="D177" s="48"/>
      <c r="E177" s="35">
        <v>851</v>
      </c>
      <c r="F177" s="78" t="s">
        <v>507</v>
      </c>
      <c r="G177" s="78" t="s">
        <v>236</v>
      </c>
      <c r="H177" s="78" t="s">
        <v>526</v>
      </c>
      <c r="I177" s="78" t="s">
        <v>528</v>
      </c>
      <c r="J177" s="79">
        <v>800000</v>
      </c>
      <c r="K177" s="79"/>
      <c r="L177" s="79">
        <f t="shared" ref="L177:L250" si="208">J177+K177</f>
        <v>800000</v>
      </c>
      <c r="M177" s="79"/>
      <c r="N177" s="79">
        <f t="shared" ref="N177" si="209">L177+M177</f>
        <v>800000</v>
      </c>
      <c r="O177" s="79"/>
      <c r="P177" s="79">
        <f t="shared" ref="P177" si="210">N177+O177</f>
        <v>800000</v>
      </c>
      <c r="Q177" s="79"/>
      <c r="R177" s="79">
        <f t="shared" ref="R177" si="211">P177+Q177</f>
        <v>800000</v>
      </c>
    </row>
    <row r="178" spans="1:18" s="1" customFormat="1" ht="12.75" hidden="1" customHeight="1" x14ac:dyDescent="0.25">
      <c r="A178" s="244" t="s">
        <v>529</v>
      </c>
      <c r="B178" s="244"/>
      <c r="C178" s="52"/>
      <c r="D178" s="52"/>
      <c r="E178" s="35">
        <v>851</v>
      </c>
      <c r="F178" s="75" t="s">
        <v>507</v>
      </c>
      <c r="G178" s="75" t="s">
        <v>257</v>
      </c>
      <c r="H178" s="75"/>
      <c r="I178" s="75"/>
      <c r="J178" s="76">
        <f>J180</f>
        <v>3544200</v>
      </c>
      <c r="K178" s="76">
        <f t="shared" ref="K178" si="212">K180</f>
        <v>0</v>
      </c>
      <c r="L178" s="76">
        <f>L179</f>
        <v>3544200</v>
      </c>
      <c r="M178" s="76">
        <f t="shared" ref="M178:R178" si="213">M179</f>
        <v>0</v>
      </c>
      <c r="N178" s="76">
        <f t="shared" si="213"/>
        <v>3544200</v>
      </c>
      <c r="O178" s="76">
        <f t="shared" si="213"/>
        <v>0</v>
      </c>
      <c r="P178" s="76">
        <f t="shared" si="213"/>
        <v>3544200</v>
      </c>
      <c r="Q178" s="76">
        <f t="shared" si="213"/>
        <v>0</v>
      </c>
      <c r="R178" s="76">
        <f t="shared" si="213"/>
        <v>3544200</v>
      </c>
    </row>
    <row r="179" spans="1:18" s="1" customFormat="1" ht="12.75" hidden="1" x14ac:dyDescent="0.25">
      <c r="A179" s="248" t="s">
        <v>517</v>
      </c>
      <c r="B179" s="248"/>
      <c r="C179" s="104"/>
      <c r="D179" s="104"/>
      <c r="E179" s="35">
        <v>851</v>
      </c>
      <c r="F179" s="78" t="s">
        <v>507</v>
      </c>
      <c r="G179" s="78" t="s">
        <v>257</v>
      </c>
      <c r="H179" s="78" t="s">
        <v>518</v>
      </c>
      <c r="I179" s="78"/>
      <c r="J179" s="79">
        <f>J180</f>
        <v>3544200</v>
      </c>
      <c r="K179" s="79">
        <f t="shared" ref="K179" si="214">K180</f>
        <v>0</v>
      </c>
      <c r="L179" s="79">
        <f>L180+L183</f>
        <v>3544200</v>
      </c>
      <c r="M179" s="79">
        <f t="shared" ref="M179:R179" si="215">M180+M183</f>
        <v>0</v>
      </c>
      <c r="N179" s="79">
        <f t="shared" si="215"/>
        <v>3544200</v>
      </c>
      <c r="O179" s="79">
        <f t="shared" si="215"/>
        <v>0</v>
      </c>
      <c r="P179" s="79">
        <f t="shared" si="215"/>
        <v>3544200</v>
      </c>
      <c r="Q179" s="79">
        <f t="shared" si="215"/>
        <v>0</v>
      </c>
      <c r="R179" s="79">
        <f t="shared" si="215"/>
        <v>3544200</v>
      </c>
    </row>
    <row r="180" spans="1:18" s="1" customFormat="1" ht="12.75" hidden="1" customHeight="1" x14ac:dyDescent="0.25">
      <c r="A180" s="222" t="s">
        <v>536</v>
      </c>
      <c r="B180" s="223"/>
      <c r="C180" s="81"/>
      <c r="D180" s="81"/>
      <c r="E180" s="35">
        <v>851</v>
      </c>
      <c r="F180" s="78" t="s">
        <v>507</v>
      </c>
      <c r="G180" s="78" t="s">
        <v>257</v>
      </c>
      <c r="H180" s="78" t="s">
        <v>537</v>
      </c>
      <c r="I180" s="78"/>
      <c r="J180" s="79">
        <f t="shared" ref="J180:R181" si="216">J181</f>
        <v>3544200</v>
      </c>
      <c r="K180" s="79">
        <f t="shared" si="216"/>
        <v>0</v>
      </c>
      <c r="L180" s="79">
        <f t="shared" si="216"/>
        <v>3544200</v>
      </c>
      <c r="M180" s="79">
        <f t="shared" si="216"/>
        <v>-3544200</v>
      </c>
      <c r="N180" s="79">
        <f t="shared" si="216"/>
        <v>0</v>
      </c>
      <c r="O180" s="79">
        <f t="shared" si="216"/>
        <v>0</v>
      </c>
      <c r="P180" s="79">
        <f t="shared" si="216"/>
        <v>0</v>
      </c>
      <c r="Q180" s="79">
        <f t="shared" si="216"/>
        <v>0</v>
      </c>
      <c r="R180" s="79">
        <f t="shared" si="216"/>
        <v>0</v>
      </c>
    </row>
    <row r="181" spans="1:18" s="2" customFormat="1" ht="25.5" hidden="1" customHeight="1" x14ac:dyDescent="0.25">
      <c r="A181" s="222" t="s">
        <v>380</v>
      </c>
      <c r="B181" s="223"/>
      <c r="C181" s="81"/>
      <c r="D181" s="81"/>
      <c r="E181" s="35">
        <v>851</v>
      </c>
      <c r="F181" s="49" t="s">
        <v>507</v>
      </c>
      <c r="G181" s="49" t="s">
        <v>257</v>
      </c>
      <c r="H181" s="49" t="s">
        <v>537</v>
      </c>
      <c r="I181" s="49" t="s">
        <v>381</v>
      </c>
      <c r="J181" s="44">
        <f t="shared" si="216"/>
        <v>3544200</v>
      </c>
      <c r="K181" s="44">
        <f t="shared" si="216"/>
        <v>0</v>
      </c>
      <c r="L181" s="44">
        <f t="shared" si="216"/>
        <v>3544200</v>
      </c>
      <c r="M181" s="44">
        <f t="shared" si="216"/>
        <v>-3544200</v>
      </c>
      <c r="N181" s="44">
        <f t="shared" si="216"/>
        <v>0</v>
      </c>
      <c r="O181" s="44">
        <f t="shared" si="216"/>
        <v>0</v>
      </c>
      <c r="P181" s="44">
        <f t="shared" si="216"/>
        <v>0</v>
      </c>
      <c r="Q181" s="44">
        <f t="shared" si="216"/>
        <v>0</v>
      </c>
      <c r="R181" s="44">
        <f t="shared" si="216"/>
        <v>0</v>
      </c>
    </row>
    <row r="182" spans="1:18" s="1" customFormat="1" ht="12.75" hidden="1" x14ac:dyDescent="0.25">
      <c r="A182" s="51"/>
      <c r="B182" s="51" t="s">
        <v>538</v>
      </c>
      <c r="C182" s="51"/>
      <c r="D182" s="51"/>
      <c r="E182" s="35">
        <v>851</v>
      </c>
      <c r="F182" s="78" t="s">
        <v>507</v>
      </c>
      <c r="G182" s="78" t="s">
        <v>257</v>
      </c>
      <c r="H182" s="78" t="s">
        <v>537</v>
      </c>
      <c r="I182" s="78" t="s">
        <v>539</v>
      </c>
      <c r="J182" s="79">
        <v>3544200</v>
      </c>
      <c r="K182" s="79"/>
      <c r="L182" s="79">
        <f t="shared" si="208"/>
        <v>3544200</v>
      </c>
      <c r="M182" s="79">
        <v>-3544200</v>
      </c>
      <c r="N182" s="79">
        <f t="shared" ref="N182" si="217">L182+M182</f>
        <v>0</v>
      </c>
      <c r="O182" s="79"/>
      <c r="P182" s="79">
        <f t="shared" ref="P182" si="218">N182+O182</f>
        <v>0</v>
      </c>
      <c r="Q182" s="79"/>
      <c r="R182" s="79">
        <f t="shared" ref="R182" si="219">P182+Q182</f>
        <v>0</v>
      </c>
    </row>
    <row r="183" spans="1:18" s="1" customFormat="1" ht="12.75" hidden="1" customHeight="1" x14ac:dyDescent="0.25">
      <c r="A183" s="222" t="s">
        <v>540</v>
      </c>
      <c r="B183" s="223"/>
      <c r="C183" s="51"/>
      <c r="D183" s="51"/>
      <c r="E183" s="35">
        <v>851</v>
      </c>
      <c r="F183" s="78" t="s">
        <v>507</v>
      </c>
      <c r="G183" s="78" t="s">
        <v>257</v>
      </c>
      <c r="H183" s="78" t="s">
        <v>541</v>
      </c>
      <c r="I183" s="78"/>
      <c r="J183" s="79"/>
      <c r="K183" s="79"/>
      <c r="L183" s="79">
        <f>L184</f>
        <v>0</v>
      </c>
      <c r="M183" s="79">
        <f t="shared" ref="M183:R184" si="220">M184</f>
        <v>3544200</v>
      </c>
      <c r="N183" s="79">
        <f t="shared" si="220"/>
        <v>3544200</v>
      </c>
      <c r="O183" s="79">
        <f t="shared" si="220"/>
        <v>0</v>
      </c>
      <c r="P183" s="79">
        <f t="shared" si="220"/>
        <v>3544200</v>
      </c>
      <c r="Q183" s="79">
        <f t="shared" si="220"/>
        <v>0</v>
      </c>
      <c r="R183" s="79">
        <f t="shared" si="220"/>
        <v>3544200</v>
      </c>
    </row>
    <row r="184" spans="1:18" s="1" customFormat="1" ht="12.75" hidden="1" customHeight="1" x14ac:dyDescent="0.25">
      <c r="A184" s="222" t="s">
        <v>380</v>
      </c>
      <c r="B184" s="223"/>
      <c r="C184" s="51"/>
      <c r="D184" s="51"/>
      <c r="E184" s="35">
        <v>851</v>
      </c>
      <c r="F184" s="78" t="s">
        <v>507</v>
      </c>
      <c r="G184" s="78" t="s">
        <v>257</v>
      </c>
      <c r="H184" s="78" t="s">
        <v>541</v>
      </c>
      <c r="I184" s="78" t="s">
        <v>381</v>
      </c>
      <c r="J184" s="79"/>
      <c r="K184" s="79"/>
      <c r="L184" s="79">
        <f>L185</f>
        <v>0</v>
      </c>
      <c r="M184" s="79">
        <f t="shared" si="220"/>
        <v>3544200</v>
      </c>
      <c r="N184" s="79">
        <f t="shared" si="220"/>
        <v>3544200</v>
      </c>
      <c r="O184" s="79">
        <f t="shared" si="220"/>
        <v>0</v>
      </c>
      <c r="P184" s="79">
        <f t="shared" si="220"/>
        <v>3544200</v>
      </c>
      <c r="Q184" s="79">
        <f t="shared" si="220"/>
        <v>0</v>
      </c>
      <c r="R184" s="79">
        <f t="shared" si="220"/>
        <v>3544200</v>
      </c>
    </row>
    <row r="185" spans="1:18" s="1" customFormat="1" ht="12.75" hidden="1" x14ac:dyDescent="0.25">
      <c r="A185" s="51"/>
      <c r="B185" s="51" t="s">
        <v>538</v>
      </c>
      <c r="C185" s="51"/>
      <c r="D185" s="51"/>
      <c r="E185" s="35">
        <v>851</v>
      </c>
      <c r="F185" s="78" t="s">
        <v>507</v>
      </c>
      <c r="G185" s="78" t="s">
        <v>257</v>
      </c>
      <c r="H185" s="78" t="s">
        <v>542</v>
      </c>
      <c r="I185" s="78" t="s">
        <v>539</v>
      </c>
      <c r="J185" s="79"/>
      <c r="K185" s="79"/>
      <c r="L185" s="79"/>
      <c r="M185" s="79">
        <v>3544200</v>
      </c>
      <c r="N185" s="79">
        <f>L185+M185</f>
        <v>3544200</v>
      </c>
      <c r="O185" s="79"/>
      <c r="P185" s="79">
        <f>N185+O185</f>
        <v>3544200</v>
      </c>
      <c r="Q185" s="79"/>
      <c r="R185" s="79">
        <f>P185+Q185</f>
        <v>3544200</v>
      </c>
    </row>
    <row r="186" spans="1:18" s="1" customFormat="1" ht="12.75" hidden="1" customHeight="1" x14ac:dyDescent="0.25">
      <c r="A186" s="244" t="s">
        <v>548</v>
      </c>
      <c r="B186" s="244"/>
      <c r="C186" s="52"/>
      <c r="D186" s="52"/>
      <c r="E186" s="35">
        <v>851</v>
      </c>
      <c r="F186" s="75" t="s">
        <v>507</v>
      </c>
      <c r="G186" s="75" t="s">
        <v>270</v>
      </c>
      <c r="H186" s="75"/>
      <c r="I186" s="75"/>
      <c r="J186" s="76">
        <f>J187</f>
        <v>345000</v>
      </c>
      <c r="K186" s="76">
        <f t="shared" ref="K186:R186" si="221">K187</f>
        <v>0</v>
      </c>
      <c r="L186" s="76">
        <f t="shared" si="221"/>
        <v>345000</v>
      </c>
      <c r="M186" s="76">
        <f t="shared" si="221"/>
        <v>0</v>
      </c>
      <c r="N186" s="76">
        <f t="shared" si="221"/>
        <v>345000</v>
      </c>
      <c r="O186" s="76">
        <f t="shared" si="221"/>
        <v>0</v>
      </c>
      <c r="P186" s="76">
        <f t="shared" si="221"/>
        <v>345000</v>
      </c>
      <c r="Q186" s="76">
        <f t="shared" si="221"/>
        <v>0</v>
      </c>
      <c r="R186" s="76">
        <f t="shared" si="221"/>
        <v>345000</v>
      </c>
    </row>
    <row r="187" spans="1:18" s="1" customFormat="1" ht="12.75" hidden="1" customHeight="1" x14ac:dyDescent="0.25">
      <c r="A187" s="241" t="s">
        <v>553</v>
      </c>
      <c r="B187" s="241"/>
      <c r="C187" s="51"/>
      <c r="D187" s="51"/>
      <c r="E187" s="35">
        <v>851</v>
      </c>
      <c r="F187" s="78" t="s">
        <v>507</v>
      </c>
      <c r="G187" s="78" t="s">
        <v>270</v>
      </c>
      <c r="H187" s="78" t="s">
        <v>554</v>
      </c>
      <c r="I187" s="78"/>
      <c r="J187" s="79">
        <f>J188+J190</f>
        <v>345000</v>
      </c>
      <c r="K187" s="79">
        <f t="shared" ref="K187:R187" si="222">K188+K190</f>
        <v>0</v>
      </c>
      <c r="L187" s="79">
        <f t="shared" si="222"/>
        <v>345000</v>
      </c>
      <c r="M187" s="79">
        <f t="shared" si="222"/>
        <v>0</v>
      </c>
      <c r="N187" s="79">
        <f t="shared" si="222"/>
        <v>345000</v>
      </c>
      <c r="O187" s="79">
        <f t="shared" si="222"/>
        <v>0</v>
      </c>
      <c r="P187" s="79">
        <f t="shared" si="222"/>
        <v>345000</v>
      </c>
      <c r="Q187" s="79">
        <f t="shared" si="222"/>
        <v>0</v>
      </c>
      <c r="R187" s="79">
        <f t="shared" si="222"/>
        <v>345000</v>
      </c>
    </row>
    <row r="188" spans="1:18" s="1" customFormat="1" ht="12.75" hidden="1" x14ac:dyDescent="0.25">
      <c r="A188" s="80"/>
      <c r="B188" s="48" t="s">
        <v>246</v>
      </c>
      <c r="C188" s="48"/>
      <c r="D188" s="48"/>
      <c r="E188" s="35">
        <v>851</v>
      </c>
      <c r="F188" s="49" t="s">
        <v>507</v>
      </c>
      <c r="G188" s="78" t="s">
        <v>270</v>
      </c>
      <c r="H188" s="78" t="s">
        <v>554</v>
      </c>
      <c r="I188" s="78" t="s">
        <v>247</v>
      </c>
      <c r="J188" s="79">
        <f>J189</f>
        <v>145000</v>
      </c>
      <c r="K188" s="79">
        <f t="shared" ref="K188:R188" si="223">K189</f>
        <v>0</v>
      </c>
      <c r="L188" s="79">
        <f t="shared" si="223"/>
        <v>145000</v>
      </c>
      <c r="M188" s="79">
        <f t="shared" si="223"/>
        <v>0</v>
      </c>
      <c r="N188" s="79">
        <f t="shared" si="223"/>
        <v>145000</v>
      </c>
      <c r="O188" s="79">
        <f t="shared" si="223"/>
        <v>0</v>
      </c>
      <c r="P188" s="79">
        <f t="shared" si="223"/>
        <v>145000</v>
      </c>
      <c r="Q188" s="79">
        <f t="shared" si="223"/>
        <v>0</v>
      </c>
      <c r="R188" s="79">
        <f t="shared" si="223"/>
        <v>145000</v>
      </c>
    </row>
    <row r="189" spans="1:18" s="1" customFormat="1" ht="25.5" hidden="1" x14ac:dyDescent="0.25">
      <c r="A189" s="80"/>
      <c r="B189" s="51" t="s">
        <v>248</v>
      </c>
      <c r="C189" s="51"/>
      <c r="D189" s="51"/>
      <c r="E189" s="35">
        <v>851</v>
      </c>
      <c r="F189" s="49" t="s">
        <v>507</v>
      </c>
      <c r="G189" s="78" t="s">
        <v>270</v>
      </c>
      <c r="H189" s="78" t="s">
        <v>554</v>
      </c>
      <c r="I189" s="78" t="s">
        <v>249</v>
      </c>
      <c r="J189" s="79">
        <v>145000</v>
      </c>
      <c r="K189" s="79"/>
      <c r="L189" s="79">
        <f t="shared" si="208"/>
        <v>145000</v>
      </c>
      <c r="M189" s="79"/>
      <c r="N189" s="79">
        <f t="shared" ref="N189" si="224">L189+M189</f>
        <v>145000</v>
      </c>
      <c r="O189" s="79"/>
      <c r="P189" s="79">
        <f t="shared" ref="P189" si="225">N189+O189</f>
        <v>145000</v>
      </c>
      <c r="Q189" s="79"/>
      <c r="R189" s="79">
        <f t="shared" ref="R189" si="226">P189+Q189</f>
        <v>145000</v>
      </c>
    </row>
    <row r="190" spans="1:18" s="1" customFormat="1" ht="12.75" hidden="1" x14ac:dyDescent="0.25">
      <c r="A190" s="104"/>
      <c r="B190" s="48" t="s">
        <v>380</v>
      </c>
      <c r="C190" s="48"/>
      <c r="D190" s="48"/>
      <c r="E190" s="35">
        <v>851</v>
      </c>
      <c r="F190" s="78" t="s">
        <v>507</v>
      </c>
      <c r="G190" s="78" t="s">
        <v>270</v>
      </c>
      <c r="H190" s="78" t="s">
        <v>554</v>
      </c>
      <c r="I190" s="78" t="s">
        <v>381</v>
      </c>
      <c r="J190" s="79">
        <f>J191</f>
        <v>200000</v>
      </c>
      <c r="K190" s="79">
        <f t="shared" ref="K190:R190" si="227">K191</f>
        <v>0</v>
      </c>
      <c r="L190" s="79">
        <f t="shared" si="227"/>
        <v>200000</v>
      </c>
      <c r="M190" s="79">
        <f t="shared" si="227"/>
        <v>0</v>
      </c>
      <c r="N190" s="79">
        <f t="shared" si="227"/>
        <v>200000</v>
      </c>
      <c r="O190" s="79">
        <f t="shared" si="227"/>
        <v>0</v>
      </c>
      <c r="P190" s="79">
        <f t="shared" si="227"/>
        <v>200000</v>
      </c>
      <c r="Q190" s="79">
        <f t="shared" si="227"/>
        <v>0</v>
      </c>
      <c r="R190" s="79">
        <f t="shared" si="227"/>
        <v>200000</v>
      </c>
    </row>
    <row r="191" spans="1:18" s="1" customFormat="1" ht="25.5" hidden="1" x14ac:dyDescent="0.25">
      <c r="A191" s="104"/>
      <c r="B191" s="48" t="s">
        <v>386</v>
      </c>
      <c r="C191" s="48"/>
      <c r="D191" s="48"/>
      <c r="E191" s="35">
        <v>851</v>
      </c>
      <c r="F191" s="78" t="s">
        <v>507</v>
      </c>
      <c r="G191" s="78" t="s">
        <v>270</v>
      </c>
      <c r="H191" s="78" t="s">
        <v>554</v>
      </c>
      <c r="I191" s="78" t="s">
        <v>387</v>
      </c>
      <c r="J191" s="79">
        <v>200000</v>
      </c>
      <c r="K191" s="79"/>
      <c r="L191" s="79">
        <f t="shared" si="208"/>
        <v>200000</v>
      </c>
      <c r="M191" s="79"/>
      <c r="N191" s="79">
        <f t="shared" ref="N191" si="228">L191+M191</f>
        <v>200000</v>
      </c>
      <c r="O191" s="79"/>
      <c r="P191" s="79">
        <f t="shared" ref="P191" si="229">N191+O191</f>
        <v>200000</v>
      </c>
      <c r="Q191" s="79"/>
      <c r="R191" s="79">
        <f t="shared" ref="R191" si="230">P191+Q191</f>
        <v>200000</v>
      </c>
    </row>
    <row r="192" spans="1:18" s="1" customFormat="1" ht="12.75" hidden="1" customHeight="1" x14ac:dyDescent="0.25">
      <c r="A192" s="243" t="s">
        <v>555</v>
      </c>
      <c r="B192" s="243"/>
      <c r="C192" s="71"/>
      <c r="D192" s="71"/>
      <c r="E192" s="35">
        <v>851</v>
      </c>
      <c r="F192" s="72" t="s">
        <v>276</v>
      </c>
      <c r="G192" s="72"/>
      <c r="H192" s="72"/>
      <c r="I192" s="72"/>
      <c r="J192" s="73">
        <f>J193</f>
        <v>387000</v>
      </c>
      <c r="K192" s="73">
        <f t="shared" ref="K192:R192" si="231">K193</f>
        <v>0</v>
      </c>
      <c r="L192" s="73">
        <f t="shared" si="231"/>
        <v>387000</v>
      </c>
      <c r="M192" s="73">
        <f t="shared" si="231"/>
        <v>0</v>
      </c>
      <c r="N192" s="73">
        <f t="shared" si="231"/>
        <v>387000</v>
      </c>
      <c r="O192" s="73">
        <f t="shared" si="231"/>
        <v>0</v>
      </c>
      <c r="P192" s="73">
        <f t="shared" si="231"/>
        <v>387000</v>
      </c>
      <c r="Q192" s="73">
        <f t="shared" si="231"/>
        <v>0</v>
      </c>
      <c r="R192" s="73">
        <f t="shared" si="231"/>
        <v>387000</v>
      </c>
    </row>
    <row r="193" spans="1:18" s="1" customFormat="1" ht="12.75" hidden="1" x14ac:dyDescent="0.25">
      <c r="A193" s="247" t="s">
        <v>556</v>
      </c>
      <c r="B193" s="247"/>
      <c r="C193" s="97"/>
      <c r="D193" s="97"/>
      <c r="E193" s="35">
        <v>851</v>
      </c>
      <c r="F193" s="75" t="s">
        <v>276</v>
      </c>
      <c r="G193" s="75" t="s">
        <v>306</v>
      </c>
      <c r="H193" s="75"/>
      <c r="I193" s="75"/>
      <c r="J193" s="76">
        <f t="shared" ref="J193:R195" si="232">J194</f>
        <v>387000</v>
      </c>
      <c r="K193" s="76">
        <f t="shared" si="232"/>
        <v>0</v>
      </c>
      <c r="L193" s="76">
        <f t="shared" si="232"/>
        <v>387000</v>
      </c>
      <c r="M193" s="76">
        <f t="shared" si="232"/>
        <v>0</v>
      </c>
      <c r="N193" s="76">
        <f t="shared" si="232"/>
        <v>387000</v>
      </c>
      <c r="O193" s="76">
        <f t="shared" si="232"/>
        <v>0</v>
      </c>
      <c r="P193" s="76">
        <f t="shared" si="232"/>
        <v>387000</v>
      </c>
      <c r="Q193" s="76">
        <f t="shared" si="232"/>
        <v>0</v>
      </c>
      <c r="R193" s="76">
        <f t="shared" si="232"/>
        <v>387000</v>
      </c>
    </row>
    <row r="194" spans="1:18" s="77" customFormat="1" ht="12.75" hidden="1" customHeight="1" x14ac:dyDescent="0.25">
      <c r="A194" s="241" t="s">
        <v>557</v>
      </c>
      <c r="B194" s="241"/>
      <c r="C194" s="51"/>
      <c r="D194" s="51"/>
      <c r="E194" s="35">
        <v>851</v>
      </c>
      <c r="F194" s="78" t="s">
        <v>276</v>
      </c>
      <c r="G194" s="78" t="s">
        <v>306</v>
      </c>
      <c r="H194" s="78" t="s">
        <v>558</v>
      </c>
      <c r="I194" s="78"/>
      <c r="J194" s="79">
        <f t="shared" si="232"/>
        <v>387000</v>
      </c>
      <c r="K194" s="79">
        <f t="shared" si="232"/>
        <v>0</v>
      </c>
      <c r="L194" s="79">
        <f t="shared" si="232"/>
        <v>387000</v>
      </c>
      <c r="M194" s="79">
        <f t="shared" si="232"/>
        <v>0</v>
      </c>
      <c r="N194" s="79">
        <f t="shared" si="232"/>
        <v>387000</v>
      </c>
      <c r="O194" s="79">
        <f t="shared" si="232"/>
        <v>0</v>
      </c>
      <c r="P194" s="79">
        <f t="shared" si="232"/>
        <v>387000</v>
      </c>
      <c r="Q194" s="79">
        <f t="shared" si="232"/>
        <v>0</v>
      </c>
      <c r="R194" s="79">
        <f t="shared" si="232"/>
        <v>387000</v>
      </c>
    </row>
    <row r="195" spans="1:18" s="105" customFormat="1" ht="12.75" hidden="1" customHeight="1" x14ac:dyDescent="0.25">
      <c r="A195" s="241" t="s">
        <v>559</v>
      </c>
      <c r="B195" s="241"/>
      <c r="C195" s="51"/>
      <c r="D195" s="51"/>
      <c r="E195" s="35">
        <v>851</v>
      </c>
      <c r="F195" s="78" t="s">
        <v>276</v>
      </c>
      <c r="G195" s="78" t="s">
        <v>306</v>
      </c>
      <c r="H195" s="78" t="s">
        <v>560</v>
      </c>
      <c r="I195" s="78"/>
      <c r="J195" s="79">
        <f>J196</f>
        <v>387000</v>
      </c>
      <c r="K195" s="79">
        <f t="shared" si="232"/>
        <v>0</v>
      </c>
      <c r="L195" s="79">
        <f t="shared" si="232"/>
        <v>387000</v>
      </c>
      <c r="M195" s="79">
        <f t="shared" si="232"/>
        <v>0</v>
      </c>
      <c r="N195" s="79">
        <f t="shared" si="232"/>
        <v>387000</v>
      </c>
      <c r="O195" s="79">
        <f t="shared" si="232"/>
        <v>0</v>
      </c>
      <c r="P195" s="79">
        <f t="shared" si="232"/>
        <v>387000</v>
      </c>
      <c r="Q195" s="79">
        <f t="shared" si="232"/>
        <v>0</v>
      </c>
      <c r="R195" s="79">
        <f t="shared" si="232"/>
        <v>387000</v>
      </c>
    </row>
    <row r="196" spans="1:18" s="1" customFormat="1" ht="12.75" hidden="1" x14ac:dyDescent="0.25">
      <c r="A196" s="80"/>
      <c r="B196" s="48" t="s">
        <v>246</v>
      </c>
      <c r="C196" s="48"/>
      <c r="D196" s="48"/>
      <c r="E196" s="35">
        <v>851</v>
      </c>
      <c r="F196" s="78" t="s">
        <v>276</v>
      </c>
      <c r="G196" s="78" t="s">
        <v>306</v>
      </c>
      <c r="H196" s="78" t="s">
        <v>560</v>
      </c>
      <c r="I196" s="78" t="s">
        <v>247</v>
      </c>
      <c r="J196" s="79">
        <f t="shared" ref="J196:R196" si="233">J197</f>
        <v>387000</v>
      </c>
      <c r="K196" s="79">
        <f t="shared" si="233"/>
        <v>0</v>
      </c>
      <c r="L196" s="79">
        <f t="shared" si="233"/>
        <v>387000</v>
      </c>
      <c r="M196" s="79">
        <f t="shared" si="233"/>
        <v>0</v>
      </c>
      <c r="N196" s="79">
        <f t="shared" si="233"/>
        <v>387000</v>
      </c>
      <c r="O196" s="79">
        <f t="shared" si="233"/>
        <v>0</v>
      </c>
      <c r="P196" s="79">
        <f t="shared" si="233"/>
        <v>387000</v>
      </c>
      <c r="Q196" s="79">
        <f t="shared" si="233"/>
        <v>0</v>
      </c>
      <c r="R196" s="79">
        <f t="shared" si="233"/>
        <v>387000</v>
      </c>
    </row>
    <row r="197" spans="1:18" s="1" customFormat="1" ht="25.5" hidden="1" x14ac:dyDescent="0.25">
      <c r="A197" s="80"/>
      <c r="B197" s="51" t="s">
        <v>248</v>
      </c>
      <c r="C197" s="51"/>
      <c r="D197" s="51"/>
      <c r="E197" s="35">
        <v>851</v>
      </c>
      <c r="F197" s="78" t="s">
        <v>276</v>
      </c>
      <c r="G197" s="78" t="s">
        <v>306</v>
      </c>
      <c r="H197" s="78" t="s">
        <v>560</v>
      </c>
      <c r="I197" s="78" t="s">
        <v>249</v>
      </c>
      <c r="J197" s="79">
        <v>387000</v>
      </c>
      <c r="K197" s="79"/>
      <c r="L197" s="79">
        <f t="shared" si="208"/>
        <v>387000</v>
      </c>
      <c r="M197" s="79"/>
      <c r="N197" s="79">
        <f t="shared" ref="N197" si="234">L197+M197</f>
        <v>387000</v>
      </c>
      <c r="O197" s="79"/>
      <c r="P197" s="79">
        <f t="shared" ref="P197" si="235">N197+O197</f>
        <v>387000</v>
      </c>
      <c r="Q197" s="79"/>
      <c r="R197" s="79">
        <f t="shared" ref="R197" si="236">P197+Q197</f>
        <v>387000</v>
      </c>
    </row>
    <row r="198" spans="1:18" s="1" customFormat="1" ht="30.75" customHeight="1" x14ac:dyDescent="0.2">
      <c r="A198" s="249" t="s">
        <v>589</v>
      </c>
      <c r="B198" s="250"/>
      <c r="C198" s="123"/>
      <c r="D198" s="123"/>
      <c r="E198" s="123">
        <v>852</v>
      </c>
      <c r="F198" s="49"/>
      <c r="G198" s="49"/>
      <c r="H198" s="49"/>
      <c r="I198" s="78"/>
      <c r="J198" s="124">
        <f t="shared" ref="J198:R198" si="237">J199+J354</f>
        <v>126872349.22999999</v>
      </c>
      <c r="K198" s="124">
        <f t="shared" si="237"/>
        <v>2392500</v>
      </c>
      <c r="L198" s="124">
        <f t="shared" si="237"/>
        <v>129264849.22999999</v>
      </c>
      <c r="M198" s="124">
        <f t="shared" si="237"/>
        <v>187536</v>
      </c>
      <c r="N198" s="125">
        <f t="shared" si="237"/>
        <v>129452385.22999999</v>
      </c>
      <c r="O198" s="124">
        <f t="shared" si="237"/>
        <v>0</v>
      </c>
      <c r="P198" s="125">
        <f t="shared" si="237"/>
        <v>129452385.22999999</v>
      </c>
      <c r="Q198" s="124">
        <f t="shared" si="237"/>
        <v>1450410</v>
      </c>
      <c r="R198" s="125">
        <f t="shared" si="237"/>
        <v>130902795.22999999</v>
      </c>
    </row>
    <row r="199" spans="1:18" s="74" customFormat="1" ht="12.75" customHeight="1" x14ac:dyDescent="0.25">
      <c r="A199" s="243" t="s">
        <v>362</v>
      </c>
      <c r="B199" s="243"/>
      <c r="C199" s="71"/>
      <c r="D199" s="71"/>
      <c r="E199" s="35">
        <v>852</v>
      </c>
      <c r="F199" s="72" t="s">
        <v>363</v>
      </c>
      <c r="G199" s="72"/>
      <c r="H199" s="72"/>
      <c r="I199" s="72"/>
      <c r="J199" s="73">
        <f t="shared" ref="J199:R199" si="238">J200+J227+J304+J308</f>
        <v>118268949.22999999</v>
      </c>
      <c r="K199" s="73">
        <f t="shared" si="238"/>
        <v>2239500</v>
      </c>
      <c r="L199" s="73">
        <f t="shared" si="238"/>
        <v>120508449.22999999</v>
      </c>
      <c r="M199" s="73">
        <f t="shared" si="238"/>
        <v>187536</v>
      </c>
      <c r="N199" s="73">
        <f t="shared" si="238"/>
        <v>120695985.22999999</v>
      </c>
      <c r="O199" s="73">
        <f t="shared" si="238"/>
        <v>0</v>
      </c>
      <c r="P199" s="73">
        <f t="shared" si="238"/>
        <v>120695985.22999999</v>
      </c>
      <c r="Q199" s="73">
        <f t="shared" si="238"/>
        <v>1450410</v>
      </c>
      <c r="R199" s="73">
        <f t="shared" si="238"/>
        <v>122146395.22999999</v>
      </c>
    </row>
    <row r="200" spans="1:18" s="77" customFormat="1" ht="12.75" hidden="1" customHeight="1" x14ac:dyDescent="0.25">
      <c r="A200" s="244" t="s">
        <v>364</v>
      </c>
      <c r="B200" s="244"/>
      <c r="C200" s="52"/>
      <c r="D200" s="52"/>
      <c r="E200" s="35">
        <v>852</v>
      </c>
      <c r="F200" s="75" t="s">
        <v>363</v>
      </c>
      <c r="G200" s="75" t="s">
        <v>234</v>
      </c>
      <c r="H200" s="75"/>
      <c r="I200" s="75"/>
      <c r="J200" s="76">
        <f>J201+J209</f>
        <v>19548220</v>
      </c>
      <c r="K200" s="76">
        <f t="shared" ref="K200" si="239">K201+K209</f>
        <v>-300000</v>
      </c>
      <c r="L200" s="76">
        <f>L201+L209+L221+L224</f>
        <v>19248220</v>
      </c>
      <c r="M200" s="76">
        <f t="shared" ref="M200:R200" si="240">M201+M209+M221+M224</f>
        <v>300000</v>
      </c>
      <c r="N200" s="76">
        <f t="shared" si="240"/>
        <v>19548220</v>
      </c>
      <c r="O200" s="76">
        <f t="shared" si="240"/>
        <v>0</v>
      </c>
      <c r="P200" s="76">
        <f t="shared" si="240"/>
        <v>19548220</v>
      </c>
      <c r="Q200" s="76">
        <f t="shared" si="240"/>
        <v>0</v>
      </c>
      <c r="R200" s="76">
        <f t="shared" si="240"/>
        <v>19548220</v>
      </c>
    </row>
    <row r="201" spans="1:18" s="1" customFormat="1" ht="12.75" hidden="1" customHeight="1" x14ac:dyDescent="0.25">
      <c r="A201" s="241" t="s">
        <v>365</v>
      </c>
      <c r="B201" s="241"/>
      <c r="C201" s="51"/>
      <c r="D201" s="51"/>
      <c r="E201" s="35">
        <v>852</v>
      </c>
      <c r="F201" s="78" t="s">
        <v>363</v>
      </c>
      <c r="G201" s="78" t="s">
        <v>234</v>
      </c>
      <c r="H201" s="78" t="s">
        <v>366</v>
      </c>
      <c r="I201" s="78"/>
      <c r="J201" s="79">
        <f>J202</f>
        <v>18669300</v>
      </c>
      <c r="K201" s="79">
        <f t="shared" ref="K201:R201" si="241">K202</f>
        <v>0</v>
      </c>
      <c r="L201" s="79">
        <f t="shared" si="241"/>
        <v>18669300</v>
      </c>
      <c r="M201" s="79">
        <f t="shared" si="241"/>
        <v>0</v>
      </c>
      <c r="N201" s="79">
        <f t="shared" si="241"/>
        <v>18669300</v>
      </c>
      <c r="O201" s="79">
        <f t="shared" si="241"/>
        <v>0</v>
      </c>
      <c r="P201" s="79">
        <f t="shared" si="241"/>
        <v>18669300</v>
      </c>
      <c r="Q201" s="79">
        <f t="shared" si="241"/>
        <v>0</v>
      </c>
      <c r="R201" s="79">
        <f t="shared" si="241"/>
        <v>18669300</v>
      </c>
    </row>
    <row r="202" spans="1:18" s="1" customFormat="1" ht="12.75" hidden="1" customHeight="1" x14ac:dyDescent="0.25">
      <c r="A202" s="241" t="s">
        <v>367</v>
      </c>
      <c r="B202" s="241"/>
      <c r="C202" s="51"/>
      <c r="D202" s="51"/>
      <c r="E202" s="35">
        <v>852</v>
      </c>
      <c r="F202" s="78" t="s">
        <v>363</v>
      </c>
      <c r="G202" s="78" t="s">
        <v>234</v>
      </c>
      <c r="H202" s="78" t="s">
        <v>368</v>
      </c>
      <c r="I202" s="78"/>
      <c r="J202" s="79">
        <f>J203+J206</f>
        <v>18669300</v>
      </c>
      <c r="K202" s="79">
        <f t="shared" ref="K202:R202" si="242">K203+K206</f>
        <v>0</v>
      </c>
      <c r="L202" s="79">
        <f t="shared" si="242"/>
        <v>18669300</v>
      </c>
      <c r="M202" s="79">
        <f t="shared" si="242"/>
        <v>0</v>
      </c>
      <c r="N202" s="79">
        <f t="shared" si="242"/>
        <v>18669300</v>
      </c>
      <c r="O202" s="79">
        <f t="shared" si="242"/>
        <v>0</v>
      </c>
      <c r="P202" s="79">
        <f t="shared" si="242"/>
        <v>18669300</v>
      </c>
      <c r="Q202" s="79">
        <f t="shared" si="242"/>
        <v>0</v>
      </c>
      <c r="R202" s="79">
        <f t="shared" si="242"/>
        <v>18669300</v>
      </c>
    </row>
    <row r="203" spans="1:18" s="1" customFormat="1" ht="12.75" hidden="1" customHeight="1" x14ac:dyDescent="0.25">
      <c r="A203" s="241" t="s">
        <v>369</v>
      </c>
      <c r="B203" s="241"/>
      <c r="C203" s="51"/>
      <c r="D203" s="51"/>
      <c r="E203" s="35">
        <v>852</v>
      </c>
      <c r="F203" s="78" t="s">
        <v>363</v>
      </c>
      <c r="G203" s="78" t="s">
        <v>234</v>
      </c>
      <c r="H203" s="78" t="s">
        <v>370</v>
      </c>
      <c r="I203" s="78"/>
      <c r="J203" s="79">
        <f t="shared" ref="J203:R204" si="243">J204</f>
        <v>6225700</v>
      </c>
      <c r="K203" s="79">
        <f t="shared" si="243"/>
        <v>0</v>
      </c>
      <c r="L203" s="79">
        <f t="shared" si="243"/>
        <v>6225700</v>
      </c>
      <c r="M203" s="79">
        <f t="shared" si="243"/>
        <v>0</v>
      </c>
      <c r="N203" s="79">
        <f t="shared" si="243"/>
        <v>6225700</v>
      </c>
      <c r="O203" s="79">
        <f t="shared" si="243"/>
        <v>0</v>
      </c>
      <c r="P203" s="79">
        <f t="shared" si="243"/>
        <v>6225700</v>
      </c>
      <c r="Q203" s="79">
        <f t="shared" si="243"/>
        <v>0</v>
      </c>
      <c r="R203" s="79">
        <f t="shared" si="243"/>
        <v>6225700</v>
      </c>
    </row>
    <row r="204" spans="1:18" s="1" customFormat="1" ht="38.25" hidden="1" x14ac:dyDescent="0.25">
      <c r="A204" s="51"/>
      <c r="B204" s="51" t="s">
        <v>371</v>
      </c>
      <c r="C204" s="51"/>
      <c r="D204" s="51"/>
      <c r="E204" s="35">
        <v>852</v>
      </c>
      <c r="F204" s="78" t="s">
        <v>363</v>
      </c>
      <c r="G204" s="78" t="s">
        <v>234</v>
      </c>
      <c r="H204" s="78" t="s">
        <v>370</v>
      </c>
      <c r="I204" s="78" t="s">
        <v>372</v>
      </c>
      <c r="J204" s="79">
        <f t="shared" si="243"/>
        <v>6225700</v>
      </c>
      <c r="K204" s="79">
        <f t="shared" si="243"/>
        <v>0</v>
      </c>
      <c r="L204" s="79">
        <f t="shared" si="243"/>
        <v>6225700</v>
      </c>
      <c r="M204" s="79">
        <f t="shared" si="243"/>
        <v>0</v>
      </c>
      <c r="N204" s="79">
        <f t="shared" si="243"/>
        <v>6225700</v>
      </c>
      <c r="O204" s="79">
        <f t="shared" si="243"/>
        <v>0</v>
      </c>
      <c r="P204" s="79">
        <f t="shared" si="243"/>
        <v>6225700</v>
      </c>
      <c r="Q204" s="79">
        <f t="shared" si="243"/>
        <v>0</v>
      </c>
      <c r="R204" s="79">
        <f t="shared" si="243"/>
        <v>6225700</v>
      </c>
    </row>
    <row r="205" spans="1:18" s="1" customFormat="1" ht="38.25" hidden="1" x14ac:dyDescent="0.25">
      <c r="A205" s="51"/>
      <c r="B205" s="51" t="s">
        <v>373</v>
      </c>
      <c r="C205" s="51"/>
      <c r="D205" s="51"/>
      <c r="E205" s="35">
        <v>852</v>
      </c>
      <c r="F205" s="78" t="s">
        <v>363</v>
      </c>
      <c r="G205" s="78" t="s">
        <v>234</v>
      </c>
      <c r="H205" s="78" t="s">
        <v>370</v>
      </c>
      <c r="I205" s="78" t="s">
        <v>374</v>
      </c>
      <c r="J205" s="79">
        <v>6225700</v>
      </c>
      <c r="K205" s="79"/>
      <c r="L205" s="79">
        <f t="shared" si="208"/>
        <v>6225700</v>
      </c>
      <c r="M205" s="79"/>
      <c r="N205" s="79">
        <f t="shared" ref="N205" si="244">L205+M205</f>
        <v>6225700</v>
      </c>
      <c r="O205" s="79"/>
      <c r="P205" s="79">
        <f t="shared" ref="P205" si="245">N205+O205</f>
        <v>6225700</v>
      </c>
      <c r="Q205" s="79"/>
      <c r="R205" s="79">
        <f t="shared" ref="R205" si="246">P205+Q205</f>
        <v>6225700</v>
      </c>
    </row>
    <row r="206" spans="1:18" s="1" customFormat="1" ht="12.75" hidden="1" customHeight="1" x14ac:dyDescent="0.25">
      <c r="A206" s="241" t="s">
        <v>375</v>
      </c>
      <c r="B206" s="241"/>
      <c r="C206" s="51"/>
      <c r="D206" s="51"/>
      <c r="E206" s="35">
        <v>852</v>
      </c>
      <c r="F206" s="78" t="s">
        <v>363</v>
      </c>
      <c r="G206" s="78" t="s">
        <v>234</v>
      </c>
      <c r="H206" s="78" t="s">
        <v>376</v>
      </c>
      <c r="I206" s="78"/>
      <c r="J206" s="79">
        <f>J208</f>
        <v>12443600</v>
      </c>
      <c r="K206" s="79">
        <f t="shared" ref="K206:R206" si="247">K208</f>
        <v>0</v>
      </c>
      <c r="L206" s="79">
        <f t="shared" si="247"/>
        <v>12443600</v>
      </c>
      <c r="M206" s="79">
        <f t="shared" si="247"/>
        <v>0</v>
      </c>
      <c r="N206" s="79">
        <f t="shared" si="247"/>
        <v>12443600</v>
      </c>
      <c r="O206" s="79">
        <f t="shared" si="247"/>
        <v>0</v>
      </c>
      <c r="P206" s="79">
        <f t="shared" si="247"/>
        <v>12443600</v>
      </c>
      <c r="Q206" s="79">
        <f t="shared" si="247"/>
        <v>0</v>
      </c>
      <c r="R206" s="79">
        <f t="shared" si="247"/>
        <v>12443600</v>
      </c>
    </row>
    <row r="207" spans="1:18" s="1" customFormat="1" ht="38.25" hidden="1" x14ac:dyDescent="0.25">
      <c r="A207" s="51"/>
      <c r="B207" s="51" t="s">
        <v>371</v>
      </c>
      <c r="C207" s="51"/>
      <c r="D207" s="51"/>
      <c r="E207" s="35">
        <v>852</v>
      </c>
      <c r="F207" s="78" t="s">
        <v>363</v>
      </c>
      <c r="G207" s="78" t="s">
        <v>234</v>
      </c>
      <c r="H207" s="78" t="s">
        <v>376</v>
      </c>
      <c r="I207" s="78" t="s">
        <v>372</v>
      </c>
      <c r="J207" s="79">
        <f>J208</f>
        <v>12443600</v>
      </c>
      <c r="K207" s="79">
        <f t="shared" ref="K207:R207" si="248">K208</f>
        <v>0</v>
      </c>
      <c r="L207" s="79">
        <f t="shared" si="248"/>
        <v>12443600</v>
      </c>
      <c r="M207" s="79">
        <f t="shared" si="248"/>
        <v>0</v>
      </c>
      <c r="N207" s="79">
        <f t="shared" si="248"/>
        <v>12443600</v>
      </c>
      <c r="O207" s="79">
        <f t="shared" si="248"/>
        <v>0</v>
      </c>
      <c r="P207" s="79">
        <f t="shared" si="248"/>
        <v>12443600</v>
      </c>
      <c r="Q207" s="79">
        <f t="shared" si="248"/>
        <v>0</v>
      </c>
      <c r="R207" s="79">
        <f t="shared" si="248"/>
        <v>12443600</v>
      </c>
    </row>
    <row r="208" spans="1:18" s="1" customFormat="1" ht="38.25" hidden="1" x14ac:dyDescent="0.25">
      <c r="A208" s="51"/>
      <c r="B208" s="51" t="s">
        <v>373</v>
      </c>
      <c r="C208" s="51"/>
      <c r="D208" s="51"/>
      <c r="E208" s="35">
        <v>852</v>
      </c>
      <c r="F208" s="78" t="s">
        <v>363</v>
      </c>
      <c r="G208" s="78" t="s">
        <v>234</v>
      </c>
      <c r="H208" s="78" t="s">
        <v>376</v>
      </c>
      <c r="I208" s="78" t="s">
        <v>374</v>
      </c>
      <c r="J208" s="79">
        <v>12443600</v>
      </c>
      <c r="K208" s="79"/>
      <c r="L208" s="79">
        <f t="shared" si="208"/>
        <v>12443600</v>
      </c>
      <c r="M208" s="79"/>
      <c r="N208" s="79">
        <f t="shared" ref="N208" si="249">L208+M208</f>
        <v>12443600</v>
      </c>
      <c r="O208" s="79"/>
      <c r="P208" s="79">
        <f t="shared" ref="P208" si="250">N208+O208</f>
        <v>12443600</v>
      </c>
      <c r="Q208" s="79"/>
      <c r="R208" s="79">
        <f t="shared" ref="R208" si="251">P208+Q208</f>
        <v>12443600</v>
      </c>
    </row>
    <row r="209" spans="1:18" s="2" customFormat="1" ht="12.75" hidden="1" customHeight="1" x14ac:dyDescent="0.25">
      <c r="A209" s="241" t="s">
        <v>290</v>
      </c>
      <c r="B209" s="241"/>
      <c r="C209" s="51"/>
      <c r="D209" s="51"/>
      <c r="E209" s="35">
        <v>852</v>
      </c>
      <c r="F209" s="49" t="s">
        <v>363</v>
      </c>
      <c r="G209" s="49" t="s">
        <v>234</v>
      </c>
      <c r="H209" s="49" t="s">
        <v>377</v>
      </c>
      <c r="I209" s="49"/>
      <c r="J209" s="44">
        <f>J210</f>
        <v>878920</v>
      </c>
      <c r="K209" s="44">
        <f t="shared" ref="K209:R209" si="252">K210</f>
        <v>-300000</v>
      </c>
      <c r="L209" s="44">
        <f t="shared" si="252"/>
        <v>578920</v>
      </c>
      <c r="M209" s="44">
        <f t="shared" si="252"/>
        <v>0</v>
      </c>
      <c r="N209" s="44">
        <f t="shared" si="252"/>
        <v>578920</v>
      </c>
      <c r="O209" s="44">
        <f t="shared" si="252"/>
        <v>0</v>
      </c>
      <c r="P209" s="44">
        <f t="shared" si="252"/>
        <v>578920</v>
      </c>
      <c r="Q209" s="44">
        <f t="shared" si="252"/>
        <v>0</v>
      </c>
      <c r="R209" s="44">
        <f t="shared" si="252"/>
        <v>578920</v>
      </c>
    </row>
    <row r="210" spans="1:18" s="1" customFormat="1" ht="12.75" hidden="1" customHeight="1" x14ac:dyDescent="0.25">
      <c r="A210" s="241" t="s">
        <v>292</v>
      </c>
      <c r="B210" s="241"/>
      <c r="C210" s="51"/>
      <c r="D210" s="51"/>
      <c r="E210" s="35">
        <v>852</v>
      </c>
      <c r="F210" s="78" t="s">
        <v>363</v>
      </c>
      <c r="G210" s="78" t="s">
        <v>234</v>
      </c>
      <c r="H210" s="78" t="s">
        <v>293</v>
      </c>
      <c r="I210" s="78"/>
      <c r="J210" s="79">
        <f>J216+J211</f>
        <v>878920</v>
      </c>
      <c r="K210" s="79">
        <f t="shared" ref="K210:R210" si="253">K216+K211</f>
        <v>-300000</v>
      </c>
      <c r="L210" s="79">
        <f t="shared" si="253"/>
        <v>578920</v>
      </c>
      <c r="M210" s="79">
        <f t="shared" si="253"/>
        <v>0</v>
      </c>
      <c r="N210" s="79">
        <f t="shared" si="253"/>
        <v>578920</v>
      </c>
      <c r="O210" s="79">
        <f t="shared" si="253"/>
        <v>0</v>
      </c>
      <c r="P210" s="79">
        <f t="shared" si="253"/>
        <v>578920</v>
      </c>
      <c r="Q210" s="79">
        <f t="shared" si="253"/>
        <v>0</v>
      </c>
      <c r="R210" s="79">
        <f t="shared" si="253"/>
        <v>578920</v>
      </c>
    </row>
    <row r="211" spans="1:18" s="1" customFormat="1" ht="12.75" hidden="1" customHeight="1" x14ac:dyDescent="0.25">
      <c r="A211" s="241" t="s">
        <v>378</v>
      </c>
      <c r="B211" s="241"/>
      <c r="C211" s="51"/>
      <c r="D211" s="51"/>
      <c r="E211" s="35">
        <v>852</v>
      </c>
      <c r="F211" s="78" t="s">
        <v>363</v>
      </c>
      <c r="G211" s="78" t="s">
        <v>234</v>
      </c>
      <c r="H211" s="78" t="s">
        <v>379</v>
      </c>
      <c r="I211" s="78"/>
      <c r="J211" s="79">
        <f>J212+J214</f>
        <v>863000</v>
      </c>
      <c r="K211" s="79">
        <f t="shared" ref="K211:R211" si="254">K212+K214</f>
        <v>-300000</v>
      </c>
      <c r="L211" s="79">
        <f t="shared" si="254"/>
        <v>563000</v>
      </c>
      <c r="M211" s="79">
        <f t="shared" si="254"/>
        <v>0</v>
      </c>
      <c r="N211" s="79">
        <f t="shared" si="254"/>
        <v>563000</v>
      </c>
      <c r="O211" s="79">
        <f t="shared" si="254"/>
        <v>0</v>
      </c>
      <c r="P211" s="79">
        <f t="shared" si="254"/>
        <v>563000</v>
      </c>
      <c r="Q211" s="79">
        <f t="shared" si="254"/>
        <v>0</v>
      </c>
      <c r="R211" s="79">
        <f t="shared" si="254"/>
        <v>563000</v>
      </c>
    </row>
    <row r="212" spans="1:18" s="1" customFormat="1" ht="12.75" hidden="1" x14ac:dyDescent="0.25">
      <c r="A212" s="51"/>
      <c r="B212" s="51" t="s">
        <v>380</v>
      </c>
      <c r="C212" s="51"/>
      <c r="D212" s="51"/>
      <c r="E212" s="35">
        <v>852</v>
      </c>
      <c r="F212" s="78" t="s">
        <v>363</v>
      </c>
      <c r="G212" s="78" t="s">
        <v>234</v>
      </c>
      <c r="H212" s="78" t="s">
        <v>379</v>
      </c>
      <c r="I212" s="78" t="s">
        <v>381</v>
      </c>
      <c r="J212" s="79">
        <f t="shared" ref="J212:R212" si="255">J213</f>
        <v>863000</v>
      </c>
      <c r="K212" s="79">
        <f t="shared" si="255"/>
        <v>-863000</v>
      </c>
      <c r="L212" s="79">
        <f t="shared" si="255"/>
        <v>0</v>
      </c>
      <c r="M212" s="79">
        <f t="shared" si="255"/>
        <v>0</v>
      </c>
      <c r="N212" s="79">
        <f t="shared" si="255"/>
        <v>0</v>
      </c>
      <c r="O212" s="79">
        <f t="shared" si="255"/>
        <v>0</v>
      </c>
      <c r="P212" s="79">
        <f t="shared" si="255"/>
        <v>0</v>
      </c>
      <c r="Q212" s="79">
        <f t="shared" si="255"/>
        <v>0</v>
      </c>
      <c r="R212" s="79">
        <f t="shared" si="255"/>
        <v>0</v>
      </c>
    </row>
    <row r="213" spans="1:18" s="1" customFormat="1" ht="25.5" hidden="1" x14ac:dyDescent="0.25">
      <c r="A213" s="80"/>
      <c r="B213" s="51" t="s">
        <v>382</v>
      </c>
      <c r="C213" s="51"/>
      <c r="D213" s="51"/>
      <c r="E213" s="35">
        <v>852</v>
      </c>
      <c r="F213" s="78" t="s">
        <v>363</v>
      </c>
      <c r="G213" s="78" t="s">
        <v>234</v>
      </c>
      <c r="H213" s="78" t="s">
        <v>379</v>
      </c>
      <c r="I213" s="78" t="s">
        <v>383</v>
      </c>
      <c r="J213" s="79">
        <v>863000</v>
      </c>
      <c r="K213" s="79">
        <v>-863000</v>
      </c>
      <c r="L213" s="79">
        <f t="shared" si="208"/>
        <v>0</v>
      </c>
      <c r="M213" s="79"/>
      <c r="N213" s="79">
        <f t="shared" ref="N213" si="256">L213+M213</f>
        <v>0</v>
      </c>
      <c r="O213" s="79"/>
      <c r="P213" s="79">
        <f t="shared" ref="P213" si="257">N213+O213</f>
        <v>0</v>
      </c>
      <c r="Q213" s="79"/>
      <c r="R213" s="79">
        <f t="shared" ref="R213" si="258">P213+Q213</f>
        <v>0</v>
      </c>
    </row>
    <row r="214" spans="1:18" s="1" customFormat="1" ht="38.25" hidden="1" x14ac:dyDescent="0.25">
      <c r="A214" s="80"/>
      <c r="B214" s="51" t="s">
        <v>371</v>
      </c>
      <c r="C214" s="51"/>
      <c r="D214" s="51"/>
      <c r="E214" s="35">
        <v>852</v>
      </c>
      <c r="F214" s="78" t="s">
        <v>363</v>
      </c>
      <c r="G214" s="78" t="s">
        <v>234</v>
      </c>
      <c r="H214" s="78" t="s">
        <v>379</v>
      </c>
      <c r="I214" s="78" t="s">
        <v>372</v>
      </c>
      <c r="J214" s="79">
        <f>J215</f>
        <v>0</v>
      </c>
      <c r="K214" s="79">
        <f t="shared" ref="K214:R214" si="259">K215</f>
        <v>563000</v>
      </c>
      <c r="L214" s="79">
        <f t="shared" si="259"/>
        <v>563000</v>
      </c>
      <c r="M214" s="79">
        <f t="shared" si="259"/>
        <v>0</v>
      </c>
      <c r="N214" s="79">
        <f t="shared" si="259"/>
        <v>563000</v>
      </c>
      <c r="O214" s="79">
        <f t="shared" si="259"/>
        <v>0</v>
      </c>
      <c r="P214" s="79">
        <f t="shared" si="259"/>
        <v>563000</v>
      </c>
      <c r="Q214" s="79">
        <f t="shared" si="259"/>
        <v>0</v>
      </c>
      <c r="R214" s="79">
        <f t="shared" si="259"/>
        <v>563000</v>
      </c>
    </row>
    <row r="215" spans="1:18" s="1" customFormat="1" ht="38.25" hidden="1" x14ac:dyDescent="0.25">
      <c r="A215" s="80"/>
      <c r="B215" s="51" t="s">
        <v>373</v>
      </c>
      <c r="C215" s="51"/>
      <c r="D215" s="51"/>
      <c r="E215" s="35">
        <v>852</v>
      </c>
      <c r="F215" s="78" t="s">
        <v>363</v>
      </c>
      <c r="G215" s="78" t="s">
        <v>234</v>
      </c>
      <c r="H215" s="78" t="s">
        <v>379</v>
      </c>
      <c r="I215" s="78" t="s">
        <v>374</v>
      </c>
      <c r="J215" s="79"/>
      <c r="K215" s="79">
        <f>863000-300000</f>
        <v>563000</v>
      </c>
      <c r="L215" s="79">
        <f t="shared" si="208"/>
        <v>563000</v>
      </c>
      <c r="M215" s="79"/>
      <c r="N215" s="79">
        <f t="shared" ref="N215" si="260">L215+M215</f>
        <v>563000</v>
      </c>
      <c r="O215" s="79"/>
      <c r="P215" s="79">
        <f t="shared" ref="P215" si="261">N215+O215</f>
        <v>563000</v>
      </c>
      <c r="Q215" s="79"/>
      <c r="R215" s="79">
        <f t="shared" ref="R215" si="262">P215+Q215</f>
        <v>563000</v>
      </c>
    </row>
    <row r="216" spans="1:18" s="1" customFormat="1" ht="12.75" hidden="1" customHeight="1" x14ac:dyDescent="0.25">
      <c r="A216" s="241" t="s">
        <v>384</v>
      </c>
      <c r="B216" s="241"/>
      <c r="C216" s="51"/>
      <c r="D216" s="51"/>
      <c r="E216" s="35">
        <v>852</v>
      </c>
      <c r="F216" s="78" t="s">
        <v>363</v>
      </c>
      <c r="G216" s="78" t="s">
        <v>234</v>
      </c>
      <c r="H216" s="78" t="s">
        <v>385</v>
      </c>
      <c r="I216" s="78"/>
      <c r="J216" s="79">
        <f>J217+J219</f>
        <v>15920</v>
      </c>
      <c r="K216" s="79">
        <f t="shared" ref="K216:R216" si="263">K217+K219</f>
        <v>0</v>
      </c>
      <c r="L216" s="79">
        <f t="shared" si="263"/>
        <v>15920</v>
      </c>
      <c r="M216" s="79">
        <f t="shared" si="263"/>
        <v>0</v>
      </c>
      <c r="N216" s="79">
        <f t="shared" si="263"/>
        <v>15920</v>
      </c>
      <c r="O216" s="79">
        <f t="shared" si="263"/>
        <v>0</v>
      </c>
      <c r="P216" s="79">
        <f t="shared" si="263"/>
        <v>15920</v>
      </c>
      <c r="Q216" s="79">
        <f t="shared" si="263"/>
        <v>0</v>
      </c>
      <c r="R216" s="79">
        <f t="shared" si="263"/>
        <v>15920</v>
      </c>
    </row>
    <row r="217" spans="1:18" s="1" customFormat="1" ht="12.75" hidden="1" x14ac:dyDescent="0.25">
      <c r="A217" s="80"/>
      <c r="B217" s="51" t="s">
        <v>380</v>
      </c>
      <c r="C217" s="51"/>
      <c r="D217" s="51"/>
      <c r="E217" s="35">
        <v>852</v>
      </c>
      <c r="F217" s="78" t="s">
        <v>363</v>
      </c>
      <c r="G217" s="78" t="s">
        <v>234</v>
      </c>
      <c r="H217" s="78" t="s">
        <v>385</v>
      </c>
      <c r="I217" s="78" t="s">
        <v>381</v>
      </c>
      <c r="J217" s="79">
        <f t="shared" ref="J217:R217" si="264">J218</f>
        <v>15920</v>
      </c>
      <c r="K217" s="79">
        <f t="shared" si="264"/>
        <v>-15920</v>
      </c>
      <c r="L217" s="79">
        <f t="shared" si="264"/>
        <v>0</v>
      </c>
      <c r="M217" s="79">
        <f t="shared" si="264"/>
        <v>0</v>
      </c>
      <c r="N217" s="79">
        <f t="shared" si="264"/>
        <v>0</v>
      </c>
      <c r="O217" s="79">
        <f t="shared" si="264"/>
        <v>0</v>
      </c>
      <c r="P217" s="79">
        <f t="shared" si="264"/>
        <v>0</v>
      </c>
      <c r="Q217" s="79">
        <f t="shared" si="264"/>
        <v>0</v>
      </c>
      <c r="R217" s="79">
        <f t="shared" si="264"/>
        <v>0</v>
      </c>
    </row>
    <row r="218" spans="1:18" s="1" customFormat="1" ht="25.5" hidden="1" x14ac:dyDescent="0.25">
      <c r="A218" s="80"/>
      <c r="B218" s="51" t="s">
        <v>386</v>
      </c>
      <c r="C218" s="51"/>
      <c r="D218" s="51"/>
      <c r="E218" s="35">
        <v>852</v>
      </c>
      <c r="F218" s="78" t="s">
        <v>363</v>
      </c>
      <c r="G218" s="78" t="s">
        <v>234</v>
      </c>
      <c r="H218" s="78" t="s">
        <v>385</v>
      </c>
      <c r="I218" s="78" t="s">
        <v>387</v>
      </c>
      <c r="J218" s="79">
        <v>15920</v>
      </c>
      <c r="K218" s="79">
        <v>-15920</v>
      </c>
      <c r="L218" s="79">
        <f t="shared" si="208"/>
        <v>0</v>
      </c>
      <c r="M218" s="79"/>
      <c r="N218" s="79">
        <f t="shared" ref="N218" si="265">L218+M218</f>
        <v>0</v>
      </c>
      <c r="O218" s="79"/>
      <c r="P218" s="79">
        <f t="shared" ref="P218" si="266">N218+O218</f>
        <v>0</v>
      </c>
      <c r="Q218" s="79"/>
      <c r="R218" s="79">
        <f t="shared" ref="R218" si="267">P218+Q218</f>
        <v>0</v>
      </c>
    </row>
    <row r="219" spans="1:18" s="1" customFormat="1" ht="38.25" hidden="1" x14ac:dyDescent="0.25">
      <c r="A219" s="80"/>
      <c r="B219" s="51" t="s">
        <v>371</v>
      </c>
      <c r="C219" s="51"/>
      <c r="D219" s="51"/>
      <c r="E219" s="35">
        <v>852</v>
      </c>
      <c r="F219" s="78" t="s">
        <v>363</v>
      </c>
      <c r="G219" s="78" t="s">
        <v>234</v>
      </c>
      <c r="H219" s="78" t="s">
        <v>385</v>
      </c>
      <c r="I219" s="78" t="s">
        <v>372</v>
      </c>
      <c r="J219" s="79">
        <f>J220</f>
        <v>0</v>
      </c>
      <c r="K219" s="79">
        <f t="shared" ref="K219:R219" si="268">K220</f>
        <v>15920</v>
      </c>
      <c r="L219" s="79">
        <f t="shared" si="268"/>
        <v>15920</v>
      </c>
      <c r="M219" s="79">
        <f t="shared" si="268"/>
        <v>0</v>
      </c>
      <c r="N219" s="79">
        <f t="shared" si="268"/>
        <v>15920</v>
      </c>
      <c r="O219" s="79">
        <f t="shared" si="268"/>
        <v>0</v>
      </c>
      <c r="P219" s="79">
        <f t="shared" si="268"/>
        <v>15920</v>
      </c>
      <c r="Q219" s="79">
        <f t="shared" si="268"/>
        <v>0</v>
      </c>
      <c r="R219" s="79">
        <f t="shared" si="268"/>
        <v>15920</v>
      </c>
    </row>
    <row r="220" spans="1:18" s="1" customFormat="1" ht="38.25" hidden="1" x14ac:dyDescent="0.25">
      <c r="A220" s="80"/>
      <c r="B220" s="51" t="s">
        <v>373</v>
      </c>
      <c r="C220" s="51"/>
      <c r="D220" s="51"/>
      <c r="E220" s="35">
        <v>852</v>
      </c>
      <c r="F220" s="78" t="s">
        <v>363</v>
      </c>
      <c r="G220" s="78" t="s">
        <v>234</v>
      </c>
      <c r="H220" s="78" t="s">
        <v>385</v>
      </c>
      <c r="I220" s="78" t="s">
        <v>374</v>
      </c>
      <c r="J220" s="79"/>
      <c r="K220" s="79">
        <f>15920</f>
        <v>15920</v>
      </c>
      <c r="L220" s="79">
        <f t="shared" si="208"/>
        <v>15920</v>
      </c>
      <c r="M220" s="79"/>
      <c r="N220" s="79">
        <f t="shared" ref="N220" si="269">L220+M220</f>
        <v>15920</v>
      </c>
      <c r="O220" s="79"/>
      <c r="P220" s="79">
        <f t="shared" ref="P220" si="270">N220+O220</f>
        <v>15920</v>
      </c>
      <c r="Q220" s="79"/>
      <c r="R220" s="79">
        <f t="shared" ref="R220" si="271">P220+Q220</f>
        <v>15920</v>
      </c>
    </row>
    <row r="221" spans="1:18" s="1" customFormat="1" ht="12.75" hidden="1" customHeight="1" x14ac:dyDescent="0.25">
      <c r="A221" s="241" t="s">
        <v>390</v>
      </c>
      <c r="B221" s="241"/>
      <c r="C221" s="51"/>
      <c r="D221" s="51"/>
      <c r="E221" s="35">
        <v>852</v>
      </c>
      <c r="F221" s="49" t="s">
        <v>363</v>
      </c>
      <c r="G221" s="78" t="s">
        <v>234</v>
      </c>
      <c r="H221" s="49" t="s">
        <v>391</v>
      </c>
      <c r="I221" s="78"/>
      <c r="J221" s="79">
        <f t="shared" ref="J221:R222" si="272">J222</f>
        <v>1685000</v>
      </c>
      <c r="K221" s="79">
        <f t="shared" si="272"/>
        <v>0</v>
      </c>
      <c r="L221" s="79">
        <f t="shared" si="272"/>
        <v>0</v>
      </c>
      <c r="M221" s="79">
        <f t="shared" si="272"/>
        <v>200000</v>
      </c>
      <c r="N221" s="79">
        <f t="shared" si="272"/>
        <v>200000</v>
      </c>
      <c r="O221" s="79">
        <f t="shared" si="272"/>
        <v>0</v>
      </c>
      <c r="P221" s="79">
        <f t="shared" si="272"/>
        <v>200000</v>
      </c>
      <c r="Q221" s="79">
        <f t="shared" si="272"/>
        <v>0</v>
      </c>
      <c r="R221" s="79">
        <f t="shared" si="272"/>
        <v>200000</v>
      </c>
    </row>
    <row r="222" spans="1:18" s="1" customFormat="1" ht="12.75" hidden="1" customHeight="1" x14ac:dyDescent="0.25">
      <c r="A222" s="51"/>
      <c r="B222" s="51" t="s">
        <v>371</v>
      </c>
      <c r="C222" s="51"/>
      <c r="D222" s="51"/>
      <c r="E222" s="35">
        <v>852</v>
      </c>
      <c r="F222" s="78" t="s">
        <v>363</v>
      </c>
      <c r="G222" s="78" t="s">
        <v>234</v>
      </c>
      <c r="H222" s="49" t="s">
        <v>391</v>
      </c>
      <c r="I222" s="78" t="s">
        <v>372</v>
      </c>
      <c r="J222" s="79">
        <f t="shared" si="272"/>
        <v>1685000</v>
      </c>
      <c r="K222" s="79">
        <f t="shared" si="272"/>
        <v>0</v>
      </c>
      <c r="L222" s="79">
        <f t="shared" si="272"/>
        <v>0</v>
      </c>
      <c r="M222" s="79">
        <f t="shared" si="272"/>
        <v>200000</v>
      </c>
      <c r="N222" s="79">
        <f t="shared" si="272"/>
        <v>200000</v>
      </c>
      <c r="O222" s="79">
        <f t="shared" si="272"/>
        <v>0</v>
      </c>
      <c r="P222" s="79">
        <f t="shared" si="272"/>
        <v>200000</v>
      </c>
      <c r="Q222" s="79">
        <f t="shared" si="272"/>
        <v>0</v>
      </c>
      <c r="R222" s="79">
        <f t="shared" si="272"/>
        <v>200000</v>
      </c>
    </row>
    <row r="223" spans="1:18" s="1" customFormat="1" ht="12.75" hidden="1" customHeight="1" x14ac:dyDescent="0.25">
      <c r="A223" s="48"/>
      <c r="B223" s="48" t="s">
        <v>394</v>
      </c>
      <c r="C223" s="48"/>
      <c r="D223" s="48"/>
      <c r="E223" s="35">
        <v>852</v>
      </c>
      <c r="F223" s="78" t="s">
        <v>363</v>
      </c>
      <c r="G223" s="78" t="s">
        <v>234</v>
      </c>
      <c r="H223" s="49" t="s">
        <v>391</v>
      </c>
      <c r="I223" s="78" t="s">
        <v>395</v>
      </c>
      <c r="J223" s="79">
        <v>1685000</v>
      </c>
      <c r="K223" s="79"/>
      <c r="L223" s="79">
        <v>0</v>
      </c>
      <c r="M223" s="79">
        <v>200000</v>
      </c>
      <c r="N223" s="79">
        <f t="shared" ref="N223" si="273">L223+M223</f>
        <v>200000</v>
      </c>
      <c r="O223" s="79"/>
      <c r="P223" s="79">
        <f t="shared" ref="P223" si="274">N223+O223</f>
        <v>200000</v>
      </c>
      <c r="Q223" s="79"/>
      <c r="R223" s="79">
        <f t="shared" ref="R223" si="275">P223+Q223</f>
        <v>200000</v>
      </c>
    </row>
    <row r="224" spans="1:18" s="1" customFormat="1" ht="12.75" hidden="1" customHeight="1" x14ac:dyDescent="0.25">
      <c r="A224" s="241" t="s">
        <v>396</v>
      </c>
      <c r="B224" s="241"/>
      <c r="C224" s="51"/>
      <c r="D224" s="51"/>
      <c r="E224" s="35">
        <v>852</v>
      </c>
      <c r="F224" s="49" t="s">
        <v>363</v>
      </c>
      <c r="G224" s="49" t="s">
        <v>234</v>
      </c>
      <c r="H224" s="49" t="s">
        <v>397</v>
      </c>
      <c r="I224" s="78"/>
      <c r="J224" s="79">
        <f t="shared" ref="J224:R225" si="276">J225</f>
        <v>0</v>
      </c>
      <c r="K224" s="79">
        <f t="shared" si="276"/>
        <v>0</v>
      </c>
      <c r="L224" s="79">
        <f t="shared" si="276"/>
        <v>0</v>
      </c>
      <c r="M224" s="79">
        <f t="shared" si="276"/>
        <v>100000</v>
      </c>
      <c r="N224" s="79">
        <f t="shared" si="276"/>
        <v>100000</v>
      </c>
      <c r="O224" s="79">
        <f t="shared" si="276"/>
        <v>0</v>
      </c>
      <c r="P224" s="79">
        <f t="shared" si="276"/>
        <v>100000</v>
      </c>
      <c r="Q224" s="79">
        <f t="shared" si="276"/>
        <v>0</v>
      </c>
      <c r="R224" s="79">
        <f t="shared" si="276"/>
        <v>100000</v>
      </c>
    </row>
    <row r="225" spans="1:18" s="1" customFormat="1" ht="38.25" hidden="1" x14ac:dyDescent="0.25">
      <c r="A225" s="51"/>
      <c r="B225" s="51" t="s">
        <v>371</v>
      </c>
      <c r="C225" s="51"/>
      <c r="D225" s="51"/>
      <c r="E225" s="35">
        <v>852</v>
      </c>
      <c r="F225" s="78" t="s">
        <v>363</v>
      </c>
      <c r="G225" s="78" t="s">
        <v>234</v>
      </c>
      <c r="H225" s="49" t="s">
        <v>397</v>
      </c>
      <c r="I225" s="78" t="s">
        <v>372</v>
      </c>
      <c r="J225" s="79">
        <f t="shared" si="276"/>
        <v>0</v>
      </c>
      <c r="K225" s="79">
        <f t="shared" si="276"/>
        <v>0</v>
      </c>
      <c r="L225" s="79">
        <f t="shared" si="276"/>
        <v>0</v>
      </c>
      <c r="M225" s="79">
        <f t="shared" si="276"/>
        <v>100000</v>
      </c>
      <c r="N225" s="79">
        <f t="shared" si="276"/>
        <v>100000</v>
      </c>
      <c r="O225" s="79">
        <f t="shared" si="276"/>
        <v>0</v>
      </c>
      <c r="P225" s="79">
        <f t="shared" si="276"/>
        <v>100000</v>
      </c>
      <c r="Q225" s="79">
        <f t="shared" si="276"/>
        <v>0</v>
      </c>
      <c r="R225" s="79">
        <f t="shared" si="276"/>
        <v>100000</v>
      </c>
    </row>
    <row r="226" spans="1:18" s="1" customFormat="1" ht="12.75" hidden="1" x14ac:dyDescent="0.25">
      <c r="A226" s="48"/>
      <c r="B226" s="48" t="s">
        <v>394</v>
      </c>
      <c r="C226" s="48"/>
      <c r="D226" s="48"/>
      <c r="E226" s="35">
        <v>852</v>
      </c>
      <c r="F226" s="78" t="s">
        <v>363</v>
      </c>
      <c r="G226" s="78" t="s">
        <v>234</v>
      </c>
      <c r="H226" s="49" t="s">
        <v>397</v>
      </c>
      <c r="I226" s="78" t="s">
        <v>395</v>
      </c>
      <c r="J226" s="79"/>
      <c r="K226" s="79"/>
      <c r="L226" s="79"/>
      <c r="M226" s="79">
        <v>100000</v>
      </c>
      <c r="N226" s="79">
        <f t="shared" ref="N226" si="277">L226+M226</f>
        <v>100000</v>
      </c>
      <c r="O226" s="79"/>
      <c r="P226" s="79">
        <f t="shared" ref="P226" si="278">N226+O226</f>
        <v>100000</v>
      </c>
      <c r="Q226" s="79"/>
      <c r="R226" s="79">
        <f t="shared" ref="R226" si="279">P226+Q226</f>
        <v>100000</v>
      </c>
    </row>
    <row r="227" spans="1:18" s="77" customFormat="1" ht="12.75" customHeight="1" x14ac:dyDescent="0.25">
      <c r="A227" s="244" t="s">
        <v>398</v>
      </c>
      <c r="B227" s="244"/>
      <c r="C227" s="52"/>
      <c r="D227" s="52"/>
      <c r="E227" s="35">
        <v>852</v>
      </c>
      <c r="F227" s="75" t="s">
        <v>363</v>
      </c>
      <c r="G227" s="75" t="s">
        <v>306</v>
      </c>
      <c r="H227" s="75"/>
      <c r="I227" s="75"/>
      <c r="J227" s="76">
        <f>J228+J254+J265+J279+J283+J298+J301</f>
        <v>85290529.229999989</v>
      </c>
      <c r="K227" s="76">
        <f t="shared" ref="K227:R227" si="280">K228+K254+K265+K279+K283+K298+K301</f>
        <v>-327400</v>
      </c>
      <c r="L227" s="76">
        <f t="shared" si="280"/>
        <v>84963129.229999989</v>
      </c>
      <c r="M227" s="76">
        <f t="shared" si="280"/>
        <v>2563536</v>
      </c>
      <c r="N227" s="76">
        <f t="shared" si="280"/>
        <v>87526665.229999989</v>
      </c>
      <c r="O227" s="76">
        <f t="shared" si="280"/>
        <v>0</v>
      </c>
      <c r="P227" s="76">
        <f t="shared" si="280"/>
        <v>87526665.229999989</v>
      </c>
      <c r="Q227" s="76">
        <f t="shared" si="280"/>
        <v>1450410</v>
      </c>
      <c r="R227" s="76">
        <f t="shared" si="280"/>
        <v>88977075.229999989</v>
      </c>
    </row>
    <row r="228" spans="1:18" s="1" customFormat="1" ht="12.75" hidden="1" x14ac:dyDescent="0.25">
      <c r="A228" s="241" t="s">
        <v>399</v>
      </c>
      <c r="B228" s="241"/>
      <c r="C228" s="51"/>
      <c r="D228" s="51"/>
      <c r="E228" s="35">
        <v>852</v>
      </c>
      <c r="F228" s="78" t="s">
        <v>363</v>
      </c>
      <c r="G228" s="78" t="s">
        <v>306</v>
      </c>
      <c r="H228" s="78" t="s">
        <v>400</v>
      </c>
      <c r="I228" s="78"/>
      <c r="J228" s="79">
        <f>J229</f>
        <v>14409500</v>
      </c>
      <c r="K228" s="79">
        <f t="shared" ref="K228:R228" si="281">K229</f>
        <v>0</v>
      </c>
      <c r="L228" s="79">
        <f t="shared" si="281"/>
        <v>14409500</v>
      </c>
      <c r="M228" s="79">
        <f t="shared" si="281"/>
        <v>0</v>
      </c>
      <c r="N228" s="79">
        <f t="shared" si="281"/>
        <v>14409500</v>
      </c>
      <c r="O228" s="79">
        <f t="shared" si="281"/>
        <v>0</v>
      </c>
      <c r="P228" s="79">
        <f t="shared" si="281"/>
        <v>14409500</v>
      </c>
      <c r="Q228" s="79">
        <f t="shared" si="281"/>
        <v>0</v>
      </c>
      <c r="R228" s="79">
        <f t="shared" si="281"/>
        <v>14409500</v>
      </c>
    </row>
    <row r="229" spans="1:18" s="1" customFormat="1" ht="12.75" hidden="1" x14ac:dyDescent="0.25">
      <c r="A229" s="241" t="s">
        <v>367</v>
      </c>
      <c r="B229" s="241"/>
      <c r="C229" s="51"/>
      <c r="D229" s="51"/>
      <c r="E229" s="35">
        <v>852</v>
      </c>
      <c r="F229" s="49" t="s">
        <v>363</v>
      </c>
      <c r="G229" s="49" t="s">
        <v>306</v>
      </c>
      <c r="H229" s="49" t="s">
        <v>401</v>
      </c>
      <c r="I229" s="78"/>
      <c r="J229" s="79">
        <f>J230+J233+J236+J239+J242+J245+J248+J251</f>
        <v>14409500</v>
      </c>
      <c r="K229" s="79">
        <f t="shared" ref="K229:R229" si="282">K230+K233+K236+K239+K242+K245+K248+K251</f>
        <v>0</v>
      </c>
      <c r="L229" s="79">
        <f t="shared" si="282"/>
        <v>14409500</v>
      </c>
      <c r="M229" s="79">
        <f t="shared" si="282"/>
        <v>0</v>
      </c>
      <c r="N229" s="79">
        <f t="shared" si="282"/>
        <v>14409500</v>
      </c>
      <c r="O229" s="79">
        <f t="shared" si="282"/>
        <v>0</v>
      </c>
      <c r="P229" s="79">
        <f t="shared" si="282"/>
        <v>14409500</v>
      </c>
      <c r="Q229" s="79">
        <f t="shared" si="282"/>
        <v>0</v>
      </c>
      <c r="R229" s="79">
        <f t="shared" si="282"/>
        <v>14409500</v>
      </c>
    </row>
    <row r="230" spans="1:18" s="1" customFormat="1" ht="12.75" hidden="1" customHeight="1" x14ac:dyDescent="0.25">
      <c r="A230" s="241" t="s">
        <v>402</v>
      </c>
      <c r="B230" s="241"/>
      <c r="C230" s="51"/>
      <c r="D230" s="51"/>
      <c r="E230" s="35">
        <v>852</v>
      </c>
      <c r="F230" s="49" t="s">
        <v>363</v>
      </c>
      <c r="G230" s="49" t="s">
        <v>306</v>
      </c>
      <c r="H230" s="49" t="s">
        <v>403</v>
      </c>
      <c r="I230" s="78"/>
      <c r="J230" s="79">
        <f t="shared" ref="J230:R231" si="283">J231</f>
        <v>2159400</v>
      </c>
      <c r="K230" s="79">
        <f t="shared" si="283"/>
        <v>0</v>
      </c>
      <c r="L230" s="79">
        <f t="shared" si="283"/>
        <v>2159400</v>
      </c>
      <c r="M230" s="79">
        <f t="shared" si="283"/>
        <v>0</v>
      </c>
      <c r="N230" s="79">
        <f t="shared" si="283"/>
        <v>2159400</v>
      </c>
      <c r="O230" s="79">
        <f t="shared" si="283"/>
        <v>0</v>
      </c>
      <c r="P230" s="79">
        <f t="shared" si="283"/>
        <v>2159400</v>
      </c>
      <c r="Q230" s="79">
        <f t="shared" si="283"/>
        <v>0</v>
      </c>
      <c r="R230" s="79">
        <f t="shared" si="283"/>
        <v>2159400</v>
      </c>
    </row>
    <row r="231" spans="1:18" s="1" customFormat="1" ht="38.25" hidden="1" x14ac:dyDescent="0.25">
      <c r="A231" s="51"/>
      <c r="B231" s="51" t="s">
        <v>371</v>
      </c>
      <c r="C231" s="51"/>
      <c r="D231" s="51"/>
      <c r="E231" s="35">
        <v>852</v>
      </c>
      <c r="F231" s="78" t="s">
        <v>363</v>
      </c>
      <c r="G231" s="49" t="s">
        <v>306</v>
      </c>
      <c r="H231" s="49" t="s">
        <v>403</v>
      </c>
      <c r="I231" s="78" t="s">
        <v>372</v>
      </c>
      <c r="J231" s="79">
        <f t="shared" si="283"/>
        <v>2159400</v>
      </c>
      <c r="K231" s="79">
        <f t="shared" si="283"/>
        <v>0</v>
      </c>
      <c r="L231" s="79">
        <f t="shared" si="283"/>
        <v>2159400</v>
      </c>
      <c r="M231" s="79">
        <f t="shared" si="283"/>
        <v>0</v>
      </c>
      <c r="N231" s="79">
        <f t="shared" si="283"/>
        <v>2159400</v>
      </c>
      <c r="O231" s="79">
        <f t="shared" si="283"/>
        <v>0</v>
      </c>
      <c r="P231" s="79">
        <f t="shared" si="283"/>
        <v>2159400</v>
      </c>
      <c r="Q231" s="79">
        <f t="shared" si="283"/>
        <v>0</v>
      </c>
      <c r="R231" s="79">
        <f t="shared" si="283"/>
        <v>2159400</v>
      </c>
    </row>
    <row r="232" spans="1:18" s="1" customFormat="1" ht="38.25" hidden="1" x14ac:dyDescent="0.25">
      <c r="A232" s="51"/>
      <c r="B232" s="51" t="s">
        <v>373</v>
      </c>
      <c r="C232" s="51"/>
      <c r="D232" s="51"/>
      <c r="E232" s="35">
        <v>852</v>
      </c>
      <c r="F232" s="78" t="s">
        <v>363</v>
      </c>
      <c r="G232" s="49" t="s">
        <v>306</v>
      </c>
      <c r="H232" s="49" t="s">
        <v>403</v>
      </c>
      <c r="I232" s="78" t="s">
        <v>374</v>
      </c>
      <c r="J232" s="79">
        <f>2159402-2</f>
        <v>2159400</v>
      </c>
      <c r="K232" s="79"/>
      <c r="L232" s="79">
        <f t="shared" si="208"/>
        <v>2159400</v>
      </c>
      <c r="M232" s="79"/>
      <c r="N232" s="79">
        <f t="shared" ref="N232" si="284">L232+M232</f>
        <v>2159400</v>
      </c>
      <c r="O232" s="79"/>
      <c r="P232" s="79">
        <f t="shared" ref="P232" si="285">N232+O232</f>
        <v>2159400</v>
      </c>
      <c r="Q232" s="79"/>
      <c r="R232" s="79">
        <f t="shared" ref="R232" si="286">P232+Q232</f>
        <v>2159400</v>
      </c>
    </row>
    <row r="233" spans="1:18" s="1" customFormat="1" ht="12.75" hidden="1" customHeight="1" x14ac:dyDescent="0.25">
      <c r="A233" s="241" t="s">
        <v>404</v>
      </c>
      <c r="B233" s="241"/>
      <c r="C233" s="51"/>
      <c r="D233" s="51"/>
      <c r="E233" s="35">
        <v>852</v>
      </c>
      <c r="F233" s="49" t="s">
        <v>363</v>
      </c>
      <c r="G233" s="49" t="s">
        <v>306</v>
      </c>
      <c r="H233" s="49" t="s">
        <v>405</v>
      </c>
      <c r="I233" s="78"/>
      <c r="J233" s="79">
        <f t="shared" ref="J233:R234" si="287">J234</f>
        <v>2515700</v>
      </c>
      <c r="K233" s="79">
        <f t="shared" si="287"/>
        <v>0</v>
      </c>
      <c r="L233" s="79">
        <f t="shared" si="287"/>
        <v>2515700</v>
      </c>
      <c r="M233" s="79">
        <f t="shared" si="287"/>
        <v>0</v>
      </c>
      <c r="N233" s="79">
        <f t="shared" si="287"/>
        <v>2515700</v>
      </c>
      <c r="O233" s="79">
        <f t="shared" si="287"/>
        <v>0</v>
      </c>
      <c r="P233" s="79">
        <f t="shared" si="287"/>
        <v>2515700</v>
      </c>
      <c r="Q233" s="79">
        <f t="shared" si="287"/>
        <v>0</v>
      </c>
      <c r="R233" s="79">
        <f t="shared" si="287"/>
        <v>2515700</v>
      </c>
    </row>
    <row r="234" spans="1:18" s="1" customFormat="1" ht="38.25" hidden="1" x14ac:dyDescent="0.25">
      <c r="A234" s="51"/>
      <c r="B234" s="51" t="s">
        <v>371</v>
      </c>
      <c r="C234" s="51"/>
      <c r="D234" s="51"/>
      <c r="E234" s="35">
        <v>852</v>
      </c>
      <c r="F234" s="78" t="s">
        <v>363</v>
      </c>
      <c r="G234" s="49" t="s">
        <v>306</v>
      </c>
      <c r="H234" s="49" t="s">
        <v>405</v>
      </c>
      <c r="I234" s="78" t="s">
        <v>372</v>
      </c>
      <c r="J234" s="79">
        <f t="shared" si="287"/>
        <v>2515700</v>
      </c>
      <c r="K234" s="79">
        <f t="shared" si="287"/>
        <v>0</v>
      </c>
      <c r="L234" s="79">
        <f t="shared" si="287"/>
        <v>2515700</v>
      </c>
      <c r="M234" s="79">
        <f t="shared" si="287"/>
        <v>0</v>
      </c>
      <c r="N234" s="79">
        <f t="shared" si="287"/>
        <v>2515700</v>
      </c>
      <c r="O234" s="79">
        <f t="shared" si="287"/>
        <v>0</v>
      </c>
      <c r="P234" s="79">
        <f t="shared" si="287"/>
        <v>2515700</v>
      </c>
      <c r="Q234" s="79">
        <f t="shared" si="287"/>
        <v>0</v>
      </c>
      <c r="R234" s="79">
        <f t="shared" si="287"/>
        <v>2515700</v>
      </c>
    </row>
    <row r="235" spans="1:18" s="1" customFormat="1" ht="38.25" hidden="1" x14ac:dyDescent="0.25">
      <c r="A235" s="51"/>
      <c r="B235" s="51" t="s">
        <v>373</v>
      </c>
      <c r="C235" s="51"/>
      <c r="D235" s="51"/>
      <c r="E235" s="35">
        <v>852</v>
      </c>
      <c r="F235" s="78" t="s">
        <v>363</v>
      </c>
      <c r="G235" s="49" t="s">
        <v>306</v>
      </c>
      <c r="H235" s="49" t="s">
        <v>405</v>
      </c>
      <c r="I235" s="78" t="s">
        <v>374</v>
      </c>
      <c r="J235" s="79">
        <f>2461078+54622</f>
        <v>2515700</v>
      </c>
      <c r="K235" s="79"/>
      <c r="L235" s="79">
        <f t="shared" si="208"/>
        <v>2515700</v>
      </c>
      <c r="M235" s="79"/>
      <c r="N235" s="79">
        <f t="shared" ref="N235" si="288">L235+M235</f>
        <v>2515700</v>
      </c>
      <c r="O235" s="79"/>
      <c r="P235" s="79">
        <f t="shared" ref="P235" si="289">N235+O235</f>
        <v>2515700</v>
      </c>
      <c r="Q235" s="79"/>
      <c r="R235" s="79">
        <f t="shared" ref="R235" si="290">P235+Q235</f>
        <v>2515700</v>
      </c>
    </row>
    <row r="236" spans="1:18" s="1" customFormat="1" ht="12.75" hidden="1" customHeight="1" x14ac:dyDescent="0.25">
      <c r="A236" s="241" t="s">
        <v>406</v>
      </c>
      <c r="B236" s="241"/>
      <c r="C236" s="51"/>
      <c r="D236" s="51"/>
      <c r="E236" s="35">
        <v>852</v>
      </c>
      <c r="F236" s="49" t="s">
        <v>363</v>
      </c>
      <c r="G236" s="49" t="s">
        <v>306</v>
      </c>
      <c r="H236" s="49" t="s">
        <v>407</v>
      </c>
      <c r="I236" s="78"/>
      <c r="J236" s="79">
        <f t="shared" ref="J236:R237" si="291">J237</f>
        <v>1509100</v>
      </c>
      <c r="K236" s="79">
        <f t="shared" si="291"/>
        <v>0</v>
      </c>
      <c r="L236" s="79">
        <f t="shared" si="291"/>
        <v>1509100</v>
      </c>
      <c r="M236" s="79">
        <f t="shared" si="291"/>
        <v>0</v>
      </c>
      <c r="N236" s="79">
        <f t="shared" si="291"/>
        <v>1509100</v>
      </c>
      <c r="O236" s="79">
        <f t="shared" si="291"/>
        <v>0</v>
      </c>
      <c r="P236" s="79">
        <f t="shared" si="291"/>
        <v>1509100</v>
      </c>
      <c r="Q236" s="79">
        <f t="shared" si="291"/>
        <v>0</v>
      </c>
      <c r="R236" s="79">
        <f t="shared" si="291"/>
        <v>1509100</v>
      </c>
    </row>
    <row r="237" spans="1:18" s="1" customFormat="1" ht="38.25" hidden="1" x14ac:dyDescent="0.25">
      <c r="A237" s="51"/>
      <c r="B237" s="51" t="s">
        <v>371</v>
      </c>
      <c r="C237" s="51"/>
      <c r="D237" s="51"/>
      <c r="E237" s="35">
        <v>852</v>
      </c>
      <c r="F237" s="78" t="s">
        <v>363</v>
      </c>
      <c r="G237" s="49" t="s">
        <v>306</v>
      </c>
      <c r="H237" s="49" t="s">
        <v>407</v>
      </c>
      <c r="I237" s="78" t="s">
        <v>372</v>
      </c>
      <c r="J237" s="79">
        <f t="shared" si="291"/>
        <v>1509100</v>
      </c>
      <c r="K237" s="79">
        <f t="shared" si="291"/>
        <v>0</v>
      </c>
      <c r="L237" s="79">
        <f t="shared" si="291"/>
        <v>1509100</v>
      </c>
      <c r="M237" s="79">
        <f t="shared" si="291"/>
        <v>0</v>
      </c>
      <c r="N237" s="79">
        <f t="shared" si="291"/>
        <v>1509100</v>
      </c>
      <c r="O237" s="79">
        <f t="shared" si="291"/>
        <v>0</v>
      </c>
      <c r="P237" s="79">
        <f t="shared" si="291"/>
        <v>1509100</v>
      </c>
      <c r="Q237" s="79">
        <f t="shared" si="291"/>
        <v>0</v>
      </c>
      <c r="R237" s="79">
        <f t="shared" si="291"/>
        <v>1509100</v>
      </c>
    </row>
    <row r="238" spans="1:18" s="1" customFormat="1" ht="38.25" hidden="1" x14ac:dyDescent="0.25">
      <c r="A238" s="51"/>
      <c r="B238" s="51" t="s">
        <v>373</v>
      </c>
      <c r="C238" s="51"/>
      <c r="D238" s="51"/>
      <c r="E238" s="35">
        <v>852</v>
      </c>
      <c r="F238" s="78" t="s">
        <v>363</v>
      </c>
      <c r="G238" s="49" t="s">
        <v>306</v>
      </c>
      <c r="H238" s="49" t="s">
        <v>407</v>
      </c>
      <c r="I238" s="78" t="s">
        <v>374</v>
      </c>
      <c r="J238" s="79">
        <f>1454139+54961</f>
        <v>1509100</v>
      </c>
      <c r="K238" s="79"/>
      <c r="L238" s="79">
        <f t="shared" si="208"/>
        <v>1509100</v>
      </c>
      <c r="M238" s="79"/>
      <c r="N238" s="79">
        <f t="shared" ref="N238" si="292">L238+M238</f>
        <v>1509100</v>
      </c>
      <c r="O238" s="79"/>
      <c r="P238" s="79">
        <f t="shared" ref="P238" si="293">N238+O238</f>
        <v>1509100</v>
      </c>
      <c r="Q238" s="79"/>
      <c r="R238" s="79">
        <f t="shared" ref="R238" si="294">P238+Q238</f>
        <v>1509100</v>
      </c>
    </row>
    <row r="239" spans="1:18" s="1" customFormat="1" ht="12.75" hidden="1" customHeight="1" x14ac:dyDescent="0.25">
      <c r="A239" s="241" t="s">
        <v>408</v>
      </c>
      <c r="B239" s="241"/>
      <c r="C239" s="51"/>
      <c r="D239" s="51"/>
      <c r="E239" s="35">
        <v>852</v>
      </c>
      <c r="F239" s="49" t="s">
        <v>363</v>
      </c>
      <c r="G239" s="49" t="s">
        <v>306</v>
      </c>
      <c r="H239" s="49" t="s">
        <v>409</v>
      </c>
      <c r="I239" s="78"/>
      <c r="J239" s="79">
        <f t="shared" ref="J239:R240" si="295">J240</f>
        <v>3143300</v>
      </c>
      <c r="K239" s="79">
        <f t="shared" si="295"/>
        <v>0</v>
      </c>
      <c r="L239" s="79">
        <f t="shared" si="295"/>
        <v>3143300</v>
      </c>
      <c r="M239" s="79">
        <f t="shared" si="295"/>
        <v>0</v>
      </c>
      <c r="N239" s="79">
        <f t="shared" si="295"/>
        <v>3143300</v>
      </c>
      <c r="O239" s="79">
        <f t="shared" si="295"/>
        <v>0</v>
      </c>
      <c r="P239" s="79">
        <f t="shared" si="295"/>
        <v>3143300</v>
      </c>
      <c r="Q239" s="79">
        <f t="shared" si="295"/>
        <v>0</v>
      </c>
      <c r="R239" s="79">
        <f t="shared" si="295"/>
        <v>3143300</v>
      </c>
    </row>
    <row r="240" spans="1:18" s="1" customFormat="1" ht="38.25" hidden="1" x14ac:dyDescent="0.25">
      <c r="A240" s="51"/>
      <c r="B240" s="51" t="s">
        <v>371</v>
      </c>
      <c r="C240" s="51"/>
      <c r="D240" s="51"/>
      <c r="E240" s="35">
        <v>852</v>
      </c>
      <c r="F240" s="78" t="s">
        <v>363</v>
      </c>
      <c r="G240" s="49" t="s">
        <v>306</v>
      </c>
      <c r="H240" s="49" t="s">
        <v>409</v>
      </c>
      <c r="I240" s="78" t="s">
        <v>372</v>
      </c>
      <c r="J240" s="79">
        <f t="shared" si="295"/>
        <v>3143300</v>
      </c>
      <c r="K240" s="79">
        <f t="shared" si="295"/>
        <v>0</v>
      </c>
      <c r="L240" s="79">
        <f t="shared" si="295"/>
        <v>3143300</v>
      </c>
      <c r="M240" s="79">
        <f t="shared" si="295"/>
        <v>0</v>
      </c>
      <c r="N240" s="79">
        <f t="shared" si="295"/>
        <v>3143300</v>
      </c>
      <c r="O240" s="79">
        <f t="shared" si="295"/>
        <v>0</v>
      </c>
      <c r="P240" s="79">
        <f t="shared" si="295"/>
        <v>3143300</v>
      </c>
      <c r="Q240" s="79">
        <f t="shared" si="295"/>
        <v>0</v>
      </c>
      <c r="R240" s="79">
        <f t="shared" si="295"/>
        <v>3143300</v>
      </c>
    </row>
    <row r="241" spans="1:18" s="1" customFormat="1" ht="38.25" hidden="1" x14ac:dyDescent="0.25">
      <c r="A241" s="51"/>
      <c r="B241" s="51" t="s">
        <v>373</v>
      </c>
      <c r="C241" s="51"/>
      <c r="D241" s="51"/>
      <c r="E241" s="35">
        <v>852</v>
      </c>
      <c r="F241" s="78" t="s">
        <v>363</v>
      </c>
      <c r="G241" s="49" t="s">
        <v>306</v>
      </c>
      <c r="H241" s="49" t="s">
        <v>409</v>
      </c>
      <c r="I241" s="78" t="s">
        <v>374</v>
      </c>
      <c r="J241" s="79">
        <f>3272821-129521</f>
        <v>3143300</v>
      </c>
      <c r="K241" s="79"/>
      <c r="L241" s="79">
        <f t="shared" si="208"/>
        <v>3143300</v>
      </c>
      <c r="M241" s="79"/>
      <c r="N241" s="79">
        <f t="shared" ref="N241" si="296">L241+M241</f>
        <v>3143300</v>
      </c>
      <c r="O241" s="79"/>
      <c r="P241" s="79">
        <f t="shared" ref="P241" si="297">N241+O241</f>
        <v>3143300</v>
      </c>
      <c r="Q241" s="79"/>
      <c r="R241" s="79">
        <f t="shared" ref="R241" si="298">P241+Q241</f>
        <v>3143300</v>
      </c>
    </row>
    <row r="242" spans="1:18" s="1" customFormat="1" ht="12.75" hidden="1" customHeight="1" x14ac:dyDescent="0.25">
      <c r="A242" s="241" t="s">
        <v>410</v>
      </c>
      <c r="B242" s="241"/>
      <c r="C242" s="51"/>
      <c r="D242" s="51"/>
      <c r="E242" s="35">
        <v>852</v>
      </c>
      <c r="F242" s="49" t="s">
        <v>363</v>
      </c>
      <c r="G242" s="49" t="s">
        <v>306</v>
      </c>
      <c r="H242" s="49" t="s">
        <v>411</v>
      </c>
      <c r="I242" s="78"/>
      <c r="J242" s="79">
        <f t="shared" ref="J242:R243" si="299">J243</f>
        <v>1445900</v>
      </c>
      <c r="K242" s="79">
        <f t="shared" si="299"/>
        <v>0</v>
      </c>
      <c r="L242" s="79">
        <f t="shared" si="299"/>
        <v>1445900</v>
      </c>
      <c r="M242" s="79">
        <f t="shared" si="299"/>
        <v>0</v>
      </c>
      <c r="N242" s="79">
        <f t="shared" si="299"/>
        <v>1445900</v>
      </c>
      <c r="O242" s="79">
        <f t="shared" si="299"/>
        <v>0</v>
      </c>
      <c r="P242" s="79">
        <f t="shared" si="299"/>
        <v>1445900</v>
      </c>
      <c r="Q242" s="79">
        <f t="shared" si="299"/>
        <v>0</v>
      </c>
      <c r="R242" s="79">
        <f t="shared" si="299"/>
        <v>1445900</v>
      </c>
    </row>
    <row r="243" spans="1:18" s="1" customFormat="1" ht="38.25" hidden="1" x14ac:dyDescent="0.25">
      <c r="A243" s="51"/>
      <c r="B243" s="51" t="s">
        <v>371</v>
      </c>
      <c r="C243" s="51"/>
      <c r="D243" s="51"/>
      <c r="E243" s="35">
        <v>852</v>
      </c>
      <c r="F243" s="78" t="s">
        <v>363</v>
      </c>
      <c r="G243" s="49" t="s">
        <v>306</v>
      </c>
      <c r="H243" s="49" t="s">
        <v>411</v>
      </c>
      <c r="I243" s="78" t="s">
        <v>372</v>
      </c>
      <c r="J243" s="79">
        <f t="shared" si="299"/>
        <v>1445900</v>
      </c>
      <c r="K243" s="79">
        <f t="shared" si="299"/>
        <v>0</v>
      </c>
      <c r="L243" s="79">
        <f t="shared" si="299"/>
        <v>1445900</v>
      </c>
      <c r="M243" s="79">
        <f t="shared" si="299"/>
        <v>0</v>
      </c>
      <c r="N243" s="79">
        <f t="shared" si="299"/>
        <v>1445900</v>
      </c>
      <c r="O243" s="79">
        <f t="shared" si="299"/>
        <v>0</v>
      </c>
      <c r="P243" s="79">
        <f t="shared" si="299"/>
        <v>1445900</v>
      </c>
      <c r="Q243" s="79">
        <f t="shared" si="299"/>
        <v>0</v>
      </c>
      <c r="R243" s="79">
        <f t="shared" si="299"/>
        <v>1445900</v>
      </c>
    </row>
    <row r="244" spans="1:18" s="1" customFormat="1" ht="38.25" hidden="1" x14ac:dyDescent="0.25">
      <c r="A244" s="51"/>
      <c r="B244" s="51" t="s">
        <v>373</v>
      </c>
      <c r="C244" s="51"/>
      <c r="D244" s="51"/>
      <c r="E244" s="35">
        <v>852</v>
      </c>
      <c r="F244" s="78" t="s">
        <v>363</v>
      </c>
      <c r="G244" s="49" t="s">
        <v>306</v>
      </c>
      <c r="H244" s="49" t="s">
        <v>411</v>
      </c>
      <c r="I244" s="78" t="s">
        <v>374</v>
      </c>
      <c r="J244" s="79">
        <f>1445866+34</f>
        <v>1445900</v>
      </c>
      <c r="K244" s="79"/>
      <c r="L244" s="79">
        <f t="shared" si="208"/>
        <v>1445900</v>
      </c>
      <c r="M244" s="79"/>
      <c r="N244" s="79">
        <f t="shared" ref="N244" si="300">L244+M244</f>
        <v>1445900</v>
      </c>
      <c r="O244" s="79"/>
      <c r="P244" s="79">
        <f t="shared" ref="P244" si="301">N244+O244</f>
        <v>1445900</v>
      </c>
      <c r="Q244" s="79"/>
      <c r="R244" s="79">
        <f t="shared" ref="R244" si="302">P244+Q244</f>
        <v>1445900</v>
      </c>
    </row>
    <row r="245" spans="1:18" s="1" customFormat="1" ht="12.75" hidden="1" customHeight="1" x14ac:dyDescent="0.25">
      <c r="A245" s="241" t="s">
        <v>412</v>
      </c>
      <c r="B245" s="241"/>
      <c r="C245" s="51"/>
      <c r="D245" s="51"/>
      <c r="E245" s="35">
        <v>852</v>
      </c>
      <c r="F245" s="49" t="s">
        <v>363</v>
      </c>
      <c r="G245" s="49" t="s">
        <v>306</v>
      </c>
      <c r="H245" s="49" t="s">
        <v>413</v>
      </c>
      <c r="I245" s="78"/>
      <c r="J245" s="79">
        <f t="shared" ref="J245:R246" si="303">J246</f>
        <v>1604400</v>
      </c>
      <c r="K245" s="79">
        <f t="shared" si="303"/>
        <v>0</v>
      </c>
      <c r="L245" s="79">
        <f t="shared" si="303"/>
        <v>1604400</v>
      </c>
      <c r="M245" s="79">
        <f t="shared" si="303"/>
        <v>0</v>
      </c>
      <c r="N245" s="79">
        <f t="shared" si="303"/>
        <v>1604400</v>
      </c>
      <c r="O245" s="79">
        <f t="shared" si="303"/>
        <v>0</v>
      </c>
      <c r="P245" s="79">
        <f t="shared" si="303"/>
        <v>1604400</v>
      </c>
      <c r="Q245" s="79">
        <f t="shared" si="303"/>
        <v>0</v>
      </c>
      <c r="R245" s="79">
        <f t="shared" si="303"/>
        <v>1604400</v>
      </c>
    </row>
    <row r="246" spans="1:18" s="1" customFormat="1" ht="38.25" hidden="1" x14ac:dyDescent="0.25">
      <c r="A246" s="51"/>
      <c r="B246" s="51" t="s">
        <v>371</v>
      </c>
      <c r="C246" s="51"/>
      <c r="D246" s="51"/>
      <c r="E246" s="35">
        <v>852</v>
      </c>
      <c r="F246" s="78" t="s">
        <v>363</v>
      </c>
      <c r="G246" s="49" t="s">
        <v>306</v>
      </c>
      <c r="H246" s="49" t="s">
        <v>413</v>
      </c>
      <c r="I246" s="78" t="s">
        <v>372</v>
      </c>
      <c r="J246" s="79">
        <f t="shared" si="303"/>
        <v>1604400</v>
      </c>
      <c r="K246" s="79">
        <f t="shared" si="303"/>
        <v>0</v>
      </c>
      <c r="L246" s="79">
        <f t="shared" si="303"/>
        <v>1604400</v>
      </c>
      <c r="M246" s="79">
        <f t="shared" si="303"/>
        <v>0</v>
      </c>
      <c r="N246" s="79">
        <f t="shared" si="303"/>
        <v>1604400</v>
      </c>
      <c r="O246" s="79">
        <f t="shared" si="303"/>
        <v>0</v>
      </c>
      <c r="P246" s="79">
        <f t="shared" si="303"/>
        <v>1604400</v>
      </c>
      <c r="Q246" s="79">
        <f t="shared" si="303"/>
        <v>0</v>
      </c>
      <c r="R246" s="79">
        <f t="shared" si="303"/>
        <v>1604400</v>
      </c>
    </row>
    <row r="247" spans="1:18" s="1" customFormat="1" ht="38.25" hidden="1" x14ac:dyDescent="0.25">
      <c r="A247" s="51"/>
      <c r="B247" s="51" t="s">
        <v>373</v>
      </c>
      <c r="C247" s="51"/>
      <c r="D247" s="51"/>
      <c r="E247" s="35">
        <v>852</v>
      </c>
      <c r="F247" s="78" t="s">
        <v>363</v>
      </c>
      <c r="G247" s="49" t="s">
        <v>306</v>
      </c>
      <c r="H247" s="49" t="s">
        <v>413</v>
      </c>
      <c r="I247" s="78" t="s">
        <v>374</v>
      </c>
      <c r="J247" s="79">
        <f>1604423-23</f>
        <v>1604400</v>
      </c>
      <c r="K247" s="79"/>
      <c r="L247" s="79">
        <f t="shared" si="208"/>
        <v>1604400</v>
      </c>
      <c r="M247" s="79"/>
      <c r="N247" s="79">
        <f t="shared" ref="N247" si="304">L247+M247</f>
        <v>1604400</v>
      </c>
      <c r="O247" s="79"/>
      <c r="P247" s="79">
        <f t="shared" ref="P247" si="305">N247+O247</f>
        <v>1604400</v>
      </c>
      <c r="Q247" s="79"/>
      <c r="R247" s="79">
        <f t="shared" ref="R247" si="306">P247+Q247</f>
        <v>1604400</v>
      </c>
    </row>
    <row r="248" spans="1:18" s="1" customFormat="1" ht="12.75" hidden="1" customHeight="1" x14ac:dyDescent="0.25">
      <c r="A248" s="241" t="s">
        <v>414</v>
      </c>
      <c r="B248" s="241"/>
      <c r="C248" s="51"/>
      <c r="D248" s="51"/>
      <c r="E248" s="35">
        <v>852</v>
      </c>
      <c r="F248" s="49" t="s">
        <v>363</v>
      </c>
      <c r="G248" s="49" t="s">
        <v>306</v>
      </c>
      <c r="H248" s="49" t="s">
        <v>415</v>
      </c>
      <c r="I248" s="78"/>
      <c r="J248" s="79">
        <f t="shared" ref="J248:R249" si="307">J249</f>
        <v>1466000</v>
      </c>
      <c r="K248" s="79">
        <f t="shared" si="307"/>
        <v>0</v>
      </c>
      <c r="L248" s="79">
        <f t="shared" si="307"/>
        <v>1466000</v>
      </c>
      <c r="M248" s="79">
        <f t="shared" si="307"/>
        <v>0</v>
      </c>
      <c r="N248" s="79">
        <f t="shared" si="307"/>
        <v>1466000</v>
      </c>
      <c r="O248" s="79">
        <f t="shared" si="307"/>
        <v>0</v>
      </c>
      <c r="P248" s="79">
        <f t="shared" si="307"/>
        <v>1466000</v>
      </c>
      <c r="Q248" s="79">
        <f t="shared" si="307"/>
        <v>0</v>
      </c>
      <c r="R248" s="79">
        <f t="shared" si="307"/>
        <v>1466000</v>
      </c>
    </row>
    <row r="249" spans="1:18" s="1" customFormat="1" ht="12.75" hidden="1" customHeight="1" x14ac:dyDescent="0.25">
      <c r="A249" s="51"/>
      <c r="B249" s="51" t="s">
        <v>371</v>
      </c>
      <c r="C249" s="51"/>
      <c r="D249" s="51"/>
      <c r="E249" s="35">
        <v>852</v>
      </c>
      <c r="F249" s="78" t="s">
        <v>363</v>
      </c>
      <c r="G249" s="49" t="s">
        <v>306</v>
      </c>
      <c r="H249" s="49" t="s">
        <v>415</v>
      </c>
      <c r="I249" s="78" t="s">
        <v>372</v>
      </c>
      <c r="J249" s="79">
        <f t="shared" si="307"/>
        <v>1466000</v>
      </c>
      <c r="K249" s="79">
        <f t="shared" si="307"/>
        <v>0</v>
      </c>
      <c r="L249" s="79">
        <f t="shared" si="307"/>
        <v>1466000</v>
      </c>
      <c r="M249" s="79">
        <f t="shared" si="307"/>
        <v>0</v>
      </c>
      <c r="N249" s="79">
        <f t="shared" si="307"/>
        <v>1466000</v>
      </c>
      <c r="O249" s="79">
        <f t="shared" si="307"/>
        <v>0</v>
      </c>
      <c r="P249" s="79">
        <f t="shared" si="307"/>
        <v>1466000</v>
      </c>
      <c r="Q249" s="79">
        <f t="shared" si="307"/>
        <v>0</v>
      </c>
      <c r="R249" s="79">
        <f t="shared" si="307"/>
        <v>1466000</v>
      </c>
    </row>
    <row r="250" spans="1:18" s="1" customFormat="1" ht="12.75" hidden="1" customHeight="1" x14ac:dyDescent="0.25">
      <c r="A250" s="51"/>
      <c r="B250" s="51" t="s">
        <v>373</v>
      </c>
      <c r="C250" s="51"/>
      <c r="D250" s="51"/>
      <c r="E250" s="35">
        <v>852</v>
      </c>
      <c r="F250" s="78" t="s">
        <v>363</v>
      </c>
      <c r="G250" s="49" t="s">
        <v>306</v>
      </c>
      <c r="H250" s="49" t="s">
        <v>415</v>
      </c>
      <c r="I250" s="78" t="s">
        <v>374</v>
      </c>
      <c r="J250" s="79">
        <f>1466064-64</f>
        <v>1466000</v>
      </c>
      <c r="K250" s="79"/>
      <c r="L250" s="79">
        <f t="shared" si="208"/>
        <v>1466000</v>
      </c>
      <c r="M250" s="79"/>
      <c r="N250" s="79">
        <f t="shared" ref="N250" si="308">L250+M250</f>
        <v>1466000</v>
      </c>
      <c r="O250" s="79"/>
      <c r="P250" s="79">
        <f t="shared" ref="P250" si="309">N250+O250</f>
        <v>1466000</v>
      </c>
      <c r="Q250" s="79"/>
      <c r="R250" s="79">
        <f t="shared" ref="R250" si="310">P250+Q250</f>
        <v>1466000</v>
      </c>
    </row>
    <row r="251" spans="1:18" s="1" customFormat="1" ht="12.75" hidden="1" x14ac:dyDescent="0.25">
      <c r="A251" s="241" t="s">
        <v>416</v>
      </c>
      <c r="B251" s="241"/>
      <c r="C251" s="51"/>
      <c r="D251" s="51"/>
      <c r="E251" s="35">
        <v>852</v>
      </c>
      <c r="F251" s="49" t="s">
        <v>363</v>
      </c>
      <c r="G251" s="49" t="s">
        <v>306</v>
      </c>
      <c r="H251" s="49" t="s">
        <v>417</v>
      </c>
      <c r="I251" s="78"/>
      <c r="J251" s="79">
        <f t="shared" ref="J251:R252" si="311">J252</f>
        <v>565700</v>
      </c>
      <c r="K251" s="79">
        <f t="shared" si="311"/>
        <v>0</v>
      </c>
      <c r="L251" s="79">
        <f t="shared" si="311"/>
        <v>565700</v>
      </c>
      <c r="M251" s="79">
        <f t="shared" si="311"/>
        <v>0</v>
      </c>
      <c r="N251" s="79">
        <f t="shared" si="311"/>
        <v>565700</v>
      </c>
      <c r="O251" s="79">
        <f t="shared" si="311"/>
        <v>0</v>
      </c>
      <c r="P251" s="79">
        <f t="shared" si="311"/>
        <v>565700</v>
      </c>
      <c r="Q251" s="79">
        <f t="shared" si="311"/>
        <v>0</v>
      </c>
      <c r="R251" s="79">
        <f t="shared" si="311"/>
        <v>565700</v>
      </c>
    </row>
    <row r="252" spans="1:18" s="1" customFormat="1" ht="38.25" hidden="1" x14ac:dyDescent="0.25">
      <c r="A252" s="51"/>
      <c r="B252" s="51" t="s">
        <v>371</v>
      </c>
      <c r="C252" s="51"/>
      <c r="D252" s="51"/>
      <c r="E252" s="35">
        <v>852</v>
      </c>
      <c r="F252" s="78" t="s">
        <v>363</v>
      </c>
      <c r="G252" s="49" t="s">
        <v>306</v>
      </c>
      <c r="H252" s="49" t="s">
        <v>417</v>
      </c>
      <c r="I252" s="78" t="s">
        <v>372</v>
      </c>
      <c r="J252" s="79">
        <f t="shared" si="311"/>
        <v>565700</v>
      </c>
      <c r="K252" s="79">
        <f t="shared" si="311"/>
        <v>0</v>
      </c>
      <c r="L252" s="79">
        <f t="shared" si="311"/>
        <v>565700</v>
      </c>
      <c r="M252" s="79">
        <f t="shared" si="311"/>
        <v>0</v>
      </c>
      <c r="N252" s="79">
        <f t="shared" si="311"/>
        <v>565700</v>
      </c>
      <c r="O252" s="79">
        <f t="shared" si="311"/>
        <v>0</v>
      </c>
      <c r="P252" s="79">
        <f t="shared" si="311"/>
        <v>565700</v>
      </c>
      <c r="Q252" s="79">
        <f t="shared" si="311"/>
        <v>0</v>
      </c>
      <c r="R252" s="79">
        <f t="shared" si="311"/>
        <v>565700</v>
      </c>
    </row>
    <row r="253" spans="1:18" s="1" customFormat="1" ht="12.75" hidden="1" customHeight="1" x14ac:dyDescent="0.25">
      <c r="A253" s="51"/>
      <c r="B253" s="51" t="s">
        <v>373</v>
      </c>
      <c r="C253" s="51"/>
      <c r="D253" s="51"/>
      <c r="E253" s="35">
        <v>852</v>
      </c>
      <c r="F253" s="78" t="s">
        <v>363</v>
      </c>
      <c r="G253" s="49" t="s">
        <v>306</v>
      </c>
      <c r="H253" s="49" t="s">
        <v>417</v>
      </c>
      <c r="I253" s="78" t="s">
        <v>374</v>
      </c>
      <c r="J253" s="79">
        <f>545720+19980</f>
        <v>565700</v>
      </c>
      <c r="K253" s="79"/>
      <c r="L253" s="79">
        <f t="shared" ref="L253:L342" si="312">J253+K253</f>
        <v>565700</v>
      </c>
      <c r="M253" s="79"/>
      <c r="N253" s="79">
        <f t="shared" ref="N253" si="313">L253+M253</f>
        <v>565700</v>
      </c>
      <c r="O253" s="79"/>
      <c r="P253" s="79">
        <f t="shared" ref="P253" si="314">N253+O253</f>
        <v>565700</v>
      </c>
      <c r="Q253" s="79"/>
      <c r="R253" s="79">
        <f t="shared" ref="R253" si="315">P253+Q253</f>
        <v>565700</v>
      </c>
    </row>
    <row r="254" spans="1:18" s="1" customFormat="1" ht="12.75" hidden="1" x14ac:dyDescent="0.25">
      <c r="A254" s="241" t="s">
        <v>418</v>
      </c>
      <c r="B254" s="241"/>
      <c r="C254" s="51"/>
      <c r="D254" s="51"/>
      <c r="E254" s="35">
        <v>852</v>
      </c>
      <c r="F254" s="78" t="s">
        <v>363</v>
      </c>
      <c r="G254" s="78" t="s">
        <v>306</v>
      </c>
      <c r="H254" s="78" t="s">
        <v>419</v>
      </c>
      <c r="I254" s="78"/>
      <c r="J254" s="79">
        <f>J255</f>
        <v>6292500</v>
      </c>
      <c r="K254" s="79">
        <f t="shared" ref="K254:R254" si="316">K255</f>
        <v>1054900</v>
      </c>
      <c r="L254" s="79">
        <f t="shared" si="316"/>
        <v>7347400</v>
      </c>
      <c r="M254" s="79">
        <f t="shared" si="316"/>
        <v>88000</v>
      </c>
      <c r="N254" s="79">
        <f t="shared" si="316"/>
        <v>7435400</v>
      </c>
      <c r="O254" s="79">
        <f t="shared" si="316"/>
        <v>0</v>
      </c>
      <c r="P254" s="79">
        <f t="shared" si="316"/>
        <v>7435400</v>
      </c>
      <c r="Q254" s="79">
        <f t="shared" si="316"/>
        <v>0</v>
      </c>
      <c r="R254" s="79">
        <f t="shared" si="316"/>
        <v>7435400</v>
      </c>
    </row>
    <row r="255" spans="1:18" s="1" customFormat="1" ht="12.75" hidden="1" x14ac:dyDescent="0.25">
      <c r="A255" s="241" t="s">
        <v>367</v>
      </c>
      <c r="B255" s="241"/>
      <c r="C255" s="51"/>
      <c r="D255" s="51"/>
      <c r="E255" s="35">
        <v>852</v>
      </c>
      <c r="F255" s="78" t="s">
        <v>363</v>
      </c>
      <c r="G255" s="78" t="s">
        <v>306</v>
      </c>
      <c r="H255" s="78" t="s">
        <v>420</v>
      </c>
      <c r="I255" s="78"/>
      <c r="J255" s="79">
        <f>J256+J259+J262</f>
        <v>6292500</v>
      </c>
      <c r="K255" s="79">
        <f t="shared" ref="K255:R255" si="317">K256+K259+K262</f>
        <v>1054900</v>
      </c>
      <c r="L255" s="79">
        <f t="shared" si="317"/>
        <v>7347400</v>
      </c>
      <c r="M255" s="79">
        <f t="shared" si="317"/>
        <v>88000</v>
      </c>
      <c r="N255" s="79">
        <f t="shared" si="317"/>
        <v>7435400</v>
      </c>
      <c r="O255" s="79">
        <f t="shared" si="317"/>
        <v>0</v>
      </c>
      <c r="P255" s="79">
        <f t="shared" si="317"/>
        <v>7435400</v>
      </c>
      <c r="Q255" s="79">
        <f t="shared" si="317"/>
        <v>0</v>
      </c>
      <c r="R255" s="79">
        <f t="shared" si="317"/>
        <v>7435400</v>
      </c>
    </row>
    <row r="256" spans="1:18" s="1" customFormat="1" ht="12.75" hidden="1" customHeight="1" x14ac:dyDescent="0.25">
      <c r="A256" s="241" t="s">
        <v>421</v>
      </c>
      <c r="B256" s="241"/>
      <c r="C256" s="51"/>
      <c r="D256" s="51"/>
      <c r="E256" s="35">
        <v>852</v>
      </c>
      <c r="F256" s="49" t="s">
        <v>363</v>
      </c>
      <c r="G256" s="49" t="s">
        <v>306</v>
      </c>
      <c r="H256" s="49" t="s">
        <v>422</v>
      </c>
      <c r="I256" s="78"/>
      <c r="J256" s="79">
        <f t="shared" ref="J256:R257" si="318">J257</f>
        <v>2839100</v>
      </c>
      <c r="K256" s="79">
        <f t="shared" si="318"/>
        <v>0</v>
      </c>
      <c r="L256" s="79">
        <f t="shared" si="318"/>
        <v>2839100</v>
      </c>
      <c r="M256" s="79">
        <f t="shared" si="318"/>
        <v>88000</v>
      </c>
      <c r="N256" s="79">
        <f t="shared" si="318"/>
        <v>2927100</v>
      </c>
      <c r="O256" s="79">
        <f t="shared" si="318"/>
        <v>0</v>
      </c>
      <c r="P256" s="79">
        <f t="shared" si="318"/>
        <v>2927100</v>
      </c>
      <c r="Q256" s="79">
        <f t="shared" si="318"/>
        <v>0</v>
      </c>
      <c r="R256" s="79">
        <f t="shared" si="318"/>
        <v>2927100</v>
      </c>
    </row>
    <row r="257" spans="1:18" s="1" customFormat="1" ht="38.25" hidden="1" x14ac:dyDescent="0.25">
      <c r="A257" s="51"/>
      <c r="B257" s="51" t="s">
        <v>371</v>
      </c>
      <c r="C257" s="51"/>
      <c r="D257" s="51"/>
      <c r="E257" s="35">
        <v>852</v>
      </c>
      <c r="F257" s="78" t="s">
        <v>363</v>
      </c>
      <c r="G257" s="49" t="s">
        <v>306</v>
      </c>
      <c r="H257" s="49" t="s">
        <v>422</v>
      </c>
      <c r="I257" s="78" t="s">
        <v>372</v>
      </c>
      <c r="J257" s="79">
        <f t="shared" si="318"/>
        <v>2839100</v>
      </c>
      <c r="K257" s="79">
        <f t="shared" si="318"/>
        <v>0</v>
      </c>
      <c r="L257" s="79">
        <f t="shared" si="318"/>
        <v>2839100</v>
      </c>
      <c r="M257" s="79">
        <f t="shared" si="318"/>
        <v>88000</v>
      </c>
      <c r="N257" s="79">
        <f t="shared" si="318"/>
        <v>2927100</v>
      </c>
      <c r="O257" s="79">
        <f t="shared" si="318"/>
        <v>0</v>
      </c>
      <c r="P257" s="79">
        <f t="shared" si="318"/>
        <v>2927100</v>
      </c>
      <c r="Q257" s="79">
        <f t="shared" si="318"/>
        <v>0</v>
      </c>
      <c r="R257" s="79">
        <f t="shared" si="318"/>
        <v>2927100</v>
      </c>
    </row>
    <row r="258" spans="1:18" s="1" customFormat="1" ht="38.25" hidden="1" x14ac:dyDescent="0.25">
      <c r="A258" s="51"/>
      <c r="B258" s="51" t="s">
        <v>373</v>
      </c>
      <c r="C258" s="51"/>
      <c r="D258" s="51"/>
      <c r="E258" s="35">
        <v>852</v>
      </c>
      <c r="F258" s="78" t="s">
        <v>363</v>
      </c>
      <c r="G258" s="49" t="s">
        <v>306</v>
      </c>
      <c r="H258" s="49" t="s">
        <v>422</v>
      </c>
      <c r="I258" s="78" t="s">
        <v>374</v>
      </c>
      <c r="J258" s="79">
        <f>2839079+21</f>
        <v>2839100</v>
      </c>
      <c r="K258" s="79"/>
      <c r="L258" s="79">
        <f t="shared" si="312"/>
        <v>2839100</v>
      </c>
      <c r="M258" s="79">
        <v>88000</v>
      </c>
      <c r="N258" s="79">
        <f t="shared" ref="N258" si="319">L258+M258</f>
        <v>2927100</v>
      </c>
      <c r="O258" s="79"/>
      <c r="P258" s="79">
        <f t="shared" ref="P258" si="320">N258+O258</f>
        <v>2927100</v>
      </c>
      <c r="Q258" s="79"/>
      <c r="R258" s="79">
        <f t="shared" ref="R258" si="321">P258+Q258</f>
        <v>2927100</v>
      </c>
    </row>
    <row r="259" spans="1:18" s="1" customFormat="1" ht="12.75" hidden="1" customHeight="1" x14ac:dyDescent="0.25">
      <c r="A259" s="241" t="s">
        <v>423</v>
      </c>
      <c r="B259" s="241"/>
      <c r="C259" s="51"/>
      <c r="D259" s="51"/>
      <c r="E259" s="35">
        <v>852</v>
      </c>
      <c r="F259" s="49" t="s">
        <v>363</v>
      </c>
      <c r="G259" s="49" t="s">
        <v>306</v>
      </c>
      <c r="H259" s="49" t="s">
        <v>424</v>
      </c>
      <c r="I259" s="78"/>
      <c r="J259" s="79">
        <f t="shared" ref="J259:R260" si="322">J260</f>
        <v>1562600</v>
      </c>
      <c r="K259" s="79">
        <f t="shared" si="322"/>
        <v>264100</v>
      </c>
      <c r="L259" s="79">
        <f t="shared" si="322"/>
        <v>1826700</v>
      </c>
      <c r="M259" s="79">
        <f t="shared" si="322"/>
        <v>0</v>
      </c>
      <c r="N259" s="79">
        <f t="shared" si="322"/>
        <v>1826700</v>
      </c>
      <c r="O259" s="79">
        <f t="shared" si="322"/>
        <v>0</v>
      </c>
      <c r="P259" s="79">
        <f t="shared" si="322"/>
        <v>1826700</v>
      </c>
      <c r="Q259" s="79">
        <f t="shared" si="322"/>
        <v>0</v>
      </c>
      <c r="R259" s="79">
        <f t="shared" si="322"/>
        <v>1826700</v>
      </c>
    </row>
    <row r="260" spans="1:18" s="1" customFormat="1" ht="12.75" hidden="1" customHeight="1" x14ac:dyDescent="0.25">
      <c r="A260" s="51"/>
      <c r="B260" s="51" t="s">
        <v>371</v>
      </c>
      <c r="C260" s="51"/>
      <c r="D260" s="51"/>
      <c r="E260" s="35">
        <v>852</v>
      </c>
      <c r="F260" s="78" t="s">
        <v>363</v>
      </c>
      <c r="G260" s="49" t="s">
        <v>306</v>
      </c>
      <c r="H260" s="49" t="s">
        <v>424</v>
      </c>
      <c r="I260" s="78" t="s">
        <v>372</v>
      </c>
      <c r="J260" s="79">
        <f t="shared" si="322"/>
        <v>1562600</v>
      </c>
      <c r="K260" s="79">
        <f t="shared" si="322"/>
        <v>264100</v>
      </c>
      <c r="L260" s="79">
        <f t="shared" si="322"/>
        <v>1826700</v>
      </c>
      <c r="M260" s="79">
        <f t="shared" si="322"/>
        <v>0</v>
      </c>
      <c r="N260" s="79">
        <f t="shared" si="322"/>
        <v>1826700</v>
      </c>
      <c r="O260" s="79">
        <f t="shared" si="322"/>
        <v>0</v>
      </c>
      <c r="P260" s="79">
        <f t="shared" si="322"/>
        <v>1826700</v>
      </c>
      <c r="Q260" s="79">
        <f t="shared" si="322"/>
        <v>0</v>
      </c>
      <c r="R260" s="79">
        <f t="shared" si="322"/>
        <v>1826700</v>
      </c>
    </row>
    <row r="261" spans="1:18" s="1" customFormat="1" ht="38.25" hidden="1" x14ac:dyDescent="0.25">
      <c r="A261" s="51"/>
      <c r="B261" s="51" t="s">
        <v>373</v>
      </c>
      <c r="C261" s="51"/>
      <c r="D261" s="51"/>
      <c r="E261" s="35">
        <v>852</v>
      </c>
      <c r="F261" s="78" t="s">
        <v>363</v>
      </c>
      <c r="G261" s="49" t="s">
        <v>306</v>
      </c>
      <c r="H261" s="49" t="s">
        <v>424</v>
      </c>
      <c r="I261" s="78" t="s">
        <v>374</v>
      </c>
      <c r="J261" s="79">
        <f>1562634-34</f>
        <v>1562600</v>
      </c>
      <c r="K261" s="79">
        <v>264100</v>
      </c>
      <c r="L261" s="79">
        <f t="shared" si="312"/>
        <v>1826700</v>
      </c>
      <c r="M261" s="79"/>
      <c r="N261" s="79">
        <f t="shared" ref="N261" si="323">L261+M261</f>
        <v>1826700</v>
      </c>
      <c r="O261" s="79"/>
      <c r="P261" s="79">
        <f t="shared" ref="P261" si="324">N261+O261</f>
        <v>1826700</v>
      </c>
      <c r="Q261" s="79"/>
      <c r="R261" s="79">
        <f t="shared" ref="R261" si="325">P261+Q261</f>
        <v>1826700</v>
      </c>
    </row>
    <row r="262" spans="1:18" s="1" customFormat="1" ht="12.75" hidden="1" x14ac:dyDescent="0.25">
      <c r="A262" s="251" t="s">
        <v>590</v>
      </c>
      <c r="B262" s="251"/>
      <c r="C262" s="100"/>
      <c r="D262" s="100"/>
      <c r="E262" s="35">
        <v>852</v>
      </c>
      <c r="F262" s="49" t="s">
        <v>363</v>
      </c>
      <c r="G262" s="49" t="s">
        <v>306</v>
      </c>
      <c r="H262" s="49" t="s">
        <v>426</v>
      </c>
      <c r="I262" s="78"/>
      <c r="J262" s="79">
        <f>J264</f>
        <v>1890800</v>
      </c>
      <c r="K262" s="79">
        <f t="shared" ref="K262:R262" si="326">K264</f>
        <v>790800</v>
      </c>
      <c r="L262" s="79">
        <f t="shared" si="326"/>
        <v>2681600</v>
      </c>
      <c r="M262" s="79">
        <f t="shared" si="326"/>
        <v>0</v>
      </c>
      <c r="N262" s="79">
        <f t="shared" si="326"/>
        <v>2681600</v>
      </c>
      <c r="O262" s="79">
        <f t="shared" si="326"/>
        <v>0</v>
      </c>
      <c r="P262" s="79">
        <f t="shared" si="326"/>
        <v>2681600</v>
      </c>
      <c r="Q262" s="79">
        <f t="shared" si="326"/>
        <v>0</v>
      </c>
      <c r="R262" s="79">
        <f t="shared" si="326"/>
        <v>2681600</v>
      </c>
    </row>
    <row r="263" spans="1:18" s="1" customFormat="1" ht="12.75" hidden="1" customHeight="1" x14ac:dyDescent="0.25">
      <c r="A263" s="51"/>
      <c r="B263" s="51" t="s">
        <v>371</v>
      </c>
      <c r="C263" s="51"/>
      <c r="D263" s="51"/>
      <c r="E263" s="35">
        <v>852</v>
      </c>
      <c r="F263" s="78" t="s">
        <v>363</v>
      </c>
      <c r="G263" s="49" t="s">
        <v>306</v>
      </c>
      <c r="H263" s="49" t="s">
        <v>426</v>
      </c>
      <c r="I263" s="78" t="s">
        <v>372</v>
      </c>
      <c r="J263" s="79">
        <f>J264</f>
        <v>1890800</v>
      </c>
      <c r="K263" s="79">
        <f t="shared" ref="K263:R263" si="327">K264</f>
        <v>790800</v>
      </c>
      <c r="L263" s="79">
        <f t="shared" si="327"/>
        <v>2681600</v>
      </c>
      <c r="M263" s="79">
        <f t="shared" si="327"/>
        <v>0</v>
      </c>
      <c r="N263" s="79">
        <f t="shared" si="327"/>
        <v>2681600</v>
      </c>
      <c r="O263" s="79">
        <f t="shared" si="327"/>
        <v>0</v>
      </c>
      <c r="P263" s="79">
        <f t="shared" si="327"/>
        <v>2681600</v>
      </c>
      <c r="Q263" s="79">
        <f t="shared" si="327"/>
        <v>0</v>
      </c>
      <c r="R263" s="79">
        <f t="shared" si="327"/>
        <v>2681600</v>
      </c>
    </row>
    <row r="264" spans="1:18" s="1" customFormat="1" ht="12.75" hidden="1" customHeight="1" x14ac:dyDescent="0.25">
      <c r="A264" s="51"/>
      <c r="B264" s="51" t="s">
        <v>373</v>
      </c>
      <c r="C264" s="51"/>
      <c r="D264" s="51"/>
      <c r="E264" s="35">
        <v>852</v>
      </c>
      <c r="F264" s="78" t="s">
        <v>363</v>
      </c>
      <c r="G264" s="49" t="s">
        <v>306</v>
      </c>
      <c r="H264" s="49" t="s">
        <v>426</v>
      </c>
      <c r="I264" s="78" t="s">
        <v>374</v>
      </c>
      <c r="J264" s="79">
        <f>1890782+18</f>
        <v>1890800</v>
      </c>
      <c r="K264" s="79">
        <v>790800</v>
      </c>
      <c r="L264" s="79">
        <f t="shared" si="312"/>
        <v>2681600</v>
      </c>
      <c r="M264" s="79"/>
      <c r="N264" s="79">
        <f t="shared" ref="N264" si="328">L264+M264</f>
        <v>2681600</v>
      </c>
      <c r="O264" s="79"/>
      <c r="P264" s="79">
        <f t="shared" ref="P264" si="329">N264+O264</f>
        <v>2681600</v>
      </c>
      <c r="Q264" s="79"/>
      <c r="R264" s="79">
        <f t="shared" ref="R264" si="330">P264+Q264</f>
        <v>2681600</v>
      </c>
    </row>
    <row r="265" spans="1:18" s="1" customFormat="1" ht="12.75" customHeight="1" x14ac:dyDescent="0.25">
      <c r="A265" s="222" t="s">
        <v>427</v>
      </c>
      <c r="B265" s="223"/>
      <c r="C265" s="51"/>
      <c r="D265" s="51"/>
      <c r="E265" s="35">
        <v>852</v>
      </c>
      <c r="F265" s="78" t="s">
        <v>363</v>
      </c>
      <c r="G265" s="49" t="s">
        <v>306</v>
      </c>
      <c r="H265" s="49" t="s">
        <v>428</v>
      </c>
      <c r="I265" s="78"/>
      <c r="J265" s="79">
        <f>J266+J269</f>
        <v>0</v>
      </c>
      <c r="K265" s="79">
        <f t="shared" ref="K265:R265" si="331">K266+K269</f>
        <v>0</v>
      </c>
      <c r="L265" s="79">
        <f t="shared" si="331"/>
        <v>0</v>
      </c>
      <c r="M265" s="79">
        <f t="shared" si="331"/>
        <v>0</v>
      </c>
      <c r="N265" s="79">
        <f t="shared" si="331"/>
        <v>0</v>
      </c>
      <c r="O265" s="79">
        <f t="shared" si="331"/>
        <v>0</v>
      </c>
      <c r="P265" s="79">
        <f t="shared" si="331"/>
        <v>0</v>
      </c>
      <c r="Q265" s="79">
        <f t="shared" si="331"/>
        <v>1129910</v>
      </c>
      <c r="R265" s="79">
        <f t="shared" si="331"/>
        <v>1129910</v>
      </c>
    </row>
    <row r="266" spans="1:18" s="1" customFormat="1" ht="27.75" customHeight="1" x14ac:dyDescent="0.25">
      <c r="A266" s="222" t="s">
        <v>429</v>
      </c>
      <c r="B266" s="223"/>
      <c r="C266" s="51"/>
      <c r="D266" s="51"/>
      <c r="E266" s="35">
        <v>852</v>
      </c>
      <c r="F266" s="78" t="s">
        <v>363</v>
      </c>
      <c r="G266" s="49" t="s">
        <v>306</v>
      </c>
      <c r="H266" s="49" t="s">
        <v>430</v>
      </c>
      <c r="I266" s="78"/>
      <c r="J266" s="79"/>
      <c r="K266" s="79"/>
      <c r="L266" s="79">
        <f t="shared" si="312"/>
        <v>0</v>
      </c>
      <c r="M266" s="79"/>
      <c r="N266" s="79"/>
      <c r="O266" s="79"/>
      <c r="P266" s="79">
        <f>P267</f>
        <v>0</v>
      </c>
      <c r="Q266" s="79">
        <f t="shared" ref="Q266:R267" si="332">Q267</f>
        <v>1012900</v>
      </c>
      <c r="R266" s="79">
        <f t="shared" si="332"/>
        <v>1012900</v>
      </c>
    </row>
    <row r="267" spans="1:18" s="1" customFormat="1" ht="27.75" customHeight="1" x14ac:dyDescent="0.25">
      <c r="A267" s="51"/>
      <c r="B267" s="51" t="s">
        <v>371</v>
      </c>
      <c r="C267" s="51"/>
      <c r="D267" s="51"/>
      <c r="E267" s="35">
        <v>852</v>
      </c>
      <c r="F267" s="78" t="s">
        <v>363</v>
      </c>
      <c r="G267" s="49" t="s">
        <v>306</v>
      </c>
      <c r="H267" s="49" t="s">
        <v>430</v>
      </c>
      <c r="I267" s="78" t="s">
        <v>372</v>
      </c>
      <c r="J267" s="79"/>
      <c r="K267" s="79"/>
      <c r="L267" s="79">
        <f t="shared" si="312"/>
        <v>0</v>
      </c>
      <c r="M267" s="79"/>
      <c r="N267" s="79"/>
      <c r="O267" s="79"/>
      <c r="P267" s="79">
        <f>P268</f>
        <v>0</v>
      </c>
      <c r="Q267" s="79">
        <f t="shared" si="332"/>
        <v>1012900</v>
      </c>
      <c r="R267" s="79">
        <f t="shared" si="332"/>
        <v>1012900</v>
      </c>
    </row>
    <row r="268" spans="1:18" s="1" customFormat="1" ht="12.75" customHeight="1" x14ac:dyDescent="0.25">
      <c r="A268" s="51"/>
      <c r="B268" s="48" t="s">
        <v>394</v>
      </c>
      <c r="C268" s="51"/>
      <c r="D268" s="51"/>
      <c r="E268" s="35">
        <v>852</v>
      </c>
      <c r="F268" s="78" t="s">
        <v>363</v>
      </c>
      <c r="G268" s="49" t="s">
        <v>306</v>
      </c>
      <c r="H268" s="49" t="s">
        <v>430</v>
      </c>
      <c r="I268" s="78" t="s">
        <v>395</v>
      </c>
      <c r="J268" s="79"/>
      <c r="K268" s="79"/>
      <c r="L268" s="79">
        <f t="shared" si="312"/>
        <v>0</v>
      </c>
      <c r="M268" s="79"/>
      <c r="N268" s="79"/>
      <c r="O268" s="79"/>
      <c r="P268" s="79"/>
      <c r="Q268" s="79">
        <v>1012900</v>
      </c>
      <c r="R268" s="79">
        <f>P268+Q268</f>
        <v>1012900</v>
      </c>
    </row>
    <row r="269" spans="1:18" s="1" customFormat="1" ht="14.25" customHeight="1" x14ac:dyDescent="0.25">
      <c r="A269" s="222" t="s">
        <v>433</v>
      </c>
      <c r="B269" s="223"/>
      <c r="C269" s="51"/>
      <c r="D269" s="51"/>
      <c r="E269" s="35">
        <v>852</v>
      </c>
      <c r="F269" s="78" t="s">
        <v>363</v>
      </c>
      <c r="G269" s="49" t="s">
        <v>306</v>
      </c>
      <c r="H269" s="49" t="s">
        <v>434</v>
      </c>
      <c r="I269" s="101"/>
      <c r="J269" s="79"/>
      <c r="K269" s="79"/>
      <c r="L269" s="79">
        <f t="shared" si="312"/>
        <v>0</v>
      </c>
      <c r="M269" s="79"/>
      <c r="N269" s="79"/>
      <c r="O269" s="79"/>
      <c r="P269" s="79">
        <f>P270+P273+P276</f>
        <v>0</v>
      </c>
      <c r="Q269" s="79">
        <f t="shared" ref="Q269:R269" si="333">Q270+Q273+Q276</f>
        <v>117010</v>
      </c>
      <c r="R269" s="79">
        <f t="shared" si="333"/>
        <v>117010</v>
      </c>
    </row>
    <row r="270" spans="1:18" s="1" customFormat="1" ht="27" customHeight="1" x14ac:dyDescent="0.25">
      <c r="A270" s="222" t="s">
        <v>435</v>
      </c>
      <c r="B270" s="223"/>
      <c r="C270" s="51"/>
      <c r="D270" s="51"/>
      <c r="E270" s="35">
        <v>852</v>
      </c>
      <c r="F270" s="78" t="s">
        <v>363</v>
      </c>
      <c r="G270" s="49" t="s">
        <v>306</v>
      </c>
      <c r="H270" s="49" t="s">
        <v>436</v>
      </c>
      <c r="I270" s="78"/>
      <c r="J270" s="79"/>
      <c r="K270" s="79"/>
      <c r="L270" s="79">
        <f t="shared" si="312"/>
        <v>0</v>
      </c>
      <c r="M270" s="79"/>
      <c r="N270" s="79"/>
      <c r="O270" s="79"/>
      <c r="P270" s="79">
        <f>P271</f>
        <v>0</v>
      </c>
      <c r="Q270" s="79">
        <f t="shared" ref="Q270:R271" si="334">Q271</f>
        <v>50680</v>
      </c>
      <c r="R270" s="79">
        <f t="shared" si="334"/>
        <v>50680</v>
      </c>
    </row>
    <row r="271" spans="1:18" s="1" customFormat="1" ht="27.75" customHeight="1" x14ac:dyDescent="0.25">
      <c r="A271" s="95"/>
      <c r="B271" s="51" t="s">
        <v>371</v>
      </c>
      <c r="C271" s="51"/>
      <c r="D271" s="51"/>
      <c r="E271" s="35">
        <v>852</v>
      </c>
      <c r="F271" s="78" t="s">
        <v>363</v>
      </c>
      <c r="G271" s="49" t="s">
        <v>306</v>
      </c>
      <c r="H271" s="49" t="s">
        <v>436</v>
      </c>
      <c r="I271" s="78" t="s">
        <v>372</v>
      </c>
      <c r="J271" s="79"/>
      <c r="K271" s="79"/>
      <c r="L271" s="79">
        <f t="shared" si="312"/>
        <v>0</v>
      </c>
      <c r="M271" s="79"/>
      <c r="N271" s="79"/>
      <c r="O271" s="79"/>
      <c r="P271" s="79">
        <f>P272</f>
        <v>0</v>
      </c>
      <c r="Q271" s="79">
        <f t="shared" si="334"/>
        <v>50680</v>
      </c>
      <c r="R271" s="79">
        <f t="shared" si="334"/>
        <v>50680</v>
      </c>
    </row>
    <row r="272" spans="1:18" s="1" customFormat="1" ht="12.75" customHeight="1" x14ac:dyDescent="0.25">
      <c r="A272" s="95"/>
      <c r="B272" s="48" t="s">
        <v>394</v>
      </c>
      <c r="C272" s="51"/>
      <c r="D272" s="51"/>
      <c r="E272" s="35">
        <v>852</v>
      </c>
      <c r="F272" s="78" t="s">
        <v>363</v>
      </c>
      <c r="G272" s="49" t="s">
        <v>306</v>
      </c>
      <c r="H272" s="49" t="s">
        <v>436</v>
      </c>
      <c r="I272" s="78" t="s">
        <v>395</v>
      </c>
      <c r="J272" s="79"/>
      <c r="K272" s="79"/>
      <c r="L272" s="79">
        <f t="shared" si="312"/>
        <v>0</v>
      </c>
      <c r="M272" s="79"/>
      <c r="N272" s="79"/>
      <c r="O272" s="79"/>
      <c r="P272" s="79"/>
      <c r="Q272" s="79">
        <v>50680</v>
      </c>
      <c r="R272" s="79">
        <f t="shared" ref="R272:R275" si="335">P272+Q272</f>
        <v>50680</v>
      </c>
    </row>
    <row r="273" spans="1:18" s="1" customFormat="1" ht="38.25" customHeight="1" x14ac:dyDescent="0.25">
      <c r="A273" s="222" t="s">
        <v>437</v>
      </c>
      <c r="B273" s="223"/>
      <c r="C273" s="51"/>
      <c r="D273" s="51"/>
      <c r="E273" s="35">
        <v>852</v>
      </c>
      <c r="F273" s="78" t="s">
        <v>363</v>
      </c>
      <c r="G273" s="49" t="s">
        <v>306</v>
      </c>
      <c r="H273" s="49" t="s">
        <v>438</v>
      </c>
      <c r="I273" s="78"/>
      <c r="J273" s="79"/>
      <c r="K273" s="79"/>
      <c r="L273" s="79">
        <f t="shared" si="312"/>
        <v>0</v>
      </c>
      <c r="M273" s="79"/>
      <c r="N273" s="79"/>
      <c r="O273" s="79"/>
      <c r="P273" s="79">
        <f>P274</f>
        <v>0</v>
      </c>
      <c r="Q273" s="79">
        <f t="shared" ref="Q273:R274" si="336">Q274</f>
        <v>2630</v>
      </c>
      <c r="R273" s="79">
        <f t="shared" si="336"/>
        <v>2630</v>
      </c>
    </row>
    <row r="274" spans="1:18" s="1" customFormat="1" ht="27.75" customHeight="1" x14ac:dyDescent="0.25">
      <c r="A274" s="95"/>
      <c r="B274" s="51" t="s">
        <v>371</v>
      </c>
      <c r="C274" s="51"/>
      <c r="D274" s="51"/>
      <c r="E274" s="35">
        <v>852</v>
      </c>
      <c r="F274" s="78" t="s">
        <v>363</v>
      </c>
      <c r="G274" s="49" t="s">
        <v>306</v>
      </c>
      <c r="H274" s="49" t="s">
        <v>438</v>
      </c>
      <c r="I274" s="78" t="s">
        <v>372</v>
      </c>
      <c r="J274" s="79"/>
      <c r="K274" s="79"/>
      <c r="L274" s="79">
        <f t="shared" si="312"/>
        <v>0</v>
      </c>
      <c r="M274" s="79"/>
      <c r="N274" s="79"/>
      <c r="O274" s="79"/>
      <c r="P274" s="79">
        <f>P275</f>
        <v>0</v>
      </c>
      <c r="Q274" s="79">
        <f t="shared" si="336"/>
        <v>2630</v>
      </c>
      <c r="R274" s="79">
        <f t="shared" si="336"/>
        <v>2630</v>
      </c>
    </row>
    <row r="275" spans="1:18" s="1" customFormat="1" ht="12.75" customHeight="1" x14ac:dyDescent="0.25">
      <c r="A275" s="95"/>
      <c r="B275" s="48" t="s">
        <v>394</v>
      </c>
      <c r="C275" s="51"/>
      <c r="D275" s="51"/>
      <c r="E275" s="35">
        <v>852</v>
      </c>
      <c r="F275" s="78" t="s">
        <v>363</v>
      </c>
      <c r="G275" s="49" t="s">
        <v>306</v>
      </c>
      <c r="H275" s="49" t="s">
        <v>438</v>
      </c>
      <c r="I275" s="78" t="s">
        <v>395</v>
      </c>
      <c r="J275" s="79"/>
      <c r="K275" s="79"/>
      <c r="L275" s="79">
        <f t="shared" si="312"/>
        <v>0</v>
      </c>
      <c r="M275" s="79"/>
      <c r="N275" s="79"/>
      <c r="O275" s="79"/>
      <c r="P275" s="79"/>
      <c r="Q275" s="79">
        <v>2630</v>
      </c>
      <c r="R275" s="79">
        <f t="shared" si="335"/>
        <v>2630</v>
      </c>
    </row>
    <row r="276" spans="1:18" s="1" customFormat="1" ht="27" customHeight="1" x14ac:dyDescent="0.25">
      <c r="A276" s="222" t="s">
        <v>439</v>
      </c>
      <c r="B276" s="223"/>
      <c r="C276" s="51"/>
      <c r="D276" s="51"/>
      <c r="E276" s="35">
        <v>852</v>
      </c>
      <c r="F276" s="78" t="s">
        <v>363</v>
      </c>
      <c r="G276" s="49" t="s">
        <v>306</v>
      </c>
      <c r="H276" s="49" t="s">
        <v>440</v>
      </c>
      <c r="I276" s="78"/>
      <c r="J276" s="79"/>
      <c r="K276" s="79"/>
      <c r="L276" s="79">
        <f t="shared" si="312"/>
        <v>0</v>
      </c>
      <c r="M276" s="79"/>
      <c r="N276" s="79"/>
      <c r="O276" s="79"/>
      <c r="P276" s="79">
        <f>P277</f>
        <v>0</v>
      </c>
      <c r="Q276" s="79">
        <f t="shared" ref="Q276:R277" si="337">Q277</f>
        <v>63700</v>
      </c>
      <c r="R276" s="79">
        <f t="shared" si="337"/>
        <v>63700</v>
      </c>
    </row>
    <row r="277" spans="1:18" s="1" customFormat="1" ht="29.25" customHeight="1" x14ac:dyDescent="0.25">
      <c r="A277" s="95"/>
      <c r="B277" s="51" t="s">
        <v>371</v>
      </c>
      <c r="C277" s="51"/>
      <c r="D277" s="51"/>
      <c r="E277" s="35">
        <v>852</v>
      </c>
      <c r="F277" s="78" t="s">
        <v>363</v>
      </c>
      <c r="G277" s="49" t="s">
        <v>306</v>
      </c>
      <c r="H277" s="49" t="s">
        <v>440</v>
      </c>
      <c r="I277" s="78" t="s">
        <v>372</v>
      </c>
      <c r="J277" s="79"/>
      <c r="K277" s="79"/>
      <c r="L277" s="79">
        <f t="shared" si="312"/>
        <v>0</v>
      </c>
      <c r="M277" s="79"/>
      <c r="N277" s="79"/>
      <c r="O277" s="79"/>
      <c r="P277" s="79">
        <f>P278</f>
        <v>0</v>
      </c>
      <c r="Q277" s="79">
        <f t="shared" si="337"/>
        <v>63700</v>
      </c>
      <c r="R277" s="79">
        <f t="shared" si="337"/>
        <v>63700</v>
      </c>
    </row>
    <row r="278" spans="1:18" s="1" customFormat="1" ht="12.75" customHeight="1" x14ac:dyDescent="0.25">
      <c r="A278" s="95"/>
      <c r="B278" s="48" t="s">
        <v>394</v>
      </c>
      <c r="C278" s="51"/>
      <c r="D278" s="51"/>
      <c r="E278" s="35">
        <v>852</v>
      </c>
      <c r="F278" s="78" t="s">
        <v>363</v>
      </c>
      <c r="G278" s="49" t="s">
        <v>306</v>
      </c>
      <c r="H278" s="49" t="s">
        <v>440</v>
      </c>
      <c r="I278" s="78" t="s">
        <v>395</v>
      </c>
      <c r="J278" s="79"/>
      <c r="K278" s="79"/>
      <c r="L278" s="79">
        <f t="shared" si="312"/>
        <v>0</v>
      </c>
      <c r="M278" s="79"/>
      <c r="N278" s="79"/>
      <c r="O278" s="79"/>
      <c r="P278" s="79"/>
      <c r="Q278" s="79">
        <v>63700</v>
      </c>
      <c r="R278" s="79">
        <f t="shared" ref="R278" si="338">P278+Q278</f>
        <v>63700</v>
      </c>
    </row>
    <row r="279" spans="1:18" s="1" customFormat="1" ht="12.75" hidden="1" customHeight="1" x14ac:dyDescent="0.25">
      <c r="A279" s="241" t="s">
        <v>441</v>
      </c>
      <c r="B279" s="241"/>
      <c r="C279" s="51"/>
      <c r="D279" s="51"/>
      <c r="E279" s="35">
        <v>852</v>
      </c>
      <c r="F279" s="78" t="s">
        <v>363</v>
      </c>
      <c r="G279" s="78" t="s">
        <v>306</v>
      </c>
      <c r="H279" s="78" t="s">
        <v>442</v>
      </c>
      <c r="I279" s="78"/>
      <c r="J279" s="79">
        <f>J280</f>
        <v>1172900</v>
      </c>
      <c r="K279" s="79">
        <f t="shared" ref="K279:R279" si="339">K280</f>
        <v>0</v>
      </c>
      <c r="L279" s="79">
        <f t="shared" si="339"/>
        <v>1172900</v>
      </c>
      <c r="M279" s="79">
        <f t="shared" si="339"/>
        <v>0</v>
      </c>
      <c r="N279" s="79">
        <f t="shared" si="339"/>
        <v>1172900</v>
      </c>
      <c r="O279" s="79">
        <f t="shared" si="339"/>
        <v>0</v>
      </c>
      <c r="P279" s="79">
        <f t="shared" si="339"/>
        <v>1172900</v>
      </c>
      <c r="Q279" s="79">
        <f t="shared" si="339"/>
        <v>0</v>
      </c>
      <c r="R279" s="79">
        <f t="shared" si="339"/>
        <v>1172900</v>
      </c>
    </row>
    <row r="280" spans="1:18" s="1" customFormat="1" ht="12.75" hidden="1" x14ac:dyDescent="0.25">
      <c r="A280" s="241" t="s">
        <v>443</v>
      </c>
      <c r="B280" s="241"/>
      <c r="C280" s="51"/>
      <c r="D280" s="51"/>
      <c r="E280" s="35">
        <v>852</v>
      </c>
      <c r="F280" s="78" t="s">
        <v>363</v>
      </c>
      <c r="G280" s="78" t="s">
        <v>306</v>
      </c>
      <c r="H280" s="78" t="s">
        <v>444</v>
      </c>
      <c r="I280" s="78"/>
      <c r="J280" s="79">
        <f t="shared" ref="J280:R281" si="340">J281</f>
        <v>1172900</v>
      </c>
      <c r="K280" s="79">
        <f t="shared" si="340"/>
        <v>0</v>
      </c>
      <c r="L280" s="79">
        <f t="shared" si="340"/>
        <v>1172900</v>
      </c>
      <c r="M280" s="79">
        <f t="shared" si="340"/>
        <v>0</v>
      </c>
      <c r="N280" s="79">
        <f t="shared" si="340"/>
        <v>1172900</v>
      </c>
      <c r="O280" s="79">
        <f t="shared" si="340"/>
        <v>0</v>
      </c>
      <c r="P280" s="79">
        <f t="shared" si="340"/>
        <v>1172900</v>
      </c>
      <c r="Q280" s="79">
        <f t="shared" si="340"/>
        <v>0</v>
      </c>
      <c r="R280" s="79">
        <f t="shared" si="340"/>
        <v>1172900</v>
      </c>
    </row>
    <row r="281" spans="1:18" s="1" customFormat="1" ht="38.25" hidden="1" x14ac:dyDescent="0.25">
      <c r="A281" s="48"/>
      <c r="B281" s="51" t="s">
        <v>371</v>
      </c>
      <c r="C281" s="51"/>
      <c r="D281" s="51"/>
      <c r="E281" s="35">
        <v>852</v>
      </c>
      <c r="F281" s="78" t="s">
        <v>363</v>
      </c>
      <c r="G281" s="78" t="s">
        <v>306</v>
      </c>
      <c r="H281" s="78" t="s">
        <v>444</v>
      </c>
      <c r="I281" s="78" t="s">
        <v>372</v>
      </c>
      <c r="J281" s="79">
        <f t="shared" si="340"/>
        <v>1172900</v>
      </c>
      <c r="K281" s="79">
        <f t="shared" si="340"/>
        <v>0</v>
      </c>
      <c r="L281" s="79">
        <f t="shared" si="340"/>
        <v>1172900</v>
      </c>
      <c r="M281" s="79">
        <f t="shared" si="340"/>
        <v>0</v>
      </c>
      <c r="N281" s="79">
        <f t="shared" si="340"/>
        <v>1172900</v>
      </c>
      <c r="O281" s="79">
        <f t="shared" si="340"/>
        <v>0</v>
      </c>
      <c r="P281" s="79">
        <f t="shared" si="340"/>
        <v>1172900</v>
      </c>
      <c r="Q281" s="79">
        <f t="shared" si="340"/>
        <v>0</v>
      </c>
      <c r="R281" s="79">
        <f t="shared" si="340"/>
        <v>1172900</v>
      </c>
    </row>
    <row r="282" spans="1:18" s="1" customFormat="1" ht="12.75" hidden="1" customHeight="1" x14ac:dyDescent="0.25">
      <c r="A282" s="48"/>
      <c r="B282" s="48" t="s">
        <v>394</v>
      </c>
      <c r="C282" s="48"/>
      <c r="D282" s="48"/>
      <c r="E282" s="35">
        <v>852</v>
      </c>
      <c r="F282" s="78" t="s">
        <v>363</v>
      </c>
      <c r="G282" s="78" t="s">
        <v>306</v>
      </c>
      <c r="H282" s="78" t="s">
        <v>444</v>
      </c>
      <c r="I282" s="78" t="s">
        <v>395</v>
      </c>
      <c r="J282" s="79">
        <v>1172900</v>
      </c>
      <c r="K282" s="79"/>
      <c r="L282" s="79">
        <f t="shared" si="312"/>
        <v>1172900</v>
      </c>
      <c r="M282" s="79"/>
      <c r="N282" s="79">
        <f t="shared" ref="N282" si="341">L282+M282</f>
        <v>1172900</v>
      </c>
      <c r="O282" s="79"/>
      <c r="P282" s="79">
        <f t="shared" ref="P282" si="342">N282+O282</f>
        <v>1172900</v>
      </c>
      <c r="Q282" s="79"/>
      <c r="R282" s="79">
        <f t="shared" ref="R282" si="343">P282+Q282</f>
        <v>1172900</v>
      </c>
    </row>
    <row r="283" spans="1:18" s="1" customFormat="1" ht="12.75" hidden="1" x14ac:dyDescent="0.25">
      <c r="A283" s="241" t="s">
        <v>290</v>
      </c>
      <c r="B283" s="241"/>
      <c r="C283" s="51"/>
      <c r="D283" s="51"/>
      <c r="E283" s="35">
        <v>852</v>
      </c>
      <c r="F283" s="49" t="s">
        <v>363</v>
      </c>
      <c r="G283" s="78" t="s">
        <v>306</v>
      </c>
      <c r="H283" s="49" t="s">
        <v>291</v>
      </c>
      <c r="I283" s="49"/>
      <c r="J283" s="44">
        <f>J284</f>
        <v>63415629.229999997</v>
      </c>
      <c r="K283" s="44">
        <f t="shared" ref="K283:R283" si="344">K284</f>
        <v>-1382300</v>
      </c>
      <c r="L283" s="44">
        <f t="shared" si="344"/>
        <v>62033329.229999997</v>
      </c>
      <c r="M283" s="44">
        <f t="shared" si="344"/>
        <v>0</v>
      </c>
      <c r="N283" s="44">
        <f t="shared" si="344"/>
        <v>62033329.229999997</v>
      </c>
      <c r="O283" s="44">
        <f t="shared" si="344"/>
        <v>0</v>
      </c>
      <c r="P283" s="44">
        <f t="shared" si="344"/>
        <v>62033329.229999997</v>
      </c>
      <c r="Q283" s="44">
        <f t="shared" si="344"/>
        <v>0</v>
      </c>
      <c r="R283" s="44">
        <f t="shared" si="344"/>
        <v>62033329.229999997</v>
      </c>
    </row>
    <row r="284" spans="1:18" s="1" customFormat="1" ht="12.75" hidden="1" x14ac:dyDescent="0.25">
      <c r="A284" s="241" t="s">
        <v>292</v>
      </c>
      <c r="B284" s="241"/>
      <c r="C284" s="51"/>
      <c r="D284" s="51"/>
      <c r="E284" s="35">
        <v>852</v>
      </c>
      <c r="F284" s="78" t="s">
        <v>363</v>
      </c>
      <c r="G284" s="78" t="s">
        <v>306</v>
      </c>
      <c r="H284" s="78" t="s">
        <v>293</v>
      </c>
      <c r="I284" s="78"/>
      <c r="J284" s="79">
        <f>J285+J293+J288</f>
        <v>63415629.229999997</v>
      </c>
      <c r="K284" s="79">
        <f t="shared" ref="K284:R284" si="345">K285+K293+K288</f>
        <v>-1382300</v>
      </c>
      <c r="L284" s="79">
        <f t="shared" si="345"/>
        <v>62033329.229999997</v>
      </c>
      <c r="M284" s="79">
        <f t="shared" si="345"/>
        <v>0</v>
      </c>
      <c r="N284" s="79">
        <f t="shared" si="345"/>
        <v>62033329.229999997</v>
      </c>
      <c r="O284" s="79">
        <f t="shared" si="345"/>
        <v>0</v>
      </c>
      <c r="P284" s="79">
        <f t="shared" si="345"/>
        <v>62033329.229999997</v>
      </c>
      <c r="Q284" s="79">
        <f t="shared" si="345"/>
        <v>0</v>
      </c>
      <c r="R284" s="79">
        <f t="shared" si="345"/>
        <v>62033329.229999997</v>
      </c>
    </row>
    <row r="285" spans="1:18" s="1" customFormat="1" ht="12.75" hidden="1" x14ac:dyDescent="0.25">
      <c r="A285" s="241" t="s">
        <v>445</v>
      </c>
      <c r="B285" s="241"/>
      <c r="C285" s="51"/>
      <c r="D285" s="51"/>
      <c r="E285" s="35">
        <v>852</v>
      </c>
      <c r="F285" s="78" t="s">
        <v>363</v>
      </c>
      <c r="G285" s="78" t="s">
        <v>306</v>
      </c>
      <c r="H285" s="78" t="s">
        <v>446</v>
      </c>
      <c r="I285" s="78"/>
      <c r="J285" s="79">
        <f t="shared" ref="J285:R286" si="346">J286</f>
        <v>59263749.229999997</v>
      </c>
      <c r="K285" s="79">
        <f t="shared" si="346"/>
        <v>0</v>
      </c>
      <c r="L285" s="79">
        <f t="shared" si="346"/>
        <v>59263749.229999997</v>
      </c>
      <c r="M285" s="79">
        <f t="shared" si="346"/>
        <v>0</v>
      </c>
      <c r="N285" s="79">
        <f t="shared" si="346"/>
        <v>59263749.229999997</v>
      </c>
      <c r="O285" s="79">
        <f t="shared" si="346"/>
        <v>0</v>
      </c>
      <c r="P285" s="79">
        <f t="shared" si="346"/>
        <v>59263749.229999997</v>
      </c>
      <c r="Q285" s="79">
        <f t="shared" si="346"/>
        <v>0</v>
      </c>
      <c r="R285" s="79">
        <f t="shared" si="346"/>
        <v>59263749.229999997</v>
      </c>
    </row>
    <row r="286" spans="1:18" s="1" customFormat="1" ht="38.25" hidden="1" x14ac:dyDescent="0.25">
      <c r="A286" s="48"/>
      <c r="B286" s="51" t="s">
        <v>371</v>
      </c>
      <c r="C286" s="51"/>
      <c r="D286" s="51"/>
      <c r="E286" s="35">
        <v>852</v>
      </c>
      <c r="F286" s="78" t="s">
        <v>363</v>
      </c>
      <c r="G286" s="78" t="s">
        <v>306</v>
      </c>
      <c r="H286" s="78" t="s">
        <v>446</v>
      </c>
      <c r="I286" s="78" t="s">
        <v>372</v>
      </c>
      <c r="J286" s="79">
        <f t="shared" si="346"/>
        <v>59263749.229999997</v>
      </c>
      <c r="K286" s="79">
        <f t="shared" si="346"/>
        <v>0</v>
      </c>
      <c r="L286" s="79">
        <f t="shared" si="346"/>
        <v>59263749.229999997</v>
      </c>
      <c r="M286" s="79">
        <f t="shared" si="346"/>
        <v>0</v>
      </c>
      <c r="N286" s="79">
        <f t="shared" si="346"/>
        <v>59263749.229999997</v>
      </c>
      <c r="O286" s="79">
        <f t="shared" si="346"/>
        <v>0</v>
      </c>
      <c r="P286" s="79">
        <f t="shared" si="346"/>
        <v>59263749.229999997</v>
      </c>
      <c r="Q286" s="79">
        <f t="shared" si="346"/>
        <v>0</v>
      </c>
      <c r="R286" s="79">
        <f t="shared" si="346"/>
        <v>59263749.229999997</v>
      </c>
    </row>
    <row r="287" spans="1:18" s="1" customFormat="1" ht="12.75" hidden="1" customHeight="1" x14ac:dyDescent="0.25">
      <c r="A287" s="51"/>
      <c r="B287" s="51" t="s">
        <v>373</v>
      </c>
      <c r="C287" s="51"/>
      <c r="D287" s="51"/>
      <c r="E287" s="35">
        <v>852</v>
      </c>
      <c r="F287" s="78" t="s">
        <v>363</v>
      </c>
      <c r="G287" s="49" t="s">
        <v>306</v>
      </c>
      <c r="H287" s="49" t="s">
        <v>446</v>
      </c>
      <c r="I287" s="78" t="s">
        <v>374</v>
      </c>
      <c r="J287" s="79">
        <v>59263749.229999997</v>
      </c>
      <c r="K287" s="79"/>
      <c r="L287" s="79">
        <f t="shared" si="312"/>
        <v>59263749.229999997</v>
      </c>
      <c r="M287" s="79"/>
      <c r="N287" s="79">
        <f t="shared" ref="N287" si="347">L287+M287</f>
        <v>59263749.229999997</v>
      </c>
      <c r="O287" s="79"/>
      <c r="P287" s="79">
        <f t="shared" ref="P287" si="348">N287+O287</f>
        <v>59263749.229999997</v>
      </c>
      <c r="Q287" s="79"/>
      <c r="R287" s="79">
        <f t="shared" ref="R287" si="349">P287+Q287</f>
        <v>59263749.229999997</v>
      </c>
    </row>
    <row r="288" spans="1:18" s="1" customFormat="1" ht="12.75" hidden="1" x14ac:dyDescent="0.25">
      <c r="A288" s="241" t="s">
        <v>378</v>
      </c>
      <c r="B288" s="241"/>
      <c r="C288" s="51"/>
      <c r="D288" s="51"/>
      <c r="E288" s="35">
        <v>852</v>
      </c>
      <c r="F288" s="78" t="s">
        <v>363</v>
      </c>
      <c r="G288" s="78" t="s">
        <v>306</v>
      </c>
      <c r="H288" s="78" t="s">
        <v>379</v>
      </c>
      <c r="I288" s="78"/>
      <c r="J288" s="79">
        <f>J289+J291</f>
        <v>4132800</v>
      </c>
      <c r="K288" s="79">
        <f t="shared" ref="K288:R288" si="350">K289+K291</f>
        <v>-1382300</v>
      </c>
      <c r="L288" s="79">
        <f t="shared" si="350"/>
        <v>2750500</v>
      </c>
      <c r="M288" s="79">
        <f t="shared" si="350"/>
        <v>0</v>
      </c>
      <c r="N288" s="79">
        <f t="shared" si="350"/>
        <v>2750500</v>
      </c>
      <c r="O288" s="79">
        <f t="shared" si="350"/>
        <v>0</v>
      </c>
      <c r="P288" s="79">
        <f t="shared" si="350"/>
        <v>2750500</v>
      </c>
      <c r="Q288" s="79">
        <f t="shared" si="350"/>
        <v>0</v>
      </c>
      <c r="R288" s="79">
        <f t="shared" si="350"/>
        <v>2750500</v>
      </c>
    </row>
    <row r="289" spans="1:18" s="1" customFormat="1" ht="12.75" hidden="1" x14ac:dyDescent="0.25">
      <c r="A289" s="80"/>
      <c r="B289" s="48" t="s">
        <v>380</v>
      </c>
      <c r="C289" s="48"/>
      <c r="D289" s="48"/>
      <c r="E289" s="35">
        <v>852</v>
      </c>
      <c r="F289" s="78" t="s">
        <v>363</v>
      </c>
      <c r="G289" s="78" t="s">
        <v>306</v>
      </c>
      <c r="H289" s="78" t="s">
        <v>379</v>
      </c>
      <c r="I289" s="78" t="s">
        <v>381</v>
      </c>
      <c r="J289" s="79">
        <f t="shared" ref="J289:R289" si="351">J290</f>
        <v>4132800</v>
      </c>
      <c r="K289" s="79">
        <f t="shared" si="351"/>
        <v>-4132800</v>
      </c>
      <c r="L289" s="79">
        <f t="shared" si="351"/>
        <v>0</v>
      </c>
      <c r="M289" s="79">
        <f t="shared" si="351"/>
        <v>0</v>
      </c>
      <c r="N289" s="79">
        <f t="shared" si="351"/>
        <v>0</v>
      </c>
      <c r="O289" s="79">
        <f t="shared" si="351"/>
        <v>0</v>
      </c>
      <c r="P289" s="79">
        <f t="shared" si="351"/>
        <v>0</v>
      </c>
      <c r="Q289" s="79">
        <f t="shared" si="351"/>
        <v>0</v>
      </c>
      <c r="R289" s="79">
        <f t="shared" si="351"/>
        <v>0</v>
      </c>
    </row>
    <row r="290" spans="1:18" s="1" customFormat="1" ht="25.5" hidden="1" x14ac:dyDescent="0.25">
      <c r="A290" s="80"/>
      <c r="B290" s="51" t="s">
        <v>382</v>
      </c>
      <c r="C290" s="51"/>
      <c r="D290" s="51"/>
      <c r="E290" s="35">
        <v>852</v>
      </c>
      <c r="F290" s="78" t="s">
        <v>363</v>
      </c>
      <c r="G290" s="78" t="s">
        <v>306</v>
      </c>
      <c r="H290" s="78" t="s">
        <v>379</v>
      </c>
      <c r="I290" s="78" t="s">
        <v>383</v>
      </c>
      <c r="J290" s="79">
        <v>4132800</v>
      </c>
      <c r="K290" s="79">
        <v>-4132800</v>
      </c>
      <c r="L290" s="79">
        <f t="shared" si="312"/>
        <v>0</v>
      </c>
      <c r="M290" s="79"/>
      <c r="N290" s="79">
        <f t="shared" ref="N290" si="352">L290+M290</f>
        <v>0</v>
      </c>
      <c r="O290" s="79"/>
      <c r="P290" s="79">
        <f t="shared" ref="P290" si="353">N290+O290</f>
        <v>0</v>
      </c>
      <c r="Q290" s="79"/>
      <c r="R290" s="79">
        <f t="shared" ref="R290" si="354">P290+Q290</f>
        <v>0</v>
      </c>
    </row>
    <row r="291" spans="1:18" s="1" customFormat="1" ht="38.25" hidden="1" x14ac:dyDescent="0.25">
      <c r="A291" s="80"/>
      <c r="B291" s="51" t="s">
        <v>371</v>
      </c>
      <c r="C291" s="51"/>
      <c r="D291" s="51"/>
      <c r="E291" s="35">
        <v>852</v>
      </c>
      <c r="F291" s="78" t="s">
        <v>363</v>
      </c>
      <c r="G291" s="78" t="s">
        <v>306</v>
      </c>
      <c r="H291" s="78" t="s">
        <v>379</v>
      </c>
      <c r="I291" s="78" t="s">
        <v>372</v>
      </c>
      <c r="J291" s="79">
        <f>J292</f>
        <v>0</v>
      </c>
      <c r="K291" s="79">
        <f t="shared" ref="K291:R291" si="355">K292</f>
        <v>2750500</v>
      </c>
      <c r="L291" s="79">
        <f t="shared" si="355"/>
        <v>2750500</v>
      </c>
      <c r="M291" s="79">
        <f t="shared" si="355"/>
        <v>0</v>
      </c>
      <c r="N291" s="79">
        <f t="shared" si="355"/>
        <v>2750500</v>
      </c>
      <c r="O291" s="79">
        <f t="shared" si="355"/>
        <v>0</v>
      </c>
      <c r="P291" s="79">
        <f t="shared" si="355"/>
        <v>2750500</v>
      </c>
      <c r="Q291" s="79">
        <f t="shared" si="355"/>
        <v>0</v>
      </c>
      <c r="R291" s="79">
        <f t="shared" si="355"/>
        <v>2750500</v>
      </c>
    </row>
    <row r="292" spans="1:18" s="1" customFormat="1" ht="12.75" hidden="1" customHeight="1" x14ac:dyDescent="0.25">
      <c r="A292" s="80"/>
      <c r="B292" s="51" t="s">
        <v>373</v>
      </c>
      <c r="C292" s="51"/>
      <c r="D292" s="51"/>
      <c r="E292" s="35">
        <v>852</v>
      </c>
      <c r="F292" s="78" t="s">
        <v>363</v>
      </c>
      <c r="G292" s="78" t="s">
        <v>306</v>
      </c>
      <c r="H292" s="78" t="s">
        <v>379</v>
      </c>
      <c r="I292" s="78" t="s">
        <v>374</v>
      </c>
      <c r="J292" s="79"/>
      <c r="K292" s="79">
        <f>4132800-1382300</f>
        <v>2750500</v>
      </c>
      <c r="L292" s="79">
        <f t="shared" si="312"/>
        <v>2750500</v>
      </c>
      <c r="M292" s="79"/>
      <c r="N292" s="79">
        <f t="shared" ref="N292" si="356">L292+M292</f>
        <v>2750500</v>
      </c>
      <c r="O292" s="79"/>
      <c r="P292" s="79">
        <f t="shared" ref="P292" si="357">N292+O292</f>
        <v>2750500</v>
      </c>
      <c r="Q292" s="79"/>
      <c r="R292" s="79">
        <f t="shared" ref="R292" si="358">P292+Q292</f>
        <v>2750500</v>
      </c>
    </row>
    <row r="293" spans="1:18" s="1" customFormat="1" ht="12.75" hidden="1" customHeight="1" x14ac:dyDescent="0.25">
      <c r="A293" s="241" t="s">
        <v>384</v>
      </c>
      <c r="B293" s="241"/>
      <c r="C293" s="51"/>
      <c r="D293" s="51"/>
      <c r="E293" s="35">
        <v>852</v>
      </c>
      <c r="F293" s="78" t="s">
        <v>363</v>
      </c>
      <c r="G293" s="78" t="s">
        <v>306</v>
      </c>
      <c r="H293" s="78" t="s">
        <v>385</v>
      </c>
      <c r="I293" s="78"/>
      <c r="J293" s="79">
        <f>J294+J296</f>
        <v>19080</v>
      </c>
      <c r="K293" s="79">
        <f t="shared" ref="K293:R293" si="359">K294+K296</f>
        <v>0</v>
      </c>
      <c r="L293" s="79">
        <f t="shared" si="359"/>
        <v>19080</v>
      </c>
      <c r="M293" s="79">
        <f t="shared" si="359"/>
        <v>0</v>
      </c>
      <c r="N293" s="79">
        <f t="shared" si="359"/>
        <v>19080</v>
      </c>
      <c r="O293" s="79">
        <f t="shared" si="359"/>
        <v>0</v>
      </c>
      <c r="P293" s="79">
        <f t="shared" si="359"/>
        <v>19080</v>
      </c>
      <c r="Q293" s="79">
        <f t="shared" si="359"/>
        <v>0</v>
      </c>
      <c r="R293" s="79">
        <f t="shared" si="359"/>
        <v>19080</v>
      </c>
    </row>
    <row r="294" spans="1:18" s="1" customFormat="1" ht="12.75" hidden="1" x14ac:dyDescent="0.25">
      <c r="A294" s="80"/>
      <c r="B294" s="48" t="s">
        <v>380</v>
      </c>
      <c r="C294" s="48"/>
      <c r="D294" s="48"/>
      <c r="E294" s="35">
        <v>852</v>
      </c>
      <c r="F294" s="78" t="s">
        <v>363</v>
      </c>
      <c r="G294" s="78" t="s">
        <v>306</v>
      </c>
      <c r="H294" s="78" t="s">
        <v>385</v>
      </c>
      <c r="I294" s="78" t="s">
        <v>381</v>
      </c>
      <c r="J294" s="79">
        <f t="shared" ref="J294:R294" si="360">J295</f>
        <v>19080</v>
      </c>
      <c r="K294" s="79">
        <f t="shared" si="360"/>
        <v>-19080</v>
      </c>
      <c r="L294" s="79">
        <f t="shared" si="360"/>
        <v>0</v>
      </c>
      <c r="M294" s="79">
        <f t="shared" si="360"/>
        <v>0</v>
      </c>
      <c r="N294" s="79">
        <f t="shared" si="360"/>
        <v>0</v>
      </c>
      <c r="O294" s="79">
        <f t="shared" si="360"/>
        <v>0</v>
      </c>
      <c r="P294" s="79">
        <f t="shared" si="360"/>
        <v>0</v>
      </c>
      <c r="Q294" s="79">
        <f t="shared" si="360"/>
        <v>0</v>
      </c>
      <c r="R294" s="79">
        <f t="shared" si="360"/>
        <v>0</v>
      </c>
    </row>
    <row r="295" spans="1:18" s="1" customFormat="1" ht="25.5" hidden="1" x14ac:dyDescent="0.25">
      <c r="A295" s="80"/>
      <c r="B295" s="51" t="s">
        <v>386</v>
      </c>
      <c r="C295" s="51"/>
      <c r="D295" s="51"/>
      <c r="E295" s="35">
        <v>852</v>
      </c>
      <c r="F295" s="78" t="s">
        <v>363</v>
      </c>
      <c r="G295" s="78" t="s">
        <v>306</v>
      </c>
      <c r="H295" s="78" t="s">
        <v>385</v>
      </c>
      <c r="I295" s="78" t="s">
        <v>387</v>
      </c>
      <c r="J295" s="79">
        <v>19080</v>
      </c>
      <c r="K295" s="79">
        <v>-19080</v>
      </c>
      <c r="L295" s="79">
        <f t="shared" si="312"/>
        <v>0</v>
      </c>
      <c r="M295" s="79"/>
      <c r="N295" s="79">
        <f t="shared" ref="N295" si="361">L295+M295</f>
        <v>0</v>
      </c>
      <c r="O295" s="79"/>
      <c r="P295" s="79">
        <f t="shared" ref="P295" si="362">N295+O295</f>
        <v>0</v>
      </c>
      <c r="Q295" s="79"/>
      <c r="R295" s="79">
        <f t="shared" ref="R295" si="363">P295+Q295</f>
        <v>0</v>
      </c>
    </row>
    <row r="296" spans="1:18" s="1" customFormat="1" ht="12.75" hidden="1" customHeight="1" x14ac:dyDescent="0.25">
      <c r="A296" s="80"/>
      <c r="B296" s="51" t="s">
        <v>371</v>
      </c>
      <c r="C296" s="51"/>
      <c r="D296" s="51"/>
      <c r="E296" s="35">
        <v>852</v>
      </c>
      <c r="F296" s="78" t="s">
        <v>363</v>
      </c>
      <c r="G296" s="78" t="s">
        <v>306</v>
      </c>
      <c r="H296" s="78" t="s">
        <v>385</v>
      </c>
      <c r="I296" s="78" t="s">
        <v>372</v>
      </c>
      <c r="J296" s="79">
        <f>J297</f>
        <v>0</v>
      </c>
      <c r="K296" s="79">
        <f t="shared" ref="K296:R296" si="364">K297</f>
        <v>19080</v>
      </c>
      <c r="L296" s="79">
        <f t="shared" si="364"/>
        <v>19080</v>
      </c>
      <c r="M296" s="79">
        <f t="shared" si="364"/>
        <v>0</v>
      </c>
      <c r="N296" s="79">
        <f t="shared" si="364"/>
        <v>19080</v>
      </c>
      <c r="O296" s="79">
        <f t="shared" si="364"/>
        <v>0</v>
      </c>
      <c r="P296" s="79">
        <f t="shared" si="364"/>
        <v>19080</v>
      </c>
      <c r="Q296" s="79">
        <f t="shared" si="364"/>
        <v>0</v>
      </c>
      <c r="R296" s="79">
        <f t="shared" si="364"/>
        <v>19080</v>
      </c>
    </row>
    <row r="297" spans="1:18" s="1" customFormat="1" ht="12.75" hidden="1" customHeight="1" x14ac:dyDescent="0.25">
      <c r="A297" s="80"/>
      <c r="B297" s="51" t="s">
        <v>373</v>
      </c>
      <c r="C297" s="51"/>
      <c r="D297" s="51"/>
      <c r="E297" s="35">
        <v>852</v>
      </c>
      <c r="F297" s="78" t="s">
        <v>363</v>
      </c>
      <c r="G297" s="78" t="s">
        <v>306</v>
      </c>
      <c r="H297" s="78" t="s">
        <v>385</v>
      </c>
      <c r="I297" s="78" t="s">
        <v>374</v>
      </c>
      <c r="J297" s="79"/>
      <c r="K297" s="79">
        <f>19080</f>
        <v>19080</v>
      </c>
      <c r="L297" s="79">
        <f t="shared" si="312"/>
        <v>19080</v>
      </c>
      <c r="M297" s="79"/>
      <c r="N297" s="79">
        <f t="shared" ref="N297" si="365">L297+M297</f>
        <v>19080</v>
      </c>
      <c r="O297" s="79"/>
      <c r="P297" s="79">
        <f t="shared" ref="P297" si="366">N297+O297</f>
        <v>19080</v>
      </c>
      <c r="Q297" s="79"/>
      <c r="R297" s="79">
        <f t="shared" ref="R297" si="367">P297+Q297</f>
        <v>19080</v>
      </c>
    </row>
    <row r="298" spans="1:18" s="1" customFormat="1" ht="12.75" customHeight="1" x14ac:dyDescent="0.25">
      <c r="A298" s="241" t="s">
        <v>390</v>
      </c>
      <c r="B298" s="241"/>
      <c r="C298" s="51"/>
      <c r="D298" s="51"/>
      <c r="E298" s="35">
        <v>852</v>
      </c>
      <c r="F298" s="49" t="s">
        <v>363</v>
      </c>
      <c r="G298" s="78" t="s">
        <v>306</v>
      </c>
      <c r="H298" s="49" t="s">
        <v>391</v>
      </c>
      <c r="I298" s="78"/>
      <c r="J298" s="79">
        <f t="shared" ref="J298:R299" si="368">J299</f>
        <v>0</v>
      </c>
      <c r="K298" s="79">
        <f t="shared" si="368"/>
        <v>0</v>
      </c>
      <c r="L298" s="79">
        <f t="shared" si="368"/>
        <v>0</v>
      </c>
      <c r="M298" s="79">
        <f t="shared" si="368"/>
        <v>1584536</v>
      </c>
      <c r="N298" s="79">
        <f t="shared" si="368"/>
        <v>1584536</v>
      </c>
      <c r="O298" s="79">
        <f t="shared" si="368"/>
        <v>0</v>
      </c>
      <c r="P298" s="79">
        <f t="shared" si="368"/>
        <v>1584536</v>
      </c>
      <c r="Q298" s="79">
        <f t="shared" si="368"/>
        <v>320500</v>
      </c>
      <c r="R298" s="79">
        <f t="shared" si="368"/>
        <v>1905036</v>
      </c>
    </row>
    <row r="299" spans="1:18" s="1" customFormat="1" ht="28.5" customHeight="1" x14ac:dyDescent="0.25">
      <c r="A299" s="51"/>
      <c r="B299" s="51" t="s">
        <v>371</v>
      </c>
      <c r="C299" s="51"/>
      <c r="D299" s="51"/>
      <c r="E299" s="35">
        <v>852</v>
      </c>
      <c r="F299" s="78" t="s">
        <v>363</v>
      </c>
      <c r="G299" s="78" t="s">
        <v>306</v>
      </c>
      <c r="H299" s="49" t="s">
        <v>391</v>
      </c>
      <c r="I299" s="78" t="s">
        <v>372</v>
      </c>
      <c r="J299" s="79">
        <f t="shared" si="368"/>
        <v>0</v>
      </c>
      <c r="K299" s="79">
        <f t="shared" si="368"/>
        <v>0</v>
      </c>
      <c r="L299" s="79">
        <f t="shared" si="368"/>
        <v>0</v>
      </c>
      <c r="M299" s="79">
        <f t="shared" si="368"/>
        <v>1584536</v>
      </c>
      <c r="N299" s="79">
        <f t="shared" si="368"/>
        <v>1584536</v>
      </c>
      <c r="O299" s="79">
        <f t="shared" si="368"/>
        <v>0</v>
      </c>
      <c r="P299" s="79">
        <f t="shared" si="368"/>
        <v>1584536</v>
      </c>
      <c r="Q299" s="79">
        <f t="shared" si="368"/>
        <v>320500</v>
      </c>
      <c r="R299" s="79">
        <f t="shared" si="368"/>
        <v>1905036</v>
      </c>
    </row>
    <row r="300" spans="1:18" s="1" customFormat="1" ht="12.75" x14ac:dyDescent="0.25">
      <c r="A300" s="48"/>
      <c r="B300" s="48" t="s">
        <v>394</v>
      </c>
      <c r="C300" s="48"/>
      <c r="D300" s="48"/>
      <c r="E300" s="35">
        <v>852</v>
      </c>
      <c r="F300" s="78" t="s">
        <v>363</v>
      </c>
      <c r="G300" s="78" t="s">
        <v>306</v>
      </c>
      <c r="H300" s="49" t="s">
        <v>391</v>
      </c>
      <c r="I300" s="78" t="s">
        <v>395</v>
      </c>
      <c r="J300" s="79"/>
      <c r="K300" s="79"/>
      <c r="L300" s="79">
        <v>0</v>
      </c>
      <c r="M300" s="79">
        <f>1485000+99536</f>
        <v>1584536</v>
      </c>
      <c r="N300" s="79">
        <f t="shared" ref="N300" si="369">L300+M300</f>
        <v>1584536</v>
      </c>
      <c r="O300" s="79"/>
      <c r="P300" s="79">
        <f t="shared" ref="P300" si="370">N300+O300</f>
        <v>1584536</v>
      </c>
      <c r="Q300" s="79">
        <v>320500</v>
      </c>
      <c r="R300" s="79">
        <f t="shared" ref="R300" si="371">P300+Q300</f>
        <v>1905036</v>
      </c>
    </row>
    <row r="301" spans="1:18" s="1" customFormat="1" ht="12.75" hidden="1" customHeight="1" x14ac:dyDescent="0.25">
      <c r="A301" s="241" t="s">
        <v>396</v>
      </c>
      <c r="B301" s="241"/>
      <c r="C301" s="51"/>
      <c r="D301" s="51"/>
      <c r="E301" s="35">
        <v>852</v>
      </c>
      <c r="F301" s="49" t="s">
        <v>363</v>
      </c>
      <c r="G301" s="49" t="s">
        <v>306</v>
      </c>
      <c r="H301" s="49" t="s">
        <v>397</v>
      </c>
      <c r="I301" s="78"/>
      <c r="J301" s="79">
        <f t="shared" ref="J301:R302" si="372">J302</f>
        <v>0</v>
      </c>
      <c r="K301" s="79">
        <f t="shared" si="372"/>
        <v>0</v>
      </c>
      <c r="L301" s="79">
        <f t="shared" si="372"/>
        <v>0</v>
      </c>
      <c r="M301" s="79">
        <f t="shared" si="372"/>
        <v>891000</v>
      </c>
      <c r="N301" s="79">
        <f t="shared" si="372"/>
        <v>891000</v>
      </c>
      <c r="O301" s="79">
        <f t="shared" si="372"/>
        <v>0</v>
      </c>
      <c r="P301" s="79">
        <f t="shared" si="372"/>
        <v>891000</v>
      </c>
      <c r="Q301" s="79">
        <f t="shared" si="372"/>
        <v>0</v>
      </c>
      <c r="R301" s="79">
        <f t="shared" si="372"/>
        <v>891000</v>
      </c>
    </row>
    <row r="302" spans="1:18" s="1" customFormat="1" ht="38.25" hidden="1" x14ac:dyDescent="0.25">
      <c r="A302" s="51"/>
      <c r="B302" s="51" t="s">
        <v>371</v>
      </c>
      <c r="C302" s="51"/>
      <c r="D302" s="51"/>
      <c r="E302" s="35">
        <v>852</v>
      </c>
      <c r="F302" s="78" t="s">
        <v>363</v>
      </c>
      <c r="G302" s="78" t="s">
        <v>306</v>
      </c>
      <c r="H302" s="49" t="s">
        <v>397</v>
      </c>
      <c r="I302" s="78" t="s">
        <v>372</v>
      </c>
      <c r="J302" s="79">
        <f t="shared" si="372"/>
        <v>0</v>
      </c>
      <c r="K302" s="79">
        <f t="shared" si="372"/>
        <v>0</v>
      </c>
      <c r="L302" s="79">
        <f t="shared" si="372"/>
        <v>0</v>
      </c>
      <c r="M302" s="79">
        <f t="shared" si="372"/>
        <v>891000</v>
      </c>
      <c r="N302" s="79">
        <f t="shared" si="372"/>
        <v>891000</v>
      </c>
      <c r="O302" s="79">
        <f t="shared" si="372"/>
        <v>0</v>
      </c>
      <c r="P302" s="79">
        <f t="shared" si="372"/>
        <v>891000</v>
      </c>
      <c r="Q302" s="79">
        <f t="shared" si="372"/>
        <v>0</v>
      </c>
      <c r="R302" s="79">
        <f t="shared" si="372"/>
        <v>891000</v>
      </c>
    </row>
    <row r="303" spans="1:18" s="1" customFormat="1" ht="12.75" hidden="1" x14ac:dyDescent="0.25">
      <c r="A303" s="48"/>
      <c r="B303" s="48" t="s">
        <v>394</v>
      </c>
      <c r="C303" s="48"/>
      <c r="D303" s="48"/>
      <c r="E303" s="35">
        <v>852</v>
      </c>
      <c r="F303" s="78" t="s">
        <v>363</v>
      </c>
      <c r="G303" s="78" t="s">
        <v>306</v>
      </c>
      <c r="H303" s="49" t="s">
        <v>397</v>
      </c>
      <c r="I303" s="78" t="s">
        <v>395</v>
      </c>
      <c r="J303" s="79"/>
      <c r="K303" s="79"/>
      <c r="L303" s="79"/>
      <c r="M303" s="79">
        <v>891000</v>
      </c>
      <c r="N303" s="79">
        <f t="shared" ref="N303" si="373">L303+M303</f>
        <v>891000</v>
      </c>
      <c r="O303" s="79"/>
      <c r="P303" s="79">
        <f t="shared" ref="P303" si="374">N303+O303</f>
        <v>891000</v>
      </c>
      <c r="Q303" s="79"/>
      <c r="R303" s="79">
        <f t="shared" ref="R303" si="375">P303+Q303</f>
        <v>891000</v>
      </c>
    </row>
    <row r="304" spans="1:18" s="1" customFormat="1" ht="12.75" hidden="1" x14ac:dyDescent="0.25">
      <c r="A304" s="244" t="s">
        <v>447</v>
      </c>
      <c r="B304" s="244"/>
      <c r="C304" s="52"/>
      <c r="D304" s="52"/>
      <c r="E304" s="35">
        <v>852</v>
      </c>
      <c r="F304" s="75" t="s">
        <v>363</v>
      </c>
      <c r="G304" s="75" t="s">
        <v>363</v>
      </c>
      <c r="H304" s="75"/>
      <c r="I304" s="75"/>
      <c r="J304" s="76">
        <f t="shared" ref="J304:R306" si="376">J305</f>
        <v>125300</v>
      </c>
      <c r="K304" s="76">
        <f t="shared" si="376"/>
        <v>0</v>
      </c>
      <c r="L304" s="76">
        <f t="shared" si="376"/>
        <v>125300</v>
      </c>
      <c r="M304" s="76">
        <f t="shared" si="376"/>
        <v>0</v>
      </c>
      <c r="N304" s="76">
        <f t="shared" si="376"/>
        <v>125300</v>
      </c>
      <c r="O304" s="76">
        <f t="shared" si="376"/>
        <v>0</v>
      </c>
      <c r="P304" s="76">
        <f t="shared" si="376"/>
        <v>125300</v>
      </c>
      <c r="Q304" s="76">
        <f t="shared" si="376"/>
        <v>0</v>
      </c>
      <c r="R304" s="76">
        <f t="shared" si="376"/>
        <v>125300</v>
      </c>
    </row>
    <row r="305" spans="1:18" s="1" customFormat="1" ht="12.75" hidden="1" x14ac:dyDescent="0.25">
      <c r="A305" s="241" t="s">
        <v>448</v>
      </c>
      <c r="B305" s="241"/>
      <c r="C305" s="51"/>
      <c r="D305" s="51"/>
      <c r="E305" s="35">
        <v>852</v>
      </c>
      <c r="F305" s="78" t="s">
        <v>363</v>
      </c>
      <c r="G305" s="78" t="s">
        <v>363</v>
      </c>
      <c r="H305" s="78" t="s">
        <v>449</v>
      </c>
      <c r="I305" s="78"/>
      <c r="J305" s="79">
        <f>J306</f>
        <v>125300</v>
      </c>
      <c r="K305" s="79">
        <f t="shared" si="376"/>
        <v>0</v>
      </c>
      <c r="L305" s="79">
        <f t="shared" si="376"/>
        <v>125300</v>
      </c>
      <c r="M305" s="79">
        <f t="shared" si="376"/>
        <v>0</v>
      </c>
      <c r="N305" s="79">
        <f t="shared" si="376"/>
        <v>125300</v>
      </c>
      <c r="O305" s="79">
        <f t="shared" si="376"/>
        <v>0</v>
      </c>
      <c r="P305" s="79">
        <f t="shared" si="376"/>
        <v>125300</v>
      </c>
      <c r="Q305" s="79">
        <f t="shared" si="376"/>
        <v>0</v>
      </c>
      <c r="R305" s="79">
        <f t="shared" si="376"/>
        <v>125300</v>
      </c>
    </row>
    <row r="306" spans="1:18" s="1" customFormat="1" ht="12.75" hidden="1" x14ac:dyDescent="0.25">
      <c r="A306" s="80"/>
      <c r="B306" s="48" t="s">
        <v>246</v>
      </c>
      <c r="C306" s="48"/>
      <c r="D306" s="48"/>
      <c r="E306" s="35">
        <v>852</v>
      </c>
      <c r="F306" s="78" t="s">
        <v>363</v>
      </c>
      <c r="G306" s="78" t="s">
        <v>363</v>
      </c>
      <c r="H306" s="78" t="s">
        <v>449</v>
      </c>
      <c r="I306" s="78" t="s">
        <v>247</v>
      </c>
      <c r="J306" s="79">
        <f t="shared" si="376"/>
        <v>125300</v>
      </c>
      <c r="K306" s="79">
        <f t="shared" si="376"/>
        <v>0</v>
      </c>
      <c r="L306" s="79">
        <f t="shared" si="376"/>
        <v>125300</v>
      </c>
      <c r="M306" s="79">
        <f t="shared" si="376"/>
        <v>0</v>
      </c>
      <c r="N306" s="79">
        <f t="shared" si="376"/>
        <v>125300</v>
      </c>
      <c r="O306" s="79">
        <f t="shared" si="376"/>
        <v>0</v>
      </c>
      <c r="P306" s="79">
        <f t="shared" si="376"/>
        <v>125300</v>
      </c>
      <c r="Q306" s="79">
        <f t="shared" si="376"/>
        <v>0</v>
      </c>
      <c r="R306" s="79">
        <f t="shared" si="376"/>
        <v>125300</v>
      </c>
    </row>
    <row r="307" spans="1:18" s="1" customFormat="1" ht="25.5" hidden="1" x14ac:dyDescent="0.25">
      <c r="A307" s="80"/>
      <c r="B307" s="51" t="s">
        <v>248</v>
      </c>
      <c r="C307" s="51"/>
      <c r="D307" s="51"/>
      <c r="E307" s="35">
        <v>852</v>
      </c>
      <c r="F307" s="78" t="s">
        <v>363</v>
      </c>
      <c r="G307" s="78" t="s">
        <v>363</v>
      </c>
      <c r="H307" s="78" t="s">
        <v>449</v>
      </c>
      <c r="I307" s="78" t="s">
        <v>249</v>
      </c>
      <c r="J307" s="79">
        <v>125300</v>
      </c>
      <c r="K307" s="79"/>
      <c r="L307" s="79">
        <f t="shared" si="312"/>
        <v>125300</v>
      </c>
      <c r="M307" s="79"/>
      <c r="N307" s="79">
        <f t="shared" ref="N307" si="377">L307+M307</f>
        <v>125300</v>
      </c>
      <c r="O307" s="79"/>
      <c r="P307" s="79">
        <f t="shared" ref="P307" si="378">N307+O307</f>
        <v>125300</v>
      </c>
      <c r="Q307" s="79"/>
      <c r="R307" s="79">
        <f t="shared" ref="R307" si="379">P307+Q307</f>
        <v>125300</v>
      </c>
    </row>
    <row r="308" spans="1:18" s="1" customFormat="1" ht="12.75" hidden="1" customHeight="1" x14ac:dyDescent="0.25">
      <c r="A308" s="244" t="s">
        <v>450</v>
      </c>
      <c r="B308" s="244"/>
      <c r="C308" s="52"/>
      <c r="D308" s="52"/>
      <c r="E308" s="35">
        <v>852</v>
      </c>
      <c r="F308" s="75" t="s">
        <v>363</v>
      </c>
      <c r="G308" s="75" t="s">
        <v>317</v>
      </c>
      <c r="H308" s="75"/>
      <c r="I308" s="75"/>
      <c r="J308" s="76">
        <f>J309+J316+J320+J325+J338+J348+J351</f>
        <v>13304900</v>
      </c>
      <c r="K308" s="76">
        <f t="shared" ref="K308:R308" si="380">K309+K316+K320+K325+K338+K348+K351</f>
        <v>2866900</v>
      </c>
      <c r="L308" s="76">
        <f t="shared" si="380"/>
        <v>16171800</v>
      </c>
      <c r="M308" s="76">
        <f t="shared" si="380"/>
        <v>-2676000</v>
      </c>
      <c r="N308" s="76">
        <f t="shared" si="380"/>
        <v>13495800</v>
      </c>
      <c r="O308" s="76">
        <f t="shared" si="380"/>
        <v>0</v>
      </c>
      <c r="P308" s="76">
        <f t="shared" si="380"/>
        <v>13495800</v>
      </c>
      <c r="Q308" s="76">
        <f t="shared" si="380"/>
        <v>0</v>
      </c>
      <c r="R308" s="76">
        <f t="shared" si="380"/>
        <v>13495800</v>
      </c>
    </row>
    <row r="309" spans="1:18" s="1" customFormat="1" ht="12.75" hidden="1" customHeight="1" x14ac:dyDescent="0.25">
      <c r="A309" s="241" t="s">
        <v>237</v>
      </c>
      <c r="B309" s="241"/>
      <c r="C309" s="51"/>
      <c r="D309" s="51"/>
      <c r="E309" s="35">
        <v>852</v>
      </c>
      <c r="F309" s="78" t="s">
        <v>363</v>
      </c>
      <c r="G309" s="78" t="s">
        <v>317</v>
      </c>
      <c r="H309" s="78" t="s">
        <v>258</v>
      </c>
      <c r="I309" s="78"/>
      <c r="J309" s="79">
        <f t="shared" ref="J309:R314" si="381">J310</f>
        <v>963900</v>
      </c>
      <c r="K309" s="79">
        <f t="shared" si="381"/>
        <v>0</v>
      </c>
      <c r="L309" s="79">
        <f t="shared" si="381"/>
        <v>963900</v>
      </c>
      <c r="M309" s="79">
        <f t="shared" si="381"/>
        <v>0</v>
      </c>
      <c r="N309" s="79">
        <f t="shared" si="381"/>
        <v>963900</v>
      </c>
      <c r="O309" s="79">
        <f t="shared" si="381"/>
        <v>0</v>
      </c>
      <c r="P309" s="79">
        <f t="shared" si="381"/>
        <v>963900</v>
      </c>
      <c r="Q309" s="79">
        <f t="shared" si="381"/>
        <v>0</v>
      </c>
      <c r="R309" s="79">
        <f t="shared" si="381"/>
        <v>963900</v>
      </c>
    </row>
    <row r="310" spans="1:18" s="1" customFormat="1" ht="12.75" hidden="1" customHeight="1" x14ac:dyDescent="0.25">
      <c r="A310" s="241" t="s">
        <v>239</v>
      </c>
      <c r="B310" s="241"/>
      <c r="C310" s="51"/>
      <c r="D310" s="51"/>
      <c r="E310" s="35">
        <v>852</v>
      </c>
      <c r="F310" s="78" t="s">
        <v>363</v>
      </c>
      <c r="G310" s="78" t="s">
        <v>317</v>
      </c>
      <c r="H310" s="78" t="s">
        <v>240</v>
      </c>
      <c r="I310" s="78"/>
      <c r="J310" s="79">
        <f>J313+J311</f>
        <v>963900</v>
      </c>
      <c r="K310" s="79">
        <f t="shared" ref="K310:R310" si="382">K313+K311</f>
        <v>0</v>
      </c>
      <c r="L310" s="79">
        <f t="shared" si="382"/>
        <v>963900</v>
      </c>
      <c r="M310" s="79">
        <f t="shared" si="382"/>
        <v>0</v>
      </c>
      <c r="N310" s="79">
        <f t="shared" si="382"/>
        <v>963900</v>
      </c>
      <c r="O310" s="79">
        <f t="shared" si="382"/>
        <v>0</v>
      </c>
      <c r="P310" s="79">
        <f t="shared" si="382"/>
        <v>963900</v>
      </c>
      <c r="Q310" s="79">
        <f t="shared" si="382"/>
        <v>0</v>
      </c>
      <c r="R310" s="79">
        <f t="shared" si="382"/>
        <v>963900</v>
      </c>
    </row>
    <row r="311" spans="1:18" s="1" customFormat="1" ht="38.25" hidden="1" x14ac:dyDescent="0.25">
      <c r="A311" s="51"/>
      <c r="B311" s="51" t="s">
        <v>241</v>
      </c>
      <c r="C311" s="51"/>
      <c r="D311" s="51"/>
      <c r="E311" s="35">
        <v>852</v>
      </c>
      <c r="F311" s="78" t="s">
        <v>363</v>
      </c>
      <c r="G311" s="78" t="s">
        <v>317</v>
      </c>
      <c r="H311" s="78" t="s">
        <v>240</v>
      </c>
      <c r="I311" s="78" t="s">
        <v>243</v>
      </c>
      <c r="J311" s="79">
        <f>J312</f>
        <v>0</v>
      </c>
      <c r="K311" s="79">
        <f t="shared" ref="K311:R311" si="383">K312</f>
        <v>963900</v>
      </c>
      <c r="L311" s="79">
        <f t="shared" si="383"/>
        <v>963900</v>
      </c>
      <c r="M311" s="79">
        <f t="shared" si="383"/>
        <v>0</v>
      </c>
      <c r="N311" s="79">
        <f t="shared" si="383"/>
        <v>963900</v>
      </c>
      <c r="O311" s="79">
        <f t="shared" si="383"/>
        <v>0</v>
      </c>
      <c r="P311" s="79">
        <f t="shared" si="383"/>
        <v>963900</v>
      </c>
      <c r="Q311" s="79">
        <f t="shared" si="383"/>
        <v>0</v>
      </c>
      <c r="R311" s="79">
        <f t="shared" si="383"/>
        <v>963900</v>
      </c>
    </row>
    <row r="312" spans="1:18" s="1" customFormat="1" ht="12.75" hidden="1" x14ac:dyDescent="0.25">
      <c r="A312" s="51"/>
      <c r="B312" s="48" t="s">
        <v>244</v>
      </c>
      <c r="C312" s="48"/>
      <c r="D312" s="48"/>
      <c r="E312" s="35">
        <v>852</v>
      </c>
      <c r="F312" s="78" t="s">
        <v>363</v>
      </c>
      <c r="G312" s="78" t="s">
        <v>317</v>
      </c>
      <c r="H312" s="78" t="s">
        <v>240</v>
      </c>
      <c r="I312" s="78" t="s">
        <v>245</v>
      </c>
      <c r="J312" s="79"/>
      <c r="K312" s="79">
        <v>963900</v>
      </c>
      <c r="L312" s="79">
        <f>J312+K312</f>
        <v>963900</v>
      </c>
      <c r="M312" s="79"/>
      <c r="N312" s="79">
        <f>L312+M312</f>
        <v>963900</v>
      </c>
      <c r="O312" s="79"/>
      <c r="P312" s="79">
        <f>N312+O312</f>
        <v>963900</v>
      </c>
      <c r="Q312" s="79"/>
      <c r="R312" s="79">
        <f>P312+Q312</f>
        <v>963900</v>
      </c>
    </row>
    <row r="313" spans="1:18" s="1" customFormat="1" ht="12.75" hidden="1" customHeight="1" x14ac:dyDescent="0.25">
      <c r="A313" s="241" t="s">
        <v>451</v>
      </c>
      <c r="B313" s="241"/>
      <c r="C313" s="51"/>
      <c r="D313" s="51"/>
      <c r="E313" s="35">
        <v>852</v>
      </c>
      <c r="F313" s="78" t="s">
        <v>363</v>
      </c>
      <c r="G313" s="78" t="s">
        <v>317</v>
      </c>
      <c r="H313" s="78" t="s">
        <v>452</v>
      </c>
      <c r="I313" s="78"/>
      <c r="J313" s="79">
        <f t="shared" si="381"/>
        <v>963900</v>
      </c>
      <c r="K313" s="79">
        <f t="shared" si="381"/>
        <v>-963900</v>
      </c>
      <c r="L313" s="79">
        <f t="shared" si="381"/>
        <v>0</v>
      </c>
      <c r="M313" s="79">
        <f t="shared" si="381"/>
        <v>0</v>
      </c>
      <c r="N313" s="79">
        <f t="shared" si="381"/>
        <v>0</v>
      </c>
      <c r="O313" s="79">
        <f t="shared" si="381"/>
        <v>0</v>
      </c>
      <c r="P313" s="79">
        <f t="shared" si="381"/>
        <v>0</v>
      </c>
      <c r="Q313" s="79">
        <f t="shared" si="381"/>
        <v>0</v>
      </c>
      <c r="R313" s="79">
        <f t="shared" si="381"/>
        <v>0</v>
      </c>
    </row>
    <row r="314" spans="1:18" s="1" customFormat="1" ht="12.75" hidden="1" customHeight="1" x14ac:dyDescent="0.25">
      <c r="A314" s="51"/>
      <c r="B314" s="51" t="s">
        <v>241</v>
      </c>
      <c r="C314" s="51"/>
      <c r="D314" s="51"/>
      <c r="E314" s="35">
        <v>852</v>
      </c>
      <c r="F314" s="78" t="s">
        <v>363</v>
      </c>
      <c r="G314" s="78" t="s">
        <v>317</v>
      </c>
      <c r="H314" s="78" t="s">
        <v>452</v>
      </c>
      <c r="I314" s="78" t="s">
        <v>243</v>
      </c>
      <c r="J314" s="79">
        <f t="shared" si="381"/>
        <v>963900</v>
      </c>
      <c r="K314" s="79">
        <f t="shared" si="381"/>
        <v>-963900</v>
      </c>
      <c r="L314" s="79">
        <f t="shared" si="381"/>
        <v>0</v>
      </c>
      <c r="M314" s="79">
        <f t="shared" si="381"/>
        <v>0</v>
      </c>
      <c r="N314" s="79">
        <f t="shared" si="381"/>
        <v>0</v>
      </c>
      <c r="O314" s="79">
        <f t="shared" si="381"/>
        <v>0</v>
      </c>
      <c r="P314" s="79">
        <f t="shared" si="381"/>
        <v>0</v>
      </c>
      <c r="Q314" s="79">
        <f t="shared" si="381"/>
        <v>0</v>
      </c>
      <c r="R314" s="79">
        <f t="shared" si="381"/>
        <v>0</v>
      </c>
    </row>
    <row r="315" spans="1:18" s="1" customFormat="1" ht="12.75" hidden="1" customHeight="1" x14ac:dyDescent="0.25">
      <c r="A315" s="80"/>
      <c r="B315" s="48" t="s">
        <v>244</v>
      </c>
      <c r="C315" s="48"/>
      <c r="D315" s="48"/>
      <c r="E315" s="35">
        <v>852</v>
      </c>
      <c r="F315" s="78" t="s">
        <v>363</v>
      </c>
      <c r="G315" s="78" t="s">
        <v>317</v>
      </c>
      <c r="H315" s="78" t="s">
        <v>452</v>
      </c>
      <c r="I315" s="78" t="s">
        <v>245</v>
      </c>
      <c r="J315" s="79">
        <v>963900</v>
      </c>
      <c r="K315" s="79">
        <v>-963900</v>
      </c>
      <c r="L315" s="79">
        <f t="shared" si="312"/>
        <v>0</v>
      </c>
      <c r="M315" s="79"/>
      <c r="N315" s="79">
        <f t="shared" ref="N315" si="384">L315+M315</f>
        <v>0</v>
      </c>
      <c r="O315" s="79"/>
      <c r="P315" s="79">
        <f t="shared" ref="P315" si="385">N315+O315</f>
        <v>0</v>
      </c>
      <c r="Q315" s="79"/>
      <c r="R315" s="79">
        <f t="shared" ref="R315" si="386">P315+Q315</f>
        <v>0</v>
      </c>
    </row>
    <row r="316" spans="1:18" s="1" customFormat="1" ht="12.75" hidden="1" x14ac:dyDescent="0.25">
      <c r="A316" s="230" t="s">
        <v>453</v>
      </c>
      <c r="B316" s="231"/>
      <c r="C316" s="102"/>
      <c r="D316" s="78" t="s">
        <v>591</v>
      </c>
      <c r="E316" s="35">
        <v>852</v>
      </c>
      <c r="F316" s="78" t="s">
        <v>363</v>
      </c>
      <c r="G316" s="78" t="s">
        <v>317</v>
      </c>
      <c r="H316" s="78" t="s">
        <v>454</v>
      </c>
      <c r="I316" s="78"/>
      <c r="J316" s="93">
        <f t="shared" ref="J316:R318" si="387">J317</f>
        <v>0</v>
      </c>
      <c r="K316" s="93">
        <f t="shared" si="387"/>
        <v>561600</v>
      </c>
      <c r="L316" s="93">
        <f t="shared" si="387"/>
        <v>561600</v>
      </c>
      <c r="M316" s="93">
        <f t="shared" si="387"/>
        <v>0</v>
      </c>
      <c r="N316" s="93">
        <f t="shared" si="387"/>
        <v>561600</v>
      </c>
      <c r="O316" s="93">
        <f t="shared" si="387"/>
        <v>0</v>
      </c>
      <c r="P316" s="93">
        <f t="shared" si="387"/>
        <v>561600</v>
      </c>
      <c r="Q316" s="93">
        <f t="shared" si="387"/>
        <v>0</v>
      </c>
      <c r="R316" s="93">
        <f t="shared" si="387"/>
        <v>561600</v>
      </c>
    </row>
    <row r="317" spans="1:18" s="1" customFormat="1" ht="12.75" hidden="1" x14ac:dyDescent="0.25">
      <c r="A317" s="230" t="s">
        <v>455</v>
      </c>
      <c r="B317" s="231"/>
      <c r="C317" s="102"/>
      <c r="D317" s="78" t="s">
        <v>363</v>
      </c>
      <c r="E317" s="35">
        <v>852</v>
      </c>
      <c r="F317" s="78" t="s">
        <v>363</v>
      </c>
      <c r="G317" s="78" t="s">
        <v>317</v>
      </c>
      <c r="H317" s="78" t="s">
        <v>456</v>
      </c>
      <c r="I317" s="78"/>
      <c r="J317" s="93">
        <f t="shared" si="387"/>
        <v>0</v>
      </c>
      <c r="K317" s="93">
        <f t="shared" si="387"/>
        <v>561600</v>
      </c>
      <c r="L317" s="93">
        <f t="shared" si="387"/>
        <v>561600</v>
      </c>
      <c r="M317" s="93">
        <f t="shared" si="387"/>
        <v>0</v>
      </c>
      <c r="N317" s="93">
        <f t="shared" si="387"/>
        <v>561600</v>
      </c>
      <c r="O317" s="93">
        <f t="shared" si="387"/>
        <v>0</v>
      </c>
      <c r="P317" s="93">
        <f t="shared" si="387"/>
        <v>561600</v>
      </c>
      <c r="Q317" s="93">
        <f t="shared" si="387"/>
        <v>0</v>
      </c>
      <c r="R317" s="93">
        <f t="shared" si="387"/>
        <v>561600</v>
      </c>
    </row>
    <row r="318" spans="1:18" s="1" customFormat="1" ht="12.75" hidden="1" customHeight="1" x14ac:dyDescent="0.25">
      <c r="A318" s="51"/>
      <c r="B318" s="51" t="s">
        <v>371</v>
      </c>
      <c r="C318" s="51"/>
      <c r="D318" s="78" t="s">
        <v>363</v>
      </c>
      <c r="E318" s="35">
        <v>852</v>
      </c>
      <c r="F318" s="78" t="s">
        <v>363</v>
      </c>
      <c r="G318" s="78" t="s">
        <v>317</v>
      </c>
      <c r="H318" s="78" t="s">
        <v>456</v>
      </c>
      <c r="I318" s="78" t="s">
        <v>372</v>
      </c>
      <c r="J318" s="93">
        <f t="shared" si="387"/>
        <v>0</v>
      </c>
      <c r="K318" s="93">
        <f t="shared" si="387"/>
        <v>561600</v>
      </c>
      <c r="L318" s="93">
        <f t="shared" si="387"/>
        <v>561600</v>
      </c>
      <c r="M318" s="93">
        <f t="shared" si="387"/>
        <v>0</v>
      </c>
      <c r="N318" s="93">
        <f t="shared" si="387"/>
        <v>561600</v>
      </c>
      <c r="O318" s="93">
        <f t="shared" si="387"/>
        <v>0</v>
      </c>
      <c r="P318" s="93">
        <f t="shared" si="387"/>
        <v>561600</v>
      </c>
      <c r="Q318" s="93">
        <f t="shared" si="387"/>
        <v>0</v>
      </c>
      <c r="R318" s="93">
        <f t="shared" si="387"/>
        <v>561600</v>
      </c>
    </row>
    <row r="319" spans="1:18" s="1" customFormat="1" ht="12.75" hidden="1" x14ac:dyDescent="0.25">
      <c r="A319" s="48"/>
      <c r="B319" s="48" t="s">
        <v>394</v>
      </c>
      <c r="C319" s="48"/>
      <c r="D319" s="78" t="s">
        <v>363</v>
      </c>
      <c r="E319" s="35">
        <v>852</v>
      </c>
      <c r="F319" s="78" t="s">
        <v>363</v>
      </c>
      <c r="G319" s="78" t="s">
        <v>317</v>
      </c>
      <c r="H319" s="78" t="s">
        <v>456</v>
      </c>
      <c r="I319" s="78" t="s">
        <v>395</v>
      </c>
      <c r="J319" s="93"/>
      <c r="K319" s="93">
        <v>561600</v>
      </c>
      <c r="L319" s="93">
        <f>J319+K319</f>
        <v>561600</v>
      </c>
      <c r="M319" s="93"/>
      <c r="N319" s="93">
        <f>L319+M319</f>
        <v>561600</v>
      </c>
      <c r="O319" s="93"/>
      <c r="P319" s="93">
        <f>N319+O319</f>
        <v>561600</v>
      </c>
      <c r="Q319" s="93"/>
      <c r="R319" s="93">
        <f>P319+Q319</f>
        <v>561600</v>
      </c>
    </row>
    <row r="320" spans="1:18" s="1" customFormat="1" ht="12.75" hidden="1" x14ac:dyDescent="0.25">
      <c r="A320" s="241" t="s">
        <v>457</v>
      </c>
      <c r="B320" s="241"/>
      <c r="C320" s="51"/>
      <c r="D320" s="51"/>
      <c r="E320" s="35">
        <v>852</v>
      </c>
      <c r="F320" s="78" t="s">
        <v>363</v>
      </c>
      <c r="G320" s="78" t="s">
        <v>317</v>
      </c>
      <c r="H320" s="78" t="s">
        <v>458</v>
      </c>
      <c r="I320" s="78"/>
      <c r="J320" s="79">
        <f t="shared" ref="J320:R323" si="388">J321</f>
        <v>584000</v>
      </c>
      <c r="K320" s="79">
        <f t="shared" si="388"/>
        <v>340100</v>
      </c>
      <c r="L320" s="79">
        <f t="shared" si="388"/>
        <v>924100</v>
      </c>
      <c r="M320" s="79">
        <f t="shared" si="388"/>
        <v>0</v>
      </c>
      <c r="N320" s="79">
        <f t="shared" si="388"/>
        <v>924100</v>
      </c>
      <c r="O320" s="79">
        <f t="shared" si="388"/>
        <v>0</v>
      </c>
      <c r="P320" s="79">
        <f t="shared" si="388"/>
        <v>924100</v>
      </c>
      <c r="Q320" s="79">
        <f t="shared" si="388"/>
        <v>0</v>
      </c>
      <c r="R320" s="79">
        <f t="shared" si="388"/>
        <v>924100</v>
      </c>
    </row>
    <row r="321" spans="1:18" s="1" customFormat="1" ht="12.75" hidden="1" x14ac:dyDescent="0.25">
      <c r="A321" s="241" t="s">
        <v>367</v>
      </c>
      <c r="B321" s="241"/>
      <c r="C321" s="51"/>
      <c r="D321" s="51"/>
      <c r="E321" s="35">
        <v>852</v>
      </c>
      <c r="F321" s="78" t="s">
        <v>363</v>
      </c>
      <c r="G321" s="78" t="s">
        <v>317</v>
      </c>
      <c r="H321" s="78" t="s">
        <v>459</v>
      </c>
      <c r="I321" s="78"/>
      <c r="J321" s="79">
        <f t="shared" si="388"/>
        <v>584000</v>
      </c>
      <c r="K321" s="79">
        <f t="shared" si="388"/>
        <v>340100</v>
      </c>
      <c r="L321" s="79">
        <f t="shared" si="388"/>
        <v>924100</v>
      </c>
      <c r="M321" s="79">
        <f t="shared" si="388"/>
        <v>0</v>
      </c>
      <c r="N321" s="79">
        <f t="shared" si="388"/>
        <v>924100</v>
      </c>
      <c r="O321" s="79">
        <f t="shared" si="388"/>
        <v>0</v>
      </c>
      <c r="P321" s="79">
        <f t="shared" si="388"/>
        <v>924100</v>
      </c>
      <c r="Q321" s="79">
        <f t="shared" si="388"/>
        <v>0</v>
      </c>
      <c r="R321" s="79">
        <f t="shared" si="388"/>
        <v>924100</v>
      </c>
    </row>
    <row r="322" spans="1:18" s="1" customFormat="1" ht="12.75" hidden="1" x14ac:dyDescent="0.25">
      <c r="A322" s="241" t="s">
        <v>460</v>
      </c>
      <c r="B322" s="241"/>
      <c r="C322" s="51"/>
      <c r="D322" s="51"/>
      <c r="E322" s="35">
        <v>852</v>
      </c>
      <c r="F322" s="78" t="s">
        <v>363</v>
      </c>
      <c r="G322" s="78" t="s">
        <v>317</v>
      </c>
      <c r="H322" s="78" t="s">
        <v>461</v>
      </c>
      <c r="I322" s="78"/>
      <c r="J322" s="79">
        <f t="shared" si="388"/>
        <v>584000</v>
      </c>
      <c r="K322" s="79">
        <f t="shared" si="388"/>
        <v>340100</v>
      </c>
      <c r="L322" s="79">
        <f t="shared" si="388"/>
        <v>924100</v>
      </c>
      <c r="M322" s="79">
        <f t="shared" si="388"/>
        <v>0</v>
      </c>
      <c r="N322" s="79">
        <f t="shared" si="388"/>
        <v>924100</v>
      </c>
      <c r="O322" s="79">
        <f t="shared" si="388"/>
        <v>0</v>
      </c>
      <c r="P322" s="79">
        <f t="shared" si="388"/>
        <v>924100</v>
      </c>
      <c r="Q322" s="79">
        <f t="shared" si="388"/>
        <v>0</v>
      </c>
      <c r="R322" s="79">
        <f t="shared" si="388"/>
        <v>924100</v>
      </c>
    </row>
    <row r="323" spans="1:18" s="1" customFormat="1" ht="38.25" hidden="1" x14ac:dyDescent="0.25">
      <c r="A323" s="51"/>
      <c r="B323" s="51" t="s">
        <v>371</v>
      </c>
      <c r="C323" s="51"/>
      <c r="D323" s="51"/>
      <c r="E323" s="35">
        <v>852</v>
      </c>
      <c r="F323" s="78" t="s">
        <v>363</v>
      </c>
      <c r="G323" s="78" t="s">
        <v>317</v>
      </c>
      <c r="H323" s="78" t="s">
        <v>461</v>
      </c>
      <c r="I323" s="78" t="s">
        <v>372</v>
      </c>
      <c r="J323" s="79">
        <f t="shared" si="388"/>
        <v>584000</v>
      </c>
      <c r="K323" s="79">
        <f t="shared" si="388"/>
        <v>340100</v>
      </c>
      <c r="L323" s="79">
        <f t="shared" si="388"/>
        <v>924100</v>
      </c>
      <c r="M323" s="79">
        <f t="shared" si="388"/>
        <v>0</v>
      </c>
      <c r="N323" s="79">
        <f t="shared" si="388"/>
        <v>924100</v>
      </c>
      <c r="O323" s="79">
        <f t="shared" si="388"/>
        <v>0</v>
      </c>
      <c r="P323" s="79">
        <f t="shared" si="388"/>
        <v>924100</v>
      </c>
      <c r="Q323" s="79">
        <f t="shared" si="388"/>
        <v>0</v>
      </c>
      <c r="R323" s="79">
        <f t="shared" si="388"/>
        <v>924100</v>
      </c>
    </row>
    <row r="324" spans="1:18" s="1" customFormat="1" ht="38.25" hidden="1" x14ac:dyDescent="0.25">
      <c r="A324" s="51"/>
      <c r="B324" s="51" t="s">
        <v>373</v>
      </c>
      <c r="C324" s="51"/>
      <c r="D324" s="51"/>
      <c r="E324" s="35">
        <v>852</v>
      </c>
      <c r="F324" s="78" t="s">
        <v>363</v>
      </c>
      <c r="G324" s="78" t="s">
        <v>317</v>
      </c>
      <c r="H324" s="78" t="s">
        <v>461</v>
      </c>
      <c r="I324" s="78" t="s">
        <v>374</v>
      </c>
      <c r="J324" s="79">
        <v>584000</v>
      </c>
      <c r="K324" s="79">
        <v>340100</v>
      </c>
      <c r="L324" s="79">
        <f t="shared" si="312"/>
        <v>924100</v>
      </c>
      <c r="M324" s="79"/>
      <c r="N324" s="79">
        <f t="shared" ref="N324" si="389">L324+M324</f>
        <v>924100</v>
      </c>
      <c r="O324" s="79"/>
      <c r="P324" s="79">
        <f t="shared" ref="P324" si="390">N324+O324</f>
        <v>924100</v>
      </c>
      <c r="Q324" s="79"/>
      <c r="R324" s="79">
        <f t="shared" ref="R324" si="391">P324+Q324</f>
        <v>924100</v>
      </c>
    </row>
    <row r="325" spans="1:18" s="2" customFormat="1" ht="12.75" hidden="1" x14ac:dyDescent="0.25">
      <c r="A325" s="241" t="s">
        <v>462</v>
      </c>
      <c r="B325" s="241"/>
      <c r="C325" s="51"/>
      <c r="D325" s="51"/>
      <c r="E325" s="35">
        <v>852</v>
      </c>
      <c r="F325" s="78" t="s">
        <v>363</v>
      </c>
      <c r="G325" s="78" t="s">
        <v>317</v>
      </c>
      <c r="H325" s="78" t="s">
        <v>463</v>
      </c>
      <c r="I325" s="78"/>
      <c r="J325" s="79">
        <f>J326</f>
        <v>9000000</v>
      </c>
      <c r="K325" s="79">
        <f t="shared" ref="K325:R325" si="392">K326</f>
        <v>282900</v>
      </c>
      <c r="L325" s="79">
        <f t="shared" si="392"/>
        <v>9282900</v>
      </c>
      <c r="M325" s="79">
        <f t="shared" si="392"/>
        <v>0</v>
      </c>
      <c r="N325" s="79">
        <f t="shared" si="392"/>
        <v>9282900</v>
      </c>
      <c r="O325" s="79">
        <f t="shared" si="392"/>
        <v>0</v>
      </c>
      <c r="P325" s="79">
        <f t="shared" si="392"/>
        <v>9282900</v>
      </c>
      <c r="Q325" s="79">
        <f t="shared" si="392"/>
        <v>0</v>
      </c>
      <c r="R325" s="79">
        <f t="shared" si="392"/>
        <v>9282900</v>
      </c>
    </row>
    <row r="326" spans="1:18" s="1" customFormat="1" ht="12.75" hidden="1" customHeight="1" x14ac:dyDescent="0.25">
      <c r="A326" s="241" t="s">
        <v>367</v>
      </c>
      <c r="B326" s="241"/>
      <c r="C326" s="51"/>
      <c r="D326" s="51"/>
      <c r="E326" s="35">
        <v>852</v>
      </c>
      <c r="F326" s="78" t="s">
        <v>363</v>
      </c>
      <c r="G326" s="78" t="s">
        <v>317</v>
      </c>
      <c r="H326" s="78" t="s">
        <v>464</v>
      </c>
      <c r="I326" s="78"/>
      <c r="J326" s="79">
        <f>J327+J330</f>
        <v>9000000</v>
      </c>
      <c r="K326" s="79">
        <f t="shared" ref="K326:R326" si="393">K327+K330</f>
        <v>282900</v>
      </c>
      <c r="L326" s="79">
        <f t="shared" si="393"/>
        <v>9282900</v>
      </c>
      <c r="M326" s="79">
        <f t="shared" si="393"/>
        <v>0</v>
      </c>
      <c r="N326" s="79">
        <f t="shared" si="393"/>
        <v>9282900</v>
      </c>
      <c r="O326" s="79">
        <f t="shared" si="393"/>
        <v>0</v>
      </c>
      <c r="P326" s="79">
        <f t="shared" si="393"/>
        <v>9282900</v>
      </c>
      <c r="Q326" s="79">
        <f t="shared" si="393"/>
        <v>0</v>
      </c>
      <c r="R326" s="79">
        <f t="shared" si="393"/>
        <v>9282900</v>
      </c>
    </row>
    <row r="327" spans="1:18" s="1" customFormat="1" ht="12.75" hidden="1" customHeight="1" x14ac:dyDescent="0.25">
      <c r="A327" s="241" t="s">
        <v>465</v>
      </c>
      <c r="B327" s="241"/>
      <c r="C327" s="51"/>
      <c r="D327" s="51"/>
      <c r="E327" s="35">
        <v>852</v>
      </c>
      <c r="F327" s="49" t="s">
        <v>363</v>
      </c>
      <c r="G327" s="49" t="s">
        <v>317</v>
      </c>
      <c r="H327" s="78" t="s">
        <v>466</v>
      </c>
      <c r="I327" s="78"/>
      <c r="J327" s="79">
        <f t="shared" ref="J327:R328" si="394">J328</f>
        <v>6946200</v>
      </c>
      <c r="K327" s="79">
        <f t="shared" si="394"/>
        <v>0</v>
      </c>
      <c r="L327" s="79">
        <f t="shared" si="394"/>
        <v>6946200</v>
      </c>
      <c r="M327" s="79">
        <f t="shared" si="394"/>
        <v>0</v>
      </c>
      <c r="N327" s="79">
        <f t="shared" si="394"/>
        <v>6946200</v>
      </c>
      <c r="O327" s="79">
        <f t="shared" si="394"/>
        <v>0</v>
      </c>
      <c r="P327" s="79">
        <f t="shared" si="394"/>
        <v>6946200</v>
      </c>
      <c r="Q327" s="79">
        <f t="shared" si="394"/>
        <v>0</v>
      </c>
      <c r="R327" s="79">
        <f t="shared" si="394"/>
        <v>6946200</v>
      </c>
    </row>
    <row r="328" spans="1:18" s="1" customFormat="1" ht="12.75" hidden="1" customHeight="1" x14ac:dyDescent="0.25">
      <c r="A328" s="51"/>
      <c r="B328" s="51" t="s">
        <v>371</v>
      </c>
      <c r="C328" s="51"/>
      <c r="D328" s="51"/>
      <c r="E328" s="35">
        <v>852</v>
      </c>
      <c r="F328" s="78" t="s">
        <v>363</v>
      </c>
      <c r="G328" s="78" t="s">
        <v>317</v>
      </c>
      <c r="H328" s="78" t="s">
        <v>466</v>
      </c>
      <c r="I328" s="78" t="s">
        <v>372</v>
      </c>
      <c r="J328" s="79">
        <f t="shared" si="394"/>
        <v>6946200</v>
      </c>
      <c r="K328" s="79">
        <f t="shared" si="394"/>
        <v>0</v>
      </c>
      <c r="L328" s="79">
        <f t="shared" si="394"/>
        <v>6946200</v>
      </c>
      <c r="M328" s="79">
        <f t="shared" si="394"/>
        <v>0</v>
      </c>
      <c r="N328" s="79">
        <f t="shared" si="394"/>
        <v>6946200</v>
      </c>
      <c r="O328" s="79">
        <f t="shared" si="394"/>
        <v>0</v>
      </c>
      <c r="P328" s="79">
        <f t="shared" si="394"/>
        <v>6946200</v>
      </c>
      <c r="Q328" s="79">
        <f t="shared" si="394"/>
        <v>0</v>
      </c>
      <c r="R328" s="79">
        <f t="shared" si="394"/>
        <v>6946200</v>
      </c>
    </row>
    <row r="329" spans="1:18" s="1" customFormat="1" ht="38.25" hidden="1" x14ac:dyDescent="0.25">
      <c r="A329" s="51"/>
      <c r="B329" s="51" t="s">
        <v>373</v>
      </c>
      <c r="C329" s="51"/>
      <c r="D329" s="51"/>
      <c r="E329" s="35">
        <v>852</v>
      </c>
      <c r="F329" s="78" t="s">
        <v>363</v>
      </c>
      <c r="G329" s="78" t="s">
        <v>317</v>
      </c>
      <c r="H329" s="78" t="s">
        <v>466</v>
      </c>
      <c r="I329" s="78" t="s">
        <v>374</v>
      </c>
      <c r="J329" s="79">
        <v>6946200</v>
      </c>
      <c r="K329" s="79"/>
      <c r="L329" s="79">
        <f t="shared" si="312"/>
        <v>6946200</v>
      </c>
      <c r="M329" s="79"/>
      <c r="N329" s="79">
        <f t="shared" ref="N329" si="395">L329+M329</f>
        <v>6946200</v>
      </c>
      <c r="O329" s="79"/>
      <c r="P329" s="79">
        <f t="shared" ref="P329" si="396">N329+O329</f>
        <v>6946200</v>
      </c>
      <c r="Q329" s="79"/>
      <c r="R329" s="79">
        <f t="shared" ref="R329" si="397">P329+Q329</f>
        <v>6946200</v>
      </c>
    </row>
    <row r="330" spans="1:18" s="1" customFormat="1" ht="12.75" hidden="1" x14ac:dyDescent="0.25">
      <c r="A330" s="241" t="s">
        <v>467</v>
      </c>
      <c r="B330" s="241"/>
      <c r="C330" s="51"/>
      <c r="D330" s="51"/>
      <c r="E330" s="35">
        <v>852</v>
      </c>
      <c r="F330" s="49" t="s">
        <v>363</v>
      </c>
      <c r="G330" s="49" t="s">
        <v>317</v>
      </c>
      <c r="H330" s="78" t="s">
        <v>468</v>
      </c>
      <c r="I330" s="78"/>
      <c r="J330" s="79">
        <f>J331+J333+J335</f>
        <v>2053800</v>
      </c>
      <c r="K330" s="79">
        <f t="shared" ref="K330:R330" si="398">K331+K333+K335</f>
        <v>282900</v>
      </c>
      <c r="L330" s="79">
        <f t="shared" si="398"/>
        <v>2336700</v>
      </c>
      <c r="M330" s="79">
        <f t="shared" si="398"/>
        <v>0</v>
      </c>
      <c r="N330" s="79">
        <f t="shared" si="398"/>
        <v>2336700</v>
      </c>
      <c r="O330" s="79">
        <f t="shared" si="398"/>
        <v>0</v>
      </c>
      <c r="P330" s="79">
        <f t="shared" si="398"/>
        <v>2336700</v>
      </c>
      <c r="Q330" s="79">
        <f t="shared" si="398"/>
        <v>0</v>
      </c>
      <c r="R330" s="79">
        <f t="shared" si="398"/>
        <v>2336700</v>
      </c>
    </row>
    <row r="331" spans="1:18" s="1" customFormat="1" ht="38.25" hidden="1" x14ac:dyDescent="0.25">
      <c r="A331" s="51"/>
      <c r="B331" s="51" t="s">
        <v>241</v>
      </c>
      <c r="C331" s="51"/>
      <c r="D331" s="51"/>
      <c r="E331" s="35">
        <v>852</v>
      </c>
      <c r="F331" s="78" t="s">
        <v>363</v>
      </c>
      <c r="G331" s="78" t="s">
        <v>317</v>
      </c>
      <c r="H331" s="78" t="s">
        <v>468</v>
      </c>
      <c r="I331" s="78" t="s">
        <v>243</v>
      </c>
      <c r="J331" s="79">
        <f>J332</f>
        <v>1634900</v>
      </c>
      <c r="K331" s="79">
        <f t="shared" ref="K331:R331" si="399">K332</f>
        <v>282900</v>
      </c>
      <c r="L331" s="79">
        <f t="shared" si="399"/>
        <v>1917800</v>
      </c>
      <c r="M331" s="79">
        <f t="shared" si="399"/>
        <v>0</v>
      </c>
      <c r="N331" s="79">
        <f t="shared" si="399"/>
        <v>1917800</v>
      </c>
      <c r="O331" s="79">
        <f t="shared" si="399"/>
        <v>0</v>
      </c>
      <c r="P331" s="79">
        <f t="shared" si="399"/>
        <v>1917800</v>
      </c>
      <c r="Q331" s="79">
        <f t="shared" si="399"/>
        <v>0</v>
      </c>
      <c r="R331" s="79">
        <f t="shared" si="399"/>
        <v>1917800</v>
      </c>
    </row>
    <row r="332" spans="1:18" s="1" customFormat="1" ht="12.75" hidden="1" x14ac:dyDescent="0.25">
      <c r="A332" s="80"/>
      <c r="B332" s="48" t="s">
        <v>244</v>
      </c>
      <c r="C332" s="48"/>
      <c r="D332" s="48"/>
      <c r="E332" s="35">
        <v>852</v>
      </c>
      <c r="F332" s="78" t="s">
        <v>363</v>
      </c>
      <c r="G332" s="78" t="s">
        <v>317</v>
      </c>
      <c r="H332" s="78" t="s">
        <v>468</v>
      </c>
      <c r="I332" s="78" t="s">
        <v>245</v>
      </c>
      <c r="J332" s="79">
        <v>1634900</v>
      </c>
      <c r="K332" s="79">
        <v>282900</v>
      </c>
      <c r="L332" s="79">
        <f t="shared" si="312"/>
        <v>1917800</v>
      </c>
      <c r="M332" s="79"/>
      <c r="N332" s="79">
        <f t="shared" ref="N332" si="400">L332+M332</f>
        <v>1917800</v>
      </c>
      <c r="O332" s="79"/>
      <c r="P332" s="79">
        <f t="shared" ref="P332" si="401">N332+O332</f>
        <v>1917800</v>
      </c>
      <c r="Q332" s="79"/>
      <c r="R332" s="79">
        <f t="shared" ref="R332" si="402">P332+Q332</f>
        <v>1917800</v>
      </c>
    </row>
    <row r="333" spans="1:18" s="1" customFormat="1" ht="12.75" hidden="1" customHeight="1" x14ac:dyDescent="0.25">
      <c r="A333" s="80"/>
      <c r="B333" s="48" t="s">
        <v>246</v>
      </c>
      <c r="C333" s="48"/>
      <c r="D333" s="48"/>
      <c r="E333" s="35">
        <v>852</v>
      </c>
      <c r="F333" s="78" t="s">
        <v>363</v>
      </c>
      <c r="G333" s="78" t="s">
        <v>317</v>
      </c>
      <c r="H333" s="78" t="s">
        <v>468</v>
      </c>
      <c r="I333" s="78" t="s">
        <v>247</v>
      </c>
      <c r="J333" s="79">
        <f>J334</f>
        <v>381900</v>
      </c>
      <c r="K333" s="79">
        <f t="shared" ref="K333:R333" si="403">K334</f>
        <v>0</v>
      </c>
      <c r="L333" s="79">
        <f t="shared" si="403"/>
        <v>381900</v>
      </c>
      <c r="M333" s="79">
        <f t="shared" si="403"/>
        <v>0</v>
      </c>
      <c r="N333" s="79">
        <f t="shared" si="403"/>
        <v>381900</v>
      </c>
      <c r="O333" s="79">
        <f t="shared" si="403"/>
        <v>0</v>
      </c>
      <c r="P333" s="79">
        <f t="shared" si="403"/>
        <v>381900</v>
      </c>
      <c r="Q333" s="79">
        <f t="shared" si="403"/>
        <v>0</v>
      </c>
      <c r="R333" s="79">
        <f t="shared" si="403"/>
        <v>381900</v>
      </c>
    </row>
    <row r="334" spans="1:18" s="1" customFormat="1" ht="25.5" hidden="1" x14ac:dyDescent="0.25">
      <c r="A334" s="80"/>
      <c r="B334" s="51" t="s">
        <v>248</v>
      </c>
      <c r="C334" s="51"/>
      <c r="D334" s="51"/>
      <c r="E334" s="35">
        <v>852</v>
      </c>
      <c r="F334" s="78" t="s">
        <v>363</v>
      </c>
      <c r="G334" s="78" t="s">
        <v>317</v>
      </c>
      <c r="H334" s="78" t="s">
        <v>468</v>
      </c>
      <c r="I334" s="78" t="s">
        <v>249</v>
      </c>
      <c r="J334" s="79">
        <v>381900</v>
      </c>
      <c r="K334" s="79"/>
      <c r="L334" s="79">
        <f t="shared" si="312"/>
        <v>381900</v>
      </c>
      <c r="M334" s="79"/>
      <c r="N334" s="79">
        <f t="shared" ref="N334" si="404">L334+M334</f>
        <v>381900</v>
      </c>
      <c r="O334" s="79"/>
      <c r="P334" s="79">
        <f t="shared" ref="P334" si="405">N334+O334</f>
        <v>381900</v>
      </c>
      <c r="Q334" s="79"/>
      <c r="R334" s="79">
        <f t="shared" ref="R334" si="406">P334+Q334</f>
        <v>381900</v>
      </c>
    </row>
    <row r="335" spans="1:18" s="1" customFormat="1" ht="12.75" hidden="1" x14ac:dyDescent="0.25">
      <c r="A335" s="51"/>
      <c r="B335" s="51" t="s">
        <v>250</v>
      </c>
      <c r="C335" s="51"/>
      <c r="D335" s="51"/>
      <c r="E335" s="35">
        <v>852</v>
      </c>
      <c r="F335" s="78" t="s">
        <v>363</v>
      </c>
      <c r="G335" s="78" t="s">
        <v>317</v>
      </c>
      <c r="H335" s="78" t="s">
        <v>468</v>
      </c>
      <c r="I335" s="78" t="s">
        <v>251</v>
      </c>
      <c r="J335" s="79">
        <f>J336+J337</f>
        <v>37000</v>
      </c>
      <c r="K335" s="79">
        <f t="shared" ref="K335:R335" si="407">K336+K337</f>
        <v>0</v>
      </c>
      <c r="L335" s="79">
        <f t="shared" si="407"/>
        <v>37000</v>
      </c>
      <c r="M335" s="79">
        <f t="shared" si="407"/>
        <v>0</v>
      </c>
      <c r="N335" s="79">
        <f t="shared" si="407"/>
        <v>37000</v>
      </c>
      <c r="O335" s="79">
        <f t="shared" si="407"/>
        <v>0</v>
      </c>
      <c r="P335" s="79">
        <f t="shared" si="407"/>
        <v>37000</v>
      </c>
      <c r="Q335" s="79">
        <f t="shared" si="407"/>
        <v>0</v>
      </c>
      <c r="R335" s="79">
        <f t="shared" si="407"/>
        <v>37000</v>
      </c>
    </row>
    <row r="336" spans="1:18" s="1" customFormat="1" ht="12.75" hidden="1" customHeight="1" x14ac:dyDescent="0.25">
      <c r="A336" s="51"/>
      <c r="B336" s="51" t="s">
        <v>469</v>
      </c>
      <c r="C336" s="51"/>
      <c r="D336" s="51"/>
      <c r="E336" s="35">
        <v>852</v>
      </c>
      <c r="F336" s="78" t="s">
        <v>363</v>
      </c>
      <c r="G336" s="78" t="s">
        <v>317</v>
      </c>
      <c r="H336" s="78" t="s">
        <v>468</v>
      </c>
      <c r="I336" s="78" t="s">
        <v>253</v>
      </c>
      <c r="J336" s="79">
        <v>37000</v>
      </c>
      <c r="K336" s="79"/>
      <c r="L336" s="79">
        <f t="shared" si="312"/>
        <v>37000</v>
      </c>
      <c r="M336" s="79"/>
      <c r="N336" s="79">
        <f t="shared" ref="N336:N337" si="408">L336+M336</f>
        <v>37000</v>
      </c>
      <c r="O336" s="79"/>
      <c r="P336" s="79">
        <f t="shared" ref="P336:P337" si="409">N336+O336</f>
        <v>37000</v>
      </c>
      <c r="Q336" s="79"/>
      <c r="R336" s="79">
        <f t="shared" ref="R336:R337" si="410">P336+Q336</f>
        <v>37000</v>
      </c>
    </row>
    <row r="337" spans="1:18" s="1" customFormat="1" ht="12.75" hidden="1" x14ac:dyDescent="0.25">
      <c r="A337" s="51"/>
      <c r="B337" s="51" t="s">
        <v>254</v>
      </c>
      <c r="C337" s="51"/>
      <c r="D337" s="51"/>
      <c r="E337" s="35">
        <v>852</v>
      </c>
      <c r="F337" s="78" t="s">
        <v>363</v>
      </c>
      <c r="G337" s="78" t="s">
        <v>317</v>
      </c>
      <c r="H337" s="78" t="s">
        <v>468</v>
      </c>
      <c r="I337" s="78" t="s">
        <v>255</v>
      </c>
      <c r="J337" s="79"/>
      <c r="K337" s="79"/>
      <c r="L337" s="79">
        <f t="shared" si="312"/>
        <v>0</v>
      </c>
      <c r="M337" s="79"/>
      <c r="N337" s="79">
        <f t="shared" si="408"/>
        <v>0</v>
      </c>
      <c r="O337" s="79"/>
      <c r="P337" s="79">
        <f t="shared" si="409"/>
        <v>0</v>
      </c>
      <c r="Q337" s="79"/>
      <c r="R337" s="79">
        <f t="shared" si="410"/>
        <v>0</v>
      </c>
    </row>
    <row r="338" spans="1:18" s="1" customFormat="1" ht="12.75" hidden="1" x14ac:dyDescent="0.25">
      <c r="A338" s="241" t="s">
        <v>290</v>
      </c>
      <c r="B338" s="241"/>
      <c r="C338" s="51"/>
      <c r="D338" s="51"/>
      <c r="E338" s="35">
        <v>852</v>
      </c>
      <c r="F338" s="49" t="s">
        <v>363</v>
      </c>
      <c r="G338" s="49" t="s">
        <v>317</v>
      </c>
      <c r="H338" s="49" t="s">
        <v>291</v>
      </c>
      <c r="I338" s="49"/>
      <c r="J338" s="44">
        <f t="shared" ref="J338:R341" si="411">J339</f>
        <v>81000</v>
      </c>
      <c r="K338" s="44">
        <f t="shared" si="411"/>
        <v>1682300</v>
      </c>
      <c r="L338" s="44">
        <f t="shared" si="411"/>
        <v>1763300</v>
      </c>
      <c r="M338" s="44">
        <f t="shared" si="411"/>
        <v>0</v>
      </c>
      <c r="N338" s="44">
        <f t="shared" si="411"/>
        <v>1763300</v>
      </c>
      <c r="O338" s="44">
        <f t="shared" si="411"/>
        <v>0</v>
      </c>
      <c r="P338" s="44">
        <f t="shared" si="411"/>
        <v>1763300</v>
      </c>
      <c r="Q338" s="44">
        <f t="shared" si="411"/>
        <v>0</v>
      </c>
      <c r="R338" s="44">
        <f t="shared" si="411"/>
        <v>1763300</v>
      </c>
    </row>
    <row r="339" spans="1:18" s="1" customFormat="1" ht="12.75" hidden="1" customHeight="1" x14ac:dyDescent="0.25">
      <c r="A339" s="241" t="s">
        <v>292</v>
      </c>
      <c r="B339" s="241"/>
      <c r="C339" s="51"/>
      <c r="D339" s="51"/>
      <c r="E339" s="35">
        <v>852</v>
      </c>
      <c r="F339" s="78" t="s">
        <v>363</v>
      </c>
      <c r="G339" s="49" t="s">
        <v>317</v>
      </c>
      <c r="H339" s="78" t="s">
        <v>293</v>
      </c>
      <c r="I339" s="78"/>
      <c r="J339" s="79">
        <f>J340+J345</f>
        <v>81000</v>
      </c>
      <c r="K339" s="79">
        <f t="shared" ref="K339:R339" si="412">K340+K345</f>
        <v>1682300</v>
      </c>
      <c r="L339" s="79">
        <f t="shared" si="412"/>
        <v>1763300</v>
      </c>
      <c r="M339" s="79">
        <f t="shared" si="412"/>
        <v>0</v>
      </c>
      <c r="N339" s="79">
        <f t="shared" si="412"/>
        <v>1763300</v>
      </c>
      <c r="O339" s="79">
        <f t="shared" si="412"/>
        <v>0</v>
      </c>
      <c r="P339" s="79">
        <f t="shared" si="412"/>
        <v>1763300</v>
      </c>
      <c r="Q339" s="79">
        <f t="shared" si="412"/>
        <v>0</v>
      </c>
      <c r="R339" s="79">
        <f t="shared" si="412"/>
        <v>1763300</v>
      </c>
    </row>
    <row r="340" spans="1:18" s="1" customFormat="1" ht="12.75" hidden="1" x14ac:dyDescent="0.25">
      <c r="A340" s="241" t="s">
        <v>378</v>
      </c>
      <c r="B340" s="241"/>
      <c r="C340" s="51"/>
      <c r="D340" s="51"/>
      <c r="E340" s="35">
        <v>852</v>
      </c>
      <c r="F340" s="78" t="s">
        <v>363</v>
      </c>
      <c r="G340" s="49" t="s">
        <v>317</v>
      </c>
      <c r="H340" s="78" t="s">
        <v>379</v>
      </c>
      <c r="I340" s="78"/>
      <c r="J340" s="79">
        <f>J341+J343</f>
        <v>81000</v>
      </c>
      <c r="K340" s="79">
        <f t="shared" ref="K340:R340" si="413">K341+K343</f>
        <v>1682300</v>
      </c>
      <c r="L340" s="79">
        <f t="shared" si="413"/>
        <v>1763300</v>
      </c>
      <c r="M340" s="79">
        <f t="shared" si="413"/>
        <v>0</v>
      </c>
      <c r="N340" s="79">
        <f t="shared" si="413"/>
        <v>1763300</v>
      </c>
      <c r="O340" s="79">
        <f t="shared" si="413"/>
        <v>0</v>
      </c>
      <c r="P340" s="79">
        <f t="shared" si="413"/>
        <v>1763300</v>
      </c>
      <c r="Q340" s="79">
        <f t="shared" si="413"/>
        <v>0</v>
      </c>
      <c r="R340" s="79">
        <f t="shared" si="413"/>
        <v>1763300</v>
      </c>
    </row>
    <row r="341" spans="1:18" s="1" customFormat="1" ht="12.75" hidden="1" x14ac:dyDescent="0.25">
      <c r="A341" s="80"/>
      <c r="B341" s="48" t="s">
        <v>380</v>
      </c>
      <c r="C341" s="48"/>
      <c r="D341" s="48"/>
      <c r="E341" s="35">
        <v>852</v>
      </c>
      <c r="F341" s="78" t="s">
        <v>363</v>
      </c>
      <c r="G341" s="78" t="s">
        <v>317</v>
      </c>
      <c r="H341" s="78" t="s">
        <v>379</v>
      </c>
      <c r="I341" s="78" t="s">
        <v>381</v>
      </c>
      <c r="J341" s="79">
        <f>J342</f>
        <v>81000</v>
      </c>
      <c r="K341" s="79">
        <f t="shared" si="411"/>
        <v>1628300</v>
      </c>
      <c r="L341" s="79">
        <f t="shared" si="411"/>
        <v>1709300</v>
      </c>
      <c r="M341" s="79">
        <f t="shared" si="411"/>
        <v>0</v>
      </c>
      <c r="N341" s="79">
        <f t="shared" si="411"/>
        <v>1709300</v>
      </c>
      <c r="O341" s="79">
        <f t="shared" si="411"/>
        <v>0</v>
      </c>
      <c r="P341" s="79">
        <f t="shared" si="411"/>
        <v>1709300</v>
      </c>
      <c r="Q341" s="79">
        <f t="shared" si="411"/>
        <v>0</v>
      </c>
      <c r="R341" s="79">
        <f t="shared" si="411"/>
        <v>1709300</v>
      </c>
    </row>
    <row r="342" spans="1:18" s="1" customFormat="1" ht="12.75" hidden="1" customHeight="1" x14ac:dyDescent="0.25">
      <c r="A342" s="80"/>
      <c r="B342" s="51" t="s">
        <v>382</v>
      </c>
      <c r="C342" s="51"/>
      <c r="D342" s="51"/>
      <c r="E342" s="35">
        <v>852</v>
      </c>
      <c r="F342" s="78" t="s">
        <v>363</v>
      </c>
      <c r="G342" s="78" t="s">
        <v>317</v>
      </c>
      <c r="H342" s="78" t="s">
        <v>379</v>
      </c>
      <c r="I342" s="78" t="s">
        <v>383</v>
      </c>
      <c r="J342" s="79">
        <v>81000</v>
      </c>
      <c r="K342" s="79">
        <v>1628300</v>
      </c>
      <c r="L342" s="79">
        <f t="shared" si="312"/>
        <v>1709300</v>
      </c>
      <c r="M342" s="79"/>
      <c r="N342" s="79">
        <f t="shared" ref="N342" si="414">L342+M342</f>
        <v>1709300</v>
      </c>
      <c r="O342" s="79"/>
      <c r="P342" s="79">
        <f t="shared" ref="P342" si="415">N342+O342</f>
        <v>1709300</v>
      </c>
      <c r="Q342" s="79"/>
      <c r="R342" s="79">
        <f t="shared" ref="R342" si="416">P342+Q342</f>
        <v>1709300</v>
      </c>
    </row>
    <row r="343" spans="1:18" s="1" customFormat="1" ht="12.75" hidden="1" customHeight="1" x14ac:dyDescent="0.25">
      <c r="A343" s="80"/>
      <c r="B343" s="51" t="s">
        <v>371</v>
      </c>
      <c r="C343" s="51"/>
      <c r="D343" s="51"/>
      <c r="E343" s="35">
        <v>852</v>
      </c>
      <c r="F343" s="78" t="s">
        <v>363</v>
      </c>
      <c r="G343" s="78" t="s">
        <v>317</v>
      </c>
      <c r="H343" s="78" t="s">
        <v>379</v>
      </c>
      <c r="I343" s="78" t="s">
        <v>372</v>
      </c>
      <c r="J343" s="79">
        <f>J344</f>
        <v>0</v>
      </c>
      <c r="K343" s="79">
        <f t="shared" ref="K343:R343" si="417">K344</f>
        <v>54000</v>
      </c>
      <c r="L343" s="79">
        <f t="shared" si="417"/>
        <v>54000</v>
      </c>
      <c r="M343" s="79">
        <f t="shared" si="417"/>
        <v>0</v>
      </c>
      <c r="N343" s="79">
        <f t="shared" si="417"/>
        <v>54000</v>
      </c>
      <c r="O343" s="79">
        <f t="shared" si="417"/>
        <v>0</v>
      </c>
      <c r="P343" s="79">
        <f t="shared" si="417"/>
        <v>54000</v>
      </c>
      <c r="Q343" s="79">
        <f t="shared" si="417"/>
        <v>0</v>
      </c>
      <c r="R343" s="79">
        <f t="shared" si="417"/>
        <v>54000</v>
      </c>
    </row>
    <row r="344" spans="1:18" s="1" customFormat="1" ht="12.75" hidden="1" customHeight="1" x14ac:dyDescent="0.25">
      <c r="A344" s="80"/>
      <c r="B344" s="51" t="s">
        <v>373</v>
      </c>
      <c r="C344" s="51"/>
      <c r="D344" s="51"/>
      <c r="E344" s="35">
        <v>852</v>
      </c>
      <c r="F344" s="78" t="s">
        <v>363</v>
      </c>
      <c r="G344" s="78" t="s">
        <v>317</v>
      </c>
      <c r="H344" s="78" t="s">
        <v>379</v>
      </c>
      <c r="I344" s="78" t="s">
        <v>374</v>
      </c>
      <c r="J344" s="79"/>
      <c r="K344" s="79">
        <v>54000</v>
      </c>
      <c r="L344" s="79">
        <f t="shared" ref="L344" si="418">J344+K344</f>
        <v>54000</v>
      </c>
      <c r="M344" s="79"/>
      <c r="N344" s="79">
        <f t="shared" ref="N344" si="419">L344+M344</f>
        <v>54000</v>
      </c>
      <c r="O344" s="79"/>
      <c r="P344" s="79">
        <f t="shared" ref="P344" si="420">N344+O344</f>
        <v>54000</v>
      </c>
      <c r="Q344" s="79"/>
      <c r="R344" s="79">
        <f t="shared" ref="R344" si="421">P344+Q344</f>
        <v>54000</v>
      </c>
    </row>
    <row r="345" spans="1:18" s="1" customFormat="1" ht="12.75" hidden="1" customHeight="1" x14ac:dyDescent="0.25">
      <c r="A345" s="241" t="s">
        <v>384</v>
      </c>
      <c r="B345" s="241"/>
      <c r="C345" s="51"/>
      <c r="D345" s="51"/>
      <c r="E345" s="35">
        <v>852</v>
      </c>
      <c r="F345" s="78" t="s">
        <v>363</v>
      </c>
      <c r="G345" s="78" t="s">
        <v>317</v>
      </c>
      <c r="H345" s="78" t="s">
        <v>385</v>
      </c>
      <c r="I345" s="78"/>
      <c r="J345" s="79">
        <f t="shared" ref="J345:R346" si="422">J346</f>
        <v>0</v>
      </c>
      <c r="K345" s="79">
        <f t="shared" si="422"/>
        <v>0</v>
      </c>
      <c r="L345" s="79">
        <f t="shared" si="422"/>
        <v>0</v>
      </c>
      <c r="M345" s="79">
        <f t="shared" si="422"/>
        <v>0</v>
      </c>
      <c r="N345" s="79">
        <f t="shared" si="422"/>
        <v>0</v>
      </c>
      <c r="O345" s="79">
        <f t="shared" si="422"/>
        <v>0</v>
      </c>
      <c r="P345" s="79">
        <f t="shared" si="422"/>
        <v>0</v>
      </c>
      <c r="Q345" s="79">
        <f t="shared" si="422"/>
        <v>0</v>
      </c>
      <c r="R345" s="79">
        <f t="shared" si="422"/>
        <v>0</v>
      </c>
    </row>
    <row r="346" spans="1:18" s="1" customFormat="1" ht="12.75" hidden="1" x14ac:dyDescent="0.25">
      <c r="A346" s="80"/>
      <c r="B346" s="48" t="s">
        <v>380</v>
      </c>
      <c r="C346" s="51"/>
      <c r="D346" s="51"/>
      <c r="E346" s="35">
        <v>852</v>
      </c>
      <c r="F346" s="78" t="s">
        <v>363</v>
      </c>
      <c r="G346" s="78" t="s">
        <v>317</v>
      </c>
      <c r="H346" s="78" t="s">
        <v>385</v>
      </c>
      <c r="I346" s="78" t="s">
        <v>381</v>
      </c>
      <c r="J346" s="79">
        <f>J347</f>
        <v>0</v>
      </c>
      <c r="K346" s="79">
        <f t="shared" si="422"/>
        <v>0</v>
      </c>
      <c r="L346" s="79">
        <f t="shared" si="422"/>
        <v>0</v>
      </c>
      <c r="M346" s="79">
        <f t="shared" si="422"/>
        <v>0</v>
      </c>
      <c r="N346" s="79">
        <f t="shared" si="422"/>
        <v>0</v>
      </c>
      <c r="O346" s="79">
        <f t="shared" si="422"/>
        <v>0</v>
      </c>
      <c r="P346" s="79">
        <f t="shared" si="422"/>
        <v>0</v>
      </c>
      <c r="Q346" s="79">
        <f t="shared" si="422"/>
        <v>0</v>
      </c>
      <c r="R346" s="79">
        <f t="shared" si="422"/>
        <v>0</v>
      </c>
    </row>
    <row r="347" spans="1:18" s="1" customFormat="1" ht="25.5" hidden="1" x14ac:dyDescent="0.25">
      <c r="A347" s="80"/>
      <c r="B347" s="51" t="s">
        <v>386</v>
      </c>
      <c r="C347" s="51"/>
      <c r="D347" s="51"/>
      <c r="E347" s="35">
        <v>852</v>
      </c>
      <c r="F347" s="78" t="s">
        <v>363</v>
      </c>
      <c r="G347" s="78" t="s">
        <v>317</v>
      </c>
      <c r="H347" s="78" t="s">
        <v>385</v>
      </c>
      <c r="I347" s="78" t="s">
        <v>387</v>
      </c>
      <c r="J347" s="79"/>
      <c r="K347" s="79">
        <v>0</v>
      </c>
      <c r="L347" s="79">
        <f>J347+K347</f>
        <v>0</v>
      </c>
      <c r="M347" s="79">
        <v>0</v>
      </c>
      <c r="N347" s="79">
        <f>L347+M347</f>
        <v>0</v>
      </c>
      <c r="O347" s="79">
        <v>0</v>
      </c>
      <c r="P347" s="79">
        <f>N347+O347</f>
        <v>0</v>
      </c>
      <c r="Q347" s="79">
        <v>0</v>
      </c>
      <c r="R347" s="79">
        <f>P347+Q347</f>
        <v>0</v>
      </c>
    </row>
    <row r="348" spans="1:18" s="1" customFormat="1" ht="12.75" hidden="1" customHeight="1" x14ac:dyDescent="0.25">
      <c r="A348" s="241" t="s">
        <v>390</v>
      </c>
      <c r="B348" s="241"/>
      <c r="C348" s="51"/>
      <c r="D348" s="51"/>
      <c r="E348" s="35">
        <v>852</v>
      </c>
      <c r="F348" s="49" t="s">
        <v>363</v>
      </c>
      <c r="G348" s="49" t="s">
        <v>317</v>
      </c>
      <c r="H348" s="49" t="s">
        <v>391</v>
      </c>
      <c r="I348" s="78"/>
      <c r="J348" s="79">
        <f t="shared" ref="J348:R349" si="423">J349</f>
        <v>1685000</v>
      </c>
      <c r="K348" s="79">
        <f t="shared" si="423"/>
        <v>0</v>
      </c>
      <c r="L348" s="79">
        <f t="shared" si="423"/>
        <v>1685000</v>
      </c>
      <c r="M348" s="79">
        <f t="shared" si="423"/>
        <v>-1685000</v>
      </c>
      <c r="N348" s="79">
        <f t="shared" si="423"/>
        <v>0</v>
      </c>
      <c r="O348" s="79">
        <f t="shared" si="423"/>
        <v>0</v>
      </c>
      <c r="P348" s="79">
        <f t="shared" si="423"/>
        <v>0</v>
      </c>
      <c r="Q348" s="79">
        <f t="shared" si="423"/>
        <v>0</v>
      </c>
      <c r="R348" s="79">
        <f t="shared" si="423"/>
        <v>0</v>
      </c>
    </row>
    <row r="349" spans="1:18" s="1" customFormat="1" ht="38.25" hidden="1" x14ac:dyDescent="0.25">
      <c r="A349" s="51"/>
      <c r="B349" s="51" t="s">
        <v>371</v>
      </c>
      <c r="C349" s="51"/>
      <c r="D349" s="51"/>
      <c r="E349" s="35">
        <v>852</v>
      </c>
      <c r="F349" s="78" t="s">
        <v>363</v>
      </c>
      <c r="G349" s="78" t="s">
        <v>317</v>
      </c>
      <c r="H349" s="49" t="s">
        <v>391</v>
      </c>
      <c r="I349" s="78" t="s">
        <v>372</v>
      </c>
      <c r="J349" s="79">
        <f t="shared" si="423"/>
        <v>1685000</v>
      </c>
      <c r="K349" s="79">
        <f t="shared" si="423"/>
        <v>0</v>
      </c>
      <c r="L349" s="79">
        <f t="shared" si="423"/>
        <v>1685000</v>
      </c>
      <c r="M349" s="79">
        <f t="shared" si="423"/>
        <v>-1685000</v>
      </c>
      <c r="N349" s="79">
        <f t="shared" si="423"/>
        <v>0</v>
      </c>
      <c r="O349" s="79">
        <f t="shared" si="423"/>
        <v>0</v>
      </c>
      <c r="P349" s="79">
        <f t="shared" si="423"/>
        <v>0</v>
      </c>
      <c r="Q349" s="79">
        <f t="shared" si="423"/>
        <v>0</v>
      </c>
      <c r="R349" s="79">
        <f t="shared" si="423"/>
        <v>0</v>
      </c>
    </row>
    <row r="350" spans="1:18" s="1" customFormat="1" ht="12.75" hidden="1" x14ac:dyDescent="0.25">
      <c r="A350" s="48"/>
      <c r="B350" s="48" t="s">
        <v>394</v>
      </c>
      <c r="C350" s="48"/>
      <c r="D350" s="48"/>
      <c r="E350" s="35">
        <v>852</v>
      </c>
      <c r="F350" s="78" t="s">
        <v>363</v>
      </c>
      <c r="G350" s="78" t="s">
        <v>317</v>
      </c>
      <c r="H350" s="49" t="s">
        <v>391</v>
      </c>
      <c r="I350" s="78" t="s">
        <v>395</v>
      </c>
      <c r="J350" s="79">
        <v>1685000</v>
      </c>
      <c r="K350" s="79"/>
      <c r="L350" s="79">
        <f t="shared" ref="L350:L409" si="424">J350+K350</f>
        <v>1685000</v>
      </c>
      <c r="M350" s="79">
        <v>-1685000</v>
      </c>
      <c r="N350" s="79">
        <f t="shared" ref="N350" si="425">L350+M350</f>
        <v>0</v>
      </c>
      <c r="O350" s="79"/>
      <c r="P350" s="79">
        <f t="shared" ref="P350" si="426">N350+O350</f>
        <v>0</v>
      </c>
      <c r="Q350" s="79"/>
      <c r="R350" s="79">
        <f t="shared" ref="R350" si="427">P350+Q350</f>
        <v>0</v>
      </c>
    </row>
    <row r="351" spans="1:18" s="1" customFormat="1" ht="12.75" hidden="1" customHeight="1" x14ac:dyDescent="0.25">
      <c r="A351" s="241" t="s">
        <v>396</v>
      </c>
      <c r="B351" s="241"/>
      <c r="C351" s="51"/>
      <c r="D351" s="51"/>
      <c r="E351" s="35">
        <v>852</v>
      </c>
      <c r="F351" s="49" t="s">
        <v>363</v>
      </c>
      <c r="G351" s="49" t="s">
        <v>317</v>
      </c>
      <c r="H351" s="49" t="s">
        <v>397</v>
      </c>
      <c r="I351" s="78"/>
      <c r="J351" s="79">
        <f t="shared" ref="J351:R352" si="428">J352</f>
        <v>991000</v>
      </c>
      <c r="K351" s="79">
        <f t="shared" si="428"/>
        <v>0</v>
      </c>
      <c r="L351" s="79">
        <f t="shared" si="428"/>
        <v>991000</v>
      </c>
      <c r="M351" s="79">
        <f t="shared" si="428"/>
        <v>-991000</v>
      </c>
      <c r="N351" s="79">
        <f t="shared" si="428"/>
        <v>0</v>
      </c>
      <c r="O351" s="79">
        <f t="shared" si="428"/>
        <v>0</v>
      </c>
      <c r="P351" s="79">
        <f t="shared" si="428"/>
        <v>0</v>
      </c>
      <c r="Q351" s="79">
        <f t="shared" si="428"/>
        <v>0</v>
      </c>
      <c r="R351" s="79">
        <f t="shared" si="428"/>
        <v>0</v>
      </c>
    </row>
    <row r="352" spans="1:18" s="1" customFormat="1" ht="38.25" hidden="1" x14ac:dyDescent="0.25">
      <c r="A352" s="51"/>
      <c r="B352" s="51" t="s">
        <v>371</v>
      </c>
      <c r="C352" s="51"/>
      <c r="D352" s="51"/>
      <c r="E352" s="35">
        <v>852</v>
      </c>
      <c r="F352" s="78" t="s">
        <v>363</v>
      </c>
      <c r="G352" s="78" t="s">
        <v>317</v>
      </c>
      <c r="H352" s="49" t="s">
        <v>397</v>
      </c>
      <c r="I352" s="78" t="s">
        <v>372</v>
      </c>
      <c r="J352" s="79">
        <f t="shared" si="428"/>
        <v>991000</v>
      </c>
      <c r="K352" s="79">
        <f t="shared" si="428"/>
        <v>0</v>
      </c>
      <c r="L352" s="79">
        <f t="shared" si="428"/>
        <v>991000</v>
      </c>
      <c r="M352" s="79">
        <f t="shared" si="428"/>
        <v>-991000</v>
      </c>
      <c r="N352" s="79">
        <f t="shared" si="428"/>
        <v>0</v>
      </c>
      <c r="O352" s="79">
        <f t="shared" si="428"/>
        <v>0</v>
      </c>
      <c r="P352" s="79">
        <f t="shared" si="428"/>
        <v>0</v>
      </c>
      <c r="Q352" s="79">
        <f t="shared" si="428"/>
        <v>0</v>
      </c>
      <c r="R352" s="79">
        <f t="shared" si="428"/>
        <v>0</v>
      </c>
    </row>
    <row r="353" spans="1:18" s="1" customFormat="1" ht="12.75" hidden="1" customHeight="1" x14ac:dyDescent="0.25">
      <c r="A353" s="48"/>
      <c r="B353" s="48" t="s">
        <v>394</v>
      </c>
      <c r="C353" s="48"/>
      <c r="D353" s="48"/>
      <c r="E353" s="35">
        <v>852</v>
      </c>
      <c r="F353" s="78" t="s">
        <v>363</v>
      </c>
      <c r="G353" s="78" t="s">
        <v>317</v>
      </c>
      <c r="H353" s="49" t="s">
        <v>397</v>
      </c>
      <c r="I353" s="78" t="s">
        <v>395</v>
      </c>
      <c r="J353" s="79">
        <v>991000</v>
      </c>
      <c r="K353" s="79"/>
      <c r="L353" s="79">
        <f t="shared" si="424"/>
        <v>991000</v>
      </c>
      <c r="M353" s="79">
        <v>-991000</v>
      </c>
      <c r="N353" s="79">
        <f t="shared" ref="N353" si="429">L353+M353</f>
        <v>0</v>
      </c>
      <c r="O353" s="79"/>
      <c r="P353" s="79">
        <f t="shared" ref="P353" si="430">N353+O353</f>
        <v>0</v>
      </c>
      <c r="Q353" s="79"/>
      <c r="R353" s="79">
        <f t="shared" ref="R353" si="431">P353+Q353</f>
        <v>0</v>
      </c>
    </row>
    <row r="354" spans="1:18" s="1" customFormat="1" ht="12.75" hidden="1" customHeight="1" x14ac:dyDescent="0.25">
      <c r="A354" s="243" t="s">
        <v>506</v>
      </c>
      <c r="B354" s="243"/>
      <c r="C354" s="71"/>
      <c r="D354" s="71"/>
      <c r="E354" s="35">
        <v>852</v>
      </c>
      <c r="F354" s="72" t="s">
        <v>507</v>
      </c>
      <c r="G354" s="72"/>
      <c r="H354" s="72"/>
      <c r="I354" s="72"/>
      <c r="J354" s="73">
        <f>J355+J363+J379</f>
        <v>8603400</v>
      </c>
      <c r="K354" s="73">
        <f t="shared" ref="K354:R354" si="432">K355+K363+K379</f>
        <v>153000</v>
      </c>
      <c r="L354" s="73">
        <f t="shared" si="432"/>
        <v>8756400</v>
      </c>
      <c r="M354" s="73">
        <f t="shared" si="432"/>
        <v>0</v>
      </c>
      <c r="N354" s="73">
        <f t="shared" si="432"/>
        <v>8756400</v>
      </c>
      <c r="O354" s="73">
        <f t="shared" si="432"/>
        <v>0</v>
      </c>
      <c r="P354" s="73">
        <f t="shared" si="432"/>
        <v>8756400</v>
      </c>
      <c r="Q354" s="73">
        <f t="shared" si="432"/>
        <v>0</v>
      </c>
      <c r="R354" s="73">
        <f t="shared" si="432"/>
        <v>8756400</v>
      </c>
    </row>
    <row r="355" spans="1:18" s="1" customFormat="1" ht="12.75" hidden="1" x14ac:dyDescent="0.25">
      <c r="A355" s="220" t="s">
        <v>516</v>
      </c>
      <c r="B355" s="221"/>
      <c r="C355" s="94"/>
      <c r="D355" s="94"/>
      <c r="E355" s="35">
        <v>852</v>
      </c>
      <c r="F355" s="75" t="s">
        <v>507</v>
      </c>
      <c r="G355" s="75" t="s">
        <v>236</v>
      </c>
      <c r="H355" s="75"/>
      <c r="I355" s="75"/>
      <c r="J355" s="76">
        <f>J356+J360</f>
        <v>285000</v>
      </c>
      <c r="K355" s="76">
        <f t="shared" ref="K355:R355" si="433">K356+K360</f>
        <v>153000</v>
      </c>
      <c r="L355" s="76">
        <f t="shared" si="433"/>
        <v>438000</v>
      </c>
      <c r="M355" s="76">
        <f t="shared" si="433"/>
        <v>0</v>
      </c>
      <c r="N355" s="76">
        <f t="shared" si="433"/>
        <v>438000</v>
      </c>
      <c r="O355" s="76">
        <f t="shared" si="433"/>
        <v>0</v>
      </c>
      <c r="P355" s="76">
        <f t="shared" si="433"/>
        <v>438000</v>
      </c>
      <c r="Q355" s="76">
        <f t="shared" si="433"/>
        <v>0</v>
      </c>
      <c r="R355" s="76">
        <f t="shared" si="433"/>
        <v>438000</v>
      </c>
    </row>
    <row r="356" spans="1:18" s="1" customFormat="1" ht="12.75" hidden="1" x14ac:dyDescent="0.25">
      <c r="A356" s="241" t="s">
        <v>517</v>
      </c>
      <c r="B356" s="241"/>
      <c r="C356" s="51"/>
      <c r="D356" s="51"/>
      <c r="E356" s="35">
        <v>852</v>
      </c>
      <c r="F356" s="78" t="s">
        <v>507</v>
      </c>
      <c r="G356" s="78" t="s">
        <v>236</v>
      </c>
      <c r="H356" s="78" t="s">
        <v>518</v>
      </c>
      <c r="I356" s="78"/>
      <c r="J356" s="79">
        <f t="shared" ref="J356:R358" si="434">J357</f>
        <v>132000</v>
      </c>
      <c r="K356" s="79">
        <f t="shared" si="434"/>
        <v>0</v>
      </c>
      <c r="L356" s="79">
        <f t="shared" si="434"/>
        <v>132000</v>
      </c>
      <c r="M356" s="79">
        <f t="shared" si="434"/>
        <v>0</v>
      </c>
      <c r="N356" s="79">
        <f t="shared" si="434"/>
        <v>132000</v>
      </c>
      <c r="O356" s="79">
        <f t="shared" si="434"/>
        <v>0</v>
      </c>
      <c r="P356" s="79">
        <f t="shared" si="434"/>
        <v>132000</v>
      </c>
      <c r="Q356" s="79">
        <f t="shared" si="434"/>
        <v>0</v>
      </c>
      <c r="R356" s="79">
        <f t="shared" si="434"/>
        <v>132000</v>
      </c>
    </row>
    <row r="357" spans="1:18" s="1" customFormat="1" ht="12.75" hidden="1" x14ac:dyDescent="0.25">
      <c r="A357" s="241" t="s">
        <v>519</v>
      </c>
      <c r="B357" s="241"/>
      <c r="C357" s="51"/>
      <c r="D357" s="51"/>
      <c r="E357" s="35">
        <v>852</v>
      </c>
      <c r="F357" s="78" t="s">
        <v>507</v>
      </c>
      <c r="G357" s="78" t="s">
        <v>236</v>
      </c>
      <c r="H357" s="78" t="s">
        <v>520</v>
      </c>
      <c r="I357" s="78"/>
      <c r="J357" s="79">
        <f t="shared" si="434"/>
        <v>132000</v>
      </c>
      <c r="K357" s="79">
        <f t="shared" si="434"/>
        <v>0</v>
      </c>
      <c r="L357" s="79">
        <f t="shared" si="434"/>
        <v>132000</v>
      </c>
      <c r="M357" s="79">
        <f t="shared" si="434"/>
        <v>0</v>
      </c>
      <c r="N357" s="79">
        <f t="shared" si="434"/>
        <v>132000</v>
      </c>
      <c r="O357" s="79">
        <f t="shared" si="434"/>
        <v>0</v>
      </c>
      <c r="P357" s="79">
        <f t="shared" si="434"/>
        <v>132000</v>
      </c>
      <c r="Q357" s="79">
        <f t="shared" si="434"/>
        <v>0</v>
      </c>
      <c r="R357" s="79">
        <f t="shared" si="434"/>
        <v>132000</v>
      </c>
    </row>
    <row r="358" spans="1:18" s="1" customFormat="1" ht="30.75" hidden="1" customHeight="1" x14ac:dyDescent="0.25">
      <c r="A358" s="80"/>
      <c r="B358" s="48" t="s">
        <v>380</v>
      </c>
      <c r="C358" s="48"/>
      <c r="D358" s="48"/>
      <c r="E358" s="35">
        <v>852</v>
      </c>
      <c r="F358" s="78" t="s">
        <v>507</v>
      </c>
      <c r="G358" s="78" t="s">
        <v>236</v>
      </c>
      <c r="H358" s="78" t="s">
        <v>520</v>
      </c>
      <c r="I358" s="78" t="s">
        <v>381</v>
      </c>
      <c r="J358" s="79">
        <f>J359</f>
        <v>132000</v>
      </c>
      <c r="K358" s="79">
        <f t="shared" si="434"/>
        <v>0</v>
      </c>
      <c r="L358" s="79">
        <f t="shared" si="434"/>
        <v>132000</v>
      </c>
      <c r="M358" s="79">
        <f t="shared" si="434"/>
        <v>0</v>
      </c>
      <c r="N358" s="79">
        <f t="shared" si="434"/>
        <v>132000</v>
      </c>
      <c r="O358" s="79">
        <f t="shared" si="434"/>
        <v>0</v>
      </c>
      <c r="P358" s="79">
        <f t="shared" si="434"/>
        <v>132000</v>
      </c>
      <c r="Q358" s="79">
        <f t="shared" si="434"/>
        <v>0</v>
      </c>
      <c r="R358" s="79">
        <f t="shared" si="434"/>
        <v>132000</v>
      </c>
    </row>
    <row r="359" spans="1:18" s="1" customFormat="1" ht="25.5" hidden="1" x14ac:dyDescent="0.25">
      <c r="A359" s="51"/>
      <c r="B359" s="48" t="s">
        <v>515</v>
      </c>
      <c r="C359" s="48"/>
      <c r="D359" s="48"/>
      <c r="E359" s="35">
        <v>852</v>
      </c>
      <c r="F359" s="78" t="s">
        <v>507</v>
      </c>
      <c r="G359" s="78" t="s">
        <v>236</v>
      </c>
      <c r="H359" s="78" t="s">
        <v>520</v>
      </c>
      <c r="I359" s="78" t="s">
        <v>383</v>
      </c>
      <c r="J359" s="79">
        <v>132000</v>
      </c>
      <c r="K359" s="79"/>
      <c r="L359" s="79">
        <f t="shared" si="424"/>
        <v>132000</v>
      </c>
      <c r="M359" s="79"/>
      <c r="N359" s="79">
        <f t="shared" ref="N359" si="435">L359+M359</f>
        <v>132000</v>
      </c>
      <c r="O359" s="79"/>
      <c r="P359" s="79">
        <f t="shared" ref="P359" si="436">N359+O359</f>
        <v>132000</v>
      </c>
      <c r="Q359" s="79"/>
      <c r="R359" s="79">
        <f t="shared" ref="R359" si="437">P359+Q359</f>
        <v>132000</v>
      </c>
    </row>
    <row r="360" spans="1:18" s="1" customFormat="1" ht="13.5" hidden="1" customHeight="1" x14ac:dyDescent="0.25">
      <c r="A360" s="252" t="s">
        <v>521</v>
      </c>
      <c r="B360" s="252"/>
      <c r="C360" s="48"/>
      <c r="D360" s="48"/>
      <c r="E360" s="35">
        <v>852</v>
      </c>
      <c r="F360" s="78" t="s">
        <v>507</v>
      </c>
      <c r="G360" s="78" t="s">
        <v>236</v>
      </c>
      <c r="H360" s="78" t="s">
        <v>522</v>
      </c>
      <c r="I360" s="78"/>
      <c r="J360" s="79">
        <f t="shared" ref="J360:R361" si="438">J361</f>
        <v>153000</v>
      </c>
      <c r="K360" s="79">
        <f t="shared" si="438"/>
        <v>153000</v>
      </c>
      <c r="L360" s="79">
        <f t="shared" si="438"/>
        <v>306000</v>
      </c>
      <c r="M360" s="79">
        <f t="shared" si="438"/>
        <v>0</v>
      </c>
      <c r="N360" s="79">
        <f t="shared" si="438"/>
        <v>306000</v>
      </c>
      <c r="O360" s="79">
        <f t="shared" si="438"/>
        <v>0</v>
      </c>
      <c r="P360" s="79">
        <f t="shared" si="438"/>
        <v>306000</v>
      </c>
      <c r="Q360" s="79">
        <f t="shared" si="438"/>
        <v>0</v>
      </c>
      <c r="R360" s="79">
        <f t="shared" si="438"/>
        <v>306000</v>
      </c>
    </row>
    <row r="361" spans="1:18" s="1" customFormat="1" ht="13.5" hidden="1" customHeight="1" x14ac:dyDescent="0.25">
      <c r="A361" s="104"/>
      <c r="B361" s="48" t="s">
        <v>380</v>
      </c>
      <c r="C361" s="48"/>
      <c r="D361" s="48"/>
      <c r="E361" s="35">
        <v>852</v>
      </c>
      <c r="F361" s="78" t="s">
        <v>507</v>
      </c>
      <c r="G361" s="78" t="s">
        <v>236</v>
      </c>
      <c r="H361" s="78" t="s">
        <v>522</v>
      </c>
      <c r="I361" s="78" t="s">
        <v>381</v>
      </c>
      <c r="J361" s="79">
        <f t="shared" si="438"/>
        <v>153000</v>
      </c>
      <c r="K361" s="79">
        <f t="shared" si="438"/>
        <v>153000</v>
      </c>
      <c r="L361" s="79">
        <f t="shared" si="438"/>
        <v>306000</v>
      </c>
      <c r="M361" s="79">
        <f t="shared" si="438"/>
        <v>0</v>
      </c>
      <c r="N361" s="79">
        <f t="shared" si="438"/>
        <v>306000</v>
      </c>
      <c r="O361" s="79">
        <f t="shared" si="438"/>
        <v>0</v>
      </c>
      <c r="P361" s="79">
        <f t="shared" si="438"/>
        <v>306000</v>
      </c>
      <c r="Q361" s="79">
        <f t="shared" si="438"/>
        <v>0</v>
      </c>
      <c r="R361" s="79">
        <f t="shared" si="438"/>
        <v>306000</v>
      </c>
    </row>
    <row r="362" spans="1:18" s="1" customFormat="1" ht="12.75" hidden="1" customHeight="1" x14ac:dyDescent="0.25">
      <c r="A362" s="104"/>
      <c r="B362" s="48" t="s">
        <v>523</v>
      </c>
      <c r="C362" s="48"/>
      <c r="D362" s="48"/>
      <c r="E362" s="35">
        <v>852</v>
      </c>
      <c r="F362" s="78" t="s">
        <v>507</v>
      </c>
      <c r="G362" s="78" t="s">
        <v>236</v>
      </c>
      <c r="H362" s="78" t="s">
        <v>522</v>
      </c>
      <c r="I362" s="78" t="s">
        <v>524</v>
      </c>
      <c r="J362" s="79">
        <v>153000</v>
      </c>
      <c r="K362" s="79">
        <v>153000</v>
      </c>
      <c r="L362" s="79">
        <f t="shared" si="424"/>
        <v>306000</v>
      </c>
      <c r="M362" s="79"/>
      <c r="N362" s="79">
        <f t="shared" ref="N362" si="439">L362+M362</f>
        <v>306000</v>
      </c>
      <c r="O362" s="79"/>
      <c r="P362" s="79">
        <f t="shared" ref="P362" si="440">N362+O362</f>
        <v>306000</v>
      </c>
      <c r="Q362" s="79"/>
      <c r="R362" s="79">
        <f t="shared" ref="R362" si="441">P362+Q362</f>
        <v>306000</v>
      </c>
    </row>
    <row r="363" spans="1:18" s="1" customFormat="1" ht="12.75" hidden="1" x14ac:dyDescent="0.25">
      <c r="A363" s="244" t="s">
        <v>529</v>
      </c>
      <c r="B363" s="244"/>
      <c r="C363" s="52"/>
      <c r="D363" s="52"/>
      <c r="E363" s="35">
        <v>852</v>
      </c>
      <c r="F363" s="75" t="s">
        <v>507</v>
      </c>
      <c r="G363" s="75" t="s">
        <v>257</v>
      </c>
      <c r="H363" s="75"/>
      <c r="I363" s="75"/>
      <c r="J363" s="76">
        <f>J364+J369</f>
        <v>7313900</v>
      </c>
      <c r="K363" s="76">
        <f t="shared" ref="K363:R363" si="442">K364+K369</f>
        <v>0</v>
      </c>
      <c r="L363" s="76">
        <f t="shared" si="442"/>
        <v>7313900</v>
      </c>
      <c r="M363" s="76">
        <f t="shared" si="442"/>
        <v>0</v>
      </c>
      <c r="N363" s="76">
        <f t="shared" si="442"/>
        <v>7313900</v>
      </c>
      <c r="O363" s="76">
        <f t="shared" si="442"/>
        <v>0</v>
      </c>
      <c r="P363" s="76">
        <f t="shared" si="442"/>
        <v>7313900</v>
      </c>
      <c r="Q363" s="76">
        <f t="shared" si="442"/>
        <v>0</v>
      </c>
      <c r="R363" s="76">
        <f t="shared" si="442"/>
        <v>7313900</v>
      </c>
    </row>
    <row r="364" spans="1:18" s="1" customFormat="1" ht="12.75" hidden="1" x14ac:dyDescent="0.25">
      <c r="A364" s="248" t="s">
        <v>517</v>
      </c>
      <c r="B364" s="248"/>
      <c r="C364" s="104"/>
      <c r="D364" s="104"/>
      <c r="E364" s="35">
        <v>852</v>
      </c>
      <c r="F364" s="78" t="s">
        <v>507</v>
      </c>
      <c r="G364" s="78" t="s">
        <v>257</v>
      </c>
      <c r="H364" s="78" t="s">
        <v>518</v>
      </c>
      <c r="I364" s="78"/>
      <c r="J364" s="79">
        <f>J365</f>
        <v>132400</v>
      </c>
      <c r="K364" s="79">
        <f t="shared" ref="K364:R364" si="443">K365</f>
        <v>0</v>
      </c>
      <c r="L364" s="79">
        <f t="shared" si="443"/>
        <v>132400</v>
      </c>
      <c r="M364" s="79">
        <f t="shared" si="443"/>
        <v>0</v>
      </c>
      <c r="N364" s="79">
        <f t="shared" si="443"/>
        <v>132400</v>
      </c>
      <c r="O364" s="79">
        <f t="shared" si="443"/>
        <v>0</v>
      </c>
      <c r="P364" s="79">
        <f t="shared" si="443"/>
        <v>132400</v>
      </c>
      <c r="Q364" s="79">
        <f t="shared" si="443"/>
        <v>0</v>
      </c>
      <c r="R364" s="79">
        <f t="shared" si="443"/>
        <v>132400</v>
      </c>
    </row>
    <row r="365" spans="1:18" s="1" customFormat="1" ht="12.75" hidden="1" x14ac:dyDescent="0.25">
      <c r="A365" s="252" t="s">
        <v>530</v>
      </c>
      <c r="B365" s="252"/>
      <c r="C365" s="48"/>
      <c r="D365" s="48"/>
      <c r="E365" s="35">
        <v>852</v>
      </c>
      <c r="F365" s="78" t="s">
        <v>507</v>
      </c>
      <c r="G365" s="78" t="s">
        <v>257</v>
      </c>
      <c r="H365" s="78" t="s">
        <v>531</v>
      </c>
      <c r="I365" s="78"/>
      <c r="J365" s="79">
        <f t="shared" ref="J365:R367" si="444">J366</f>
        <v>132400</v>
      </c>
      <c r="K365" s="79">
        <f t="shared" si="444"/>
        <v>0</v>
      </c>
      <c r="L365" s="79">
        <f t="shared" si="444"/>
        <v>132400</v>
      </c>
      <c r="M365" s="79">
        <f t="shared" si="444"/>
        <v>0</v>
      </c>
      <c r="N365" s="79">
        <f t="shared" si="444"/>
        <v>132400</v>
      </c>
      <c r="O365" s="79">
        <f t="shared" si="444"/>
        <v>0</v>
      </c>
      <c r="P365" s="79">
        <f t="shared" si="444"/>
        <v>132400</v>
      </c>
      <c r="Q365" s="79">
        <f t="shared" si="444"/>
        <v>0</v>
      </c>
      <c r="R365" s="79">
        <f t="shared" si="444"/>
        <v>132400</v>
      </c>
    </row>
    <row r="366" spans="1:18" s="74" customFormat="1" ht="12.75" hidden="1" x14ac:dyDescent="0.25">
      <c r="A366" s="241" t="s">
        <v>532</v>
      </c>
      <c r="B366" s="241"/>
      <c r="C366" s="51"/>
      <c r="D366" s="51"/>
      <c r="E366" s="35">
        <v>852</v>
      </c>
      <c r="F366" s="78" t="s">
        <v>507</v>
      </c>
      <c r="G366" s="78" t="s">
        <v>257</v>
      </c>
      <c r="H366" s="78" t="s">
        <v>533</v>
      </c>
      <c r="I366" s="78"/>
      <c r="J366" s="79">
        <f t="shared" si="444"/>
        <v>132400</v>
      </c>
      <c r="K366" s="79">
        <f t="shared" si="444"/>
        <v>0</v>
      </c>
      <c r="L366" s="79">
        <f t="shared" si="444"/>
        <v>132400</v>
      </c>
      <c r="M366" s="79">
        <f t="shared" si="444"/>
        <v>0</v>
      </c>
      <c r="N366" s="79">
        <f t="shared" si="444"/>
        <v>132400</v>
      </c>
      <c r="O366" s="79">
        <f t="shared" si="444"/>
        <v>0</v>
      </c>
      <c r="P366" s="79">
        <f t="shared" si="444"/>
        <v>132400</v>
      </c>
      <c r="Q366" s="79">
        <f t="shared" si="444"/>
        <v>0</v>
      </c>
      <c r="R366" s="79">
        <f t="shared" si="444"/>
        <v>132400</v>
      </c>
    </row>
    <row r="367" spans="1:18" s="1" customFormat="1" ht="12.75" hidden="1" customHeight="1" x14ac:dyDescent="0.25">
      <c r="A367" s="104"/>
      <c r="B367" s="48" t="s">
        <v>380</v>
      </c>
      <c r="C367" s="48"/>
      <c r="D367" s="48"/>
      <c r="E367" s="35">
        <v>852</v>
      </c>
      <c r="F367" s="78" t="s">
        <v>507</v>
      </c>
      <c r="G367" s="78" t="s">
        <v>257</v>
      </c>
      <c r="H367" s="78" t="s">
        <v>533</v>
      </c>
      <c r="I367" s="78" t="s">
        <v>381</v>
      </c>
      <c r="J367" s="79">
        <f t="shared" si="444"/>
        <v>132400</v>
      </c>
      <c r="K367" s="79">
        <f t="shared" si="444"/>
        <v>0</v>
      </c>
      <c r="L367" s="79">
        <f t="shared" si="444"/>
        <v>132400</v>
      </c>
      <c r="M367" s="79">
        <f t="shared" si="444"/>
        <v>0</v>
      </c>
      <c r="N367" s="79">
        <f t="shared" si="444"/>
        <v>132400</v>
      </c>
      <c r="O367" s="79">
        <f t="shared" si="444"/>
        <v>0</v>
      </c>
      <c r="P367" s="79">
        <f t="shared" si="444"/>
        <v>132400</v>
      </c>
      <c r="Q367" s="79">
        <f t="shared" si="444"/>
        <v>0</v>
      </c>
      <c r="R367" s="79">
        <f t="shared" si="444"/>
        <v>132400</v>
      </c>
    </row>
    <row r="368" spans="1:18" s="1" customFormat="1" ht="12.75" hidden="1" customHeight="1" x14ac:dyDescent="0.25">
      <c r="A368" s="104"/>
      <c r="B368" s="48" t="s">
        <v>534</v>
      </c>
      <c r="C368" s="48"/>
      <c r="D368" s="48"/>
      <c r="E368" s="35">
        <v>852</v>
      </c>
      <c r="F368" s="78" t="s">
        <v>507</v>
      </c>
      <c r="G368" s="78" t="s">
        <v>257</v>
      </c>
      <c r="H368" s="78" t="s">
        <v>533</v>
      </c>
      <c r="I368" s="78" t="s">
        <v>535</v>
      </c>
      <c r="J368" s="79">
        <v>132400</v>
      </c>
      <c r="K368" s="79"/>
      <c r="L368" s="79">
        <f t="shared" si="424"/>
        <v>132400</v>
      </c>
      <c r="M368" s="79"/>
      <c r="N368" s="79">
        <f t="shared" ref="N368" si="445">L368+M368</f>
        <v>132400</v>
      </c>
      <c r="O368" s="79"/>
      <c r="P368" s="79">
        <f t="shared" ref="P368" si="446">N368+O368</f>
        <v>132400</v>
      </c>
      <c r="Q368" s="79"/>
      <c r="R368" s="79">
        <f t="shared" ref="R368" si="447">P368+Q368</f>
        <v>132400</v>
      </c>
    </row>
    <row r="369" spans="1:18" s="1" customFormat="1" ht="12.75" hidden="1" customHeight="1" x14ac:dyDescent="0.25">
      <c r="A369" s="248" t="s">
        <v>441</v>
      </c>
      <c r="B369" s="248"/>
      <c r="C369" s="104"/>
      <c r="D369" s="104"/>
      <c r="E369" s="35">
        <v>852</v>
      </c>
      <c r="F369" s="78" t="s">
        <v>507</v>
      </c>
      <c r="G369" s="78" t="s">
        <v>257</v>
      </c>
      <c r="H369" s="78" t="s">
        <v>442</v>
      </c>
      <c r="I369" s="78"/>
      <c r="J369" s="79">
        <f>J370+J374</f>
        <v>7181500</v>
      </c>
      <c r="K369" s="79">
        <f t="shared" ref="K369:R369" si="448">K370+K374</f>
        <v>0</v>
      </c>
      <c r="L369" s="79">
        <f t="shared" si="448"/>
        <v>7181500</v>
      </c>
      <c r="M369" s="79">
        <f t="shared" si="448"/>
        <v>0</v>
      </c>
      <c r="N369" s="79">
        <f t="shared" si="448"/>
        <v>7181500</v>
      </c>
      <c r="O369" s="79">
        <f t="shared" si="448"/>
        <v>0</v>
      </c>
      <c r="P369" s="79">
        <f t="shared" si="448"/>
        <v>7181500</v>
      </c>
      <c r="Q369" s="79">
        <f t="shared" si="448"/>
        <v>0</v>
      </c>
      <c r="R369" s="79">
        <f t="shared" si="448"/>
        <v>7181500</v>
      </c>
    </row>
    <row r="370" spans="1:18" s="1" customFormat="1" ht="12.75" hidden="1" customHeight="1" x14ac:dyDescent="0.25">
      <c r="A370" s="252" t="s">
        <v>543</v>
      </c>
      <c r="B370" s="252"/>
      <c r="C370" s="48"/>
      <c r="D370" s="48"/>
      <c r="E370" s="35">
        <v>852</v>
      </c>
      <c r="F370" s="78" t="s">
        <v>507</v>
      </c>
      <c r="G370" s="78" t="s">
        <v>257</v>
      </c>
      <c r="H370" s="78" t="s">
        <v>544</v>
      </c>
      <c r="I370" s="78"/>
      <c r="J370" s="79">
        <f t="shared" ref="J370:R370" si="449">J371</f>
        <v>652000</v>
      </c>
      <c r="K370" s="79">
        <f t="shared" si="449"/>
        <v>0</v>
      </c>
      <c r="L370" s="79">
        <f t="shared" si="449"/>
        <v>652000</v>
      </c>
      <c r="M370" s="79">
        <f t="shared" si="449"/>
        <v>0</v>
      </c>
      <c r="N370" s="79">
        <f t="shared" si="449"/>
        <v>652000</v>
      </c>
      <c r="O370" s="79">
        <f t="shared" si="449"/>
        <v>0</v>
      </c>
      <c r="P370" s="79">
        <f t="shared" si="449"/>
        <v>652000</v>
      </c>
      <c r="Q370" s="79">
        <f t="shared" si="449"/>
        <v>0</v>
      </c>
      <c r="R370" s="79">
        <f t="shared" si="449"/>
        <v>652000</v>
      </c>
    </row>
    <row r="371" spans="1:18" s="1" customFormat="1" ht="12.75" hidden="1" x14ac:dyDescent="0.25">
      <c r="A371" s="104"/>
      <c r="B371" s="48" t="s">
        <v>380</v>
      </c>
      <c r="C371" s="48"/>
      <c r="D371" s="48"/>
      <c r="E371" s="35">
        <v>852</v>
      </c>
      <c r="F371" s="78" t="s">
        <v>507</v>
      </c>
      <c r="G371" s="78" t="s">
        <v>257</v>
      </c>
      <c r="H371" s="78" t="s">
        <v>544</v>
      </c>
      <c r="I371" s="78" t="s">
        <v>381</v>
      </c>
      <c r="J371" s="79">
        <f>J372+J373</f>
        <v>652000</v>
      </c>
      <c r="K371" s="79">
        <f t="shared" ref="K371:R371" si="450">K372+K373</f>
        <v>0</v>
      </c>
      <c r="L371" s="79">
        <f t="shared" si="450"/>
        <v>652000</v>
      </c>
      <c r="M371" s="79">
        <f t="shared" si="450"/>
        <v>0</v>
      </c>
      <c r="N371" s="79">
        <f t="shared" si="450"/>
        <v>652000</v>
      </c>
      <c r="O371" s="79">
        <f t="shared" si="450"/>
        <v>0</v>
      </c>
      <c r="P371" s="79">
        <f t="shared" si="450"/>
        <v>652000</v>
      </c>
      <c r="Q371" s="79">
        <f t="shared" si="450"/>
        <v>0</v>
      </c>
      <c r="R371" s="79">
        <f t="shared" si="450"/>
        <v>652000</v>
      </c>
    </row>
    <row r="372" spans="1:18" s="1" customFormat="1" ht="25.5" hidden="1" x14ac:dyDescent="0.25">
      <c r="A372" s="104"/>
      <c r="B372" s="48" t="s">
        <v>534</v>
      </c>
      <c r="C372" s="48"/>
      <c r="D372" s="48"/>
      <c r="E372" s="35">
        <v>852</v>
      </c>
      <c r="F372" s="78" t="s">
        <v>507</v>
      </c>
      <c r="G372" s="78" t="s">
        <v>257</v>
      </c>
      <c r="H372" s="78" t="s">
        <v>544</v>
      </c>
      <c r="I372" s="78" t="s">
        <v>535</v>
      </c>
      <c r="J372" s="79">
        <v>652000</v>
      </c>
      <c r="K372" s="79">
        <v>-652000</v>
      </c>
      <c r="L372" s="79">
        <f t="shared" si="424"/>
        <v>0</v>
      </c>
      <c r="M372" s="79"/>
      <c r="N372" s="79">
        <f t="shared" ref="N372:N373" si="451">L372+M372</f>
        <v>0</v>
      </c>
      <c r="O372" s="79"/>
      <c r="P372" s="79">
        <f t="shared" ref="P372:P373" si="452">N372+O372</f>
        <v>0</v>
      </c>
      <c r="Q372" s="79"/>
      <c r="R372" s="79">
        <f t="shared" ref="R372:R373" si="453">P372+Q372</f>
        <v>0</v>
      </c>
    </row>
    <row r="373" spans="1:18" s="1" customFormat="1" ht="25.5" hidden="1" x14ac:dyDescent="0.25">
      <c r="A373" s="104"/>
      <c r="B373" s="48" t="s">
        <v>515</v>
      </c>
      <c r="C373" s="48"/>
      <c r="D373" s="48"/>
      <c r="E373" s="35">
        <v>852</v>
      </c>
      <c r="F373" s="78" t="s">
        <v>507</v>
      </c>
      <c r="G373" s="78" t="s">
        <v>257</v>
      </c>
      <c r="H373" s="78" t="s">
        <v>544</v>
      </c>
      <c r="I373" s="78" t="s">
        <v>383</v>
      </c>
      <c r="J373" s="79"/>
      <c r="K373" s="79">
        <v>652000</v>
      </c>
      <c r="L373" s="79">
        <f t="shared" si="424"/>
        <v>652000</v>
      </c>
      <c r="M373" s="79"/>
      <c r="N373" s="79">
        <f t="shared" si="451"/>
        <v>652000</v>
      </c>
      <c r="O373" s="79"/>
      <c r="P373" s="79">
        <f t="shared" si="452"/>
        <v>652000</v>
      </c>
      <c r="Q373" s="79"/>
      <c r="R373" s="79">
        <f t="shared" si="453"/>
        <v>652000</v>
      </c>
    </row>
    <row r="374" spans="1:18" s="1" customFormat="1" ht="12.75" hidden="1" x14ac:dyDescent="0.25">
      <c r="A374" s="252" t="s">
        <v>545</v>
      </c>
      <c r="B374" s="252"/>
      <c r="C374" s="48"/>
      <c r="D374" s="48"/>
      <c r="E374" s="35">
        <v>852</v>
      </c>
      <c r="F374" s="78" t="s">
        <v>507</v>
      </c>
      <c r="G374" s="78" t="s">
        <v>257</v>
      </c>
      <c r="H374" s="78" t="s">
        <v>546</v>
      </c>
      <c r="I374" s="78"/>
      <c r="J374" s="79">
        <f>J375+J377</f>
        <v>6529500</v>
      </c>
      <c r="K374" s="79">
        <f t="shared" ref="K374:R374" si="454">K375+K377</f>
        <v>0</v>
      </c>
      <c r="L374" s="79">
        <f t="shared" si="454"/>
        <v>6529500</v>
      </c>
      <c r="M374" s="79">
        <f t="shared" si="454"/>
        <v>0</v>
      </c>
      <c r="N374" s="79">
        <f t="shared" si="454"/>
        <v>6529500</v>
      </c>
      <c r="O374" s="79">
        <f t="shared" si="454"/>
        <v>0</v>
      </c>
      <c r="P374" s="79">
        <f t="shared" si="454"/>
        <v>6529500</v>
      </c>
      <c r="Q374" s="79">
        <f t="shared" si="454"/>
        <v>0</v>
      </c>
      <c r="R374" s="79">
        <f t="shared" si="454"/>
        <v>6529500</v>
      </c>
    </row>
    <row r="375" spans="1:18" s="1" customFormat="1" ht="12.75" hidden="1" customHeight="1" x14ac:dyDescent="0.25">
      <c r="A375" s="80"/>
      <c r="B375" s="48" t="s">
        <v>246</v>
      </c>
      <c r="C375" s="48"/>
      <c r="D375" s="48"/>
      <c r="E375" s="35">
        <v>852</v>
      </c>
      <c r="F375" s="78" t="s">
        <v>547</v>
      </c>
      <c r="G375" s="78" t="s">
        <v>257</v>
      </c>
      <c r="H375" s="78" t="s">
        <v>546</v>
      </c>
      <c r="I375" s="78" t="s">
        <v>247</v>
      </c>
      <c r="J375" s="79">
        <f>J376</f>
        <v>1559600</v>
      </c>
      <c r="K375" s="79">
        <f t="shared" ref="K375:R375" si="455">K376</f>
        <v>0</v>
      </c>
      <c r="L375" s="79">
        <f t="shared" si="455"/>
        <v>1559600</v>
      </c>
      <c r="M375" s="79">
        <f t="shared" si="455"/>
        <v>0</v>
      </c>
      <c r="N375" s="79">
        <f t="shared" si="455"/>
        <v>1559600</v>
      </c>
      <c r="O375" s="79">
        <f t="shared" si="455"/>
        <v>0</v>
      </c>
      <c r="P375" s="79">
        <f t="shared" si="455"/>
        <v>1559600</v>
      </c>
      <c r="Q375" s="79">
        <f t="shared" si="455"/>
        <v>0</v>
      </c>
      <c r="R375" s="79">
        <f t="shared" si="455"/>
        <v>1559600</v>
      </c>
    </row>
    <row r="376" spans="1:18" s="1" customFormat="1" ht="25.5" hidden="1" x14ac:dyDescent="0.25">
      <c r="A376" s="80"/>
      <c r="B376" s="51" t="s">
        <v>248</v>
      </c>
      <c r="C376" s="51"/>
      <c r="D376" s="51"/>
      <c r="E376" s="35">
        <v>852</v>
      </c>
      <c r="F376" s="78" t="s">
        <v>547</v>
      </c>
      <c r="G376" s="78" t="s">
        <v>257</v>
      </c>
      <c r="H376" s="78" t="s">
        <v>546</v>
      </c>
      <c r="I376" s="78" t="s">
        <v>249</v>
      </c>
      <c r="J376" s="79">
        <v>1559600</v>
      </c>
      <c r="K376" s="79"/>
      <c r="L376" s="79">
        <f t="shared" si="424"/>
        <v>1559600</v>
      </c>
      <c r="M376" s="79"/>
      <c r="N376" s="79">
        <f t="shared" ref="N376" si="456">L376+M376</f>
        <v>1559600</v>
      </c>
      <c r="O376" s="79"/>
      <c r="P376" s="79">
        <f t="shared" ref="P376" si="457">N376+O376</f>
        <v>1559600</v>
      </c>
      <c r="Q376" s="79"/>
      <c r="R376" s="79">
        <f t="shared" ref="R376" si="458">P376+Q376</f>
        <v>1559600</v>
      </c>
    </row>
    <row r="377" spans="1:18" s="1" customFormat="1" ht="12.75" hidden="1" x14ac:dyDescent="0.25">
      <c r="A377" s="104"/>
      <c r="B377" s="48" t="s">
        <v>380</v>
      </c>
      <c r="C377" s="48"/>
      <c r="D377" s="48"/>
      <c r="E377" s="35">
        <v>852</v>
      </c>
      <c r="F377" s="78" t="s">
        <v>507</v>
      </c>
      <c r="G377" s="78" t="s">
        <v>257</v>
      </c>
      <c r="H377" s="78" t="s">
        <v>546</v>
      </c>
      <c r="I377" s="78" t="s">
        <v>381</v>
      </c>
      <c r="J377" s="79">
        <f>J378</f>
        <v>4969900</v>
      </c>
      <c r="K377" s="79">
        <f t="shared" ref="K377:R377" si="459">K378</f>
        <v>0</v>
      </c>
      <c r="L377" s="79">
        <f t="shared" si="459"/>
        <v>4969900</v>
      </c>
      <c r="M377" s="79">
        <f t="shared" si="459"/>
        <v>0</v>
      </c>
      <c r="N377" s="79">
        <f t="shared" si="459"/>
        <v>4969900</v>
      </c>
      <c r="O377" s="79">
        <f t="shared" si="459"/>
        <v>0</v>
      </c>
      <c r="P377" s="79">
        <f t="shared" si="459"/>
        <v>4969900</v>
      </c>
      <c r="Q377" s="79">
        <f t="shared" si="459"/>
        <v>0</v>
      </c>
      <c r="R377" s="79">
        <f t="shared" si="459"/>
        <v>4969900</v>
      </c>
    </row>
    <row r="378" spans="1:18" s="1" customFormat="1" ht="25.5" hidden="1" x14ac:dyDescent="0.25">
      <c r="A378" s="104"/>
      <c r="B378" s="48" t="s">
        <v>534</v>
      </c>
      <c r="C378" s="48"/>
      <c r="D378" s="48"/>
      <c r="E378" s="35">
        <v>852</v>
      </c>
      <c r="F378" s="78" t="s">
        <v>507</v>
      </c>
      <c r="G378" s="78" t="s">
        <v>257</v>
      </c>
      <c r="H378" s="78" t="s">
        <v>546</v>
      </c>
      <c r="I378" s="78" t="s">
        <v>535</v>
      </c>
      <c r="J378" s="79">
        <v>4969900</v>
      </c>
      <c r="K378" s="79"/>
      <c r="L378" s="79">
        <f t="shared" si="424"/>
        <v>4969900</v>
      </c>
      <c r="M378" s="79"/>
      <c r="N378" s="79">
        <f t="shared" ref="N378" si="460">L378+M378</f>
        <v>4969900</v>
      </c>
      <c r="O378" s="79"/>
      <c r="P378" s="79">
        <f t="shared" ref="P378" si="461">N378+O378</f>
        <v>4969900</v>
      </c>
      <c r="Q378" s="79"/>
      <c r="R378" s="79">
        <f t="shared" ref="R378" si="462">P378+Q378</f>
        <v>4969900</v>
      </c>
    </row>
    <row r="379" spans="1:18" s="1" customFormat="1" ht="12.75" hidden="1" x14ac:dyDescent="0.25">
      <c r="A379" s="244" t="s">
        <v>548</v>
      </c>
      <c r="B379" s="244"/>
      <c r="C379" s="52"/>
      <c r="D379" s="52"/>
      <c r="E379" s="35">
        <v>852</v>
      </c>
      <c r="F379" s="75" t="s">
        <v>507</v>
      </c>
      <c r="G379" s="75" t="s">
        <v>270</v>
      </c>
      <c r="H379" s="75"/>
      <c r="I379" s="75"/>
      <c r="J379" s="76">
        <f>J380</f>
        <v>1004500</v>
      </c>
      <c r="K379" s="76">
        <f t="shared" ref="K379:R380" si="463">K380</f>
        <v>0</v>
      </c>
      <c r="L379" s="76">
        <f t="shared" si="463"/>
        <v>1004500</v>
      </c>
      <c r="M379" s="76">
        <f t="shared" si="463"/>
        <v>0</v>
      </c>
      <c r="N379" s="76">
        <f t="shared" si="463"/>
        <v>1004500</v>
      </c>
      <c r="O379" s="76">
        <f t="shared" si="463"/>
        <v>0</v>
      </c>
      <c r="P379" s="76">
        <f t="shared" si="463"/>
        <v>1004500</v>
      </c>
      <c r="Q379" s="76">
        <f t="shared" si="463"/>
        <v>0</v>
      </c>
      <c r="R379" s="76">
        <f t="shared" si="463"/>
        <v>1004500</v>
      </c>
    </row>
    <row r="380" spans="1:18" s="77" customFormat="1" ht="12.75" hidden="1" customHeight="1" x14ac:dyDescent="0.25">
      <c r="A380" s="241" t="s">
        <v>290</v>
      </c>
      <c r="B380" s="241"/>
      <c r="C380" s="51"/>
      <c r="D380" s="51"/>
      <c r="E380" s="35">
        <v>852</v>
      </c>
      <c r="F380" s="78" t="s">
        <v>507</v>
      </c>
      <c r="G380" s="78" t="s">
        <v>270</v>
      </c>
      <c r="H380" s="78" t="s">
        <v>291</v>
      </c>
      <c r="I380" s="78"/>
      <c r="J380" s="79">
        <f>J381</f>
        <v>1004500</v>
      </c>
      <c r="K380" s="79">
        <f t="shared" si="463"/>
        <v>0</v>
      </c>
      <c r="L380" s="79">
        <f t="shared" si="463"/>
        <v>1004500</v>
      </c>
      <c r="M380" s="79">
        <f t="shared" si="463"/>
        <v>0</v>
      </c>
      <c r="N380" s="79">
        <f t="shared" si="463"/>
        <v>1004500</v>
      </c>
      <c r="O380" s="79">
        <f t="shared" si="463"/>
        <v>0</v>
      </c>
      <c r="P380" s="79">
        <f t="shared" si="463"/>
        <v>1004500</v>
      </c>
      <c r="Q380" s="79">
        <f t="shared" si="463"/>
        <v>0</v>
      </c>
      <c r="R380" s="79">
        <f t="shared" si="463"/>
        <v>1004500</v>
      </c>
    </row>
    <row r="381" spans="1:18" s="1" customFormat="1" ht="12.75" hidden="1" customHeight="1" x14ac:dyDescent="0.25">
      <c r="A381" s="241" t="s">
        <v>292</v>
      </c>
      <c r="B381" s="241"/>
      <c r="C381" s="51"/>
      <c r="D381" s="51"/>
      <c r="E381" s="35">
        <v>852</v>
      </c>
      <c r="F381" s="49" t="s">
        <v>507</v>
      </c>
      <c r="G381" s="49" t="s">
        <v>270</v>
      </c>
      <c r="H381" s="49" t="s">
        <v>293</v>
      </c>
      <c r="I381" s="49"/>
      <c r="J381" s="79">
        <f>J382+J387</f>
        <v>1004500</v>
      </c>
      <c r="K381" s="79">
        <f t="shared" ref="K381:R381" si="464">K382+K387</f>
        <v>0</v>
      </c>
      <c r="L381" s="79">
        <f t="shared" si="464"/>
        <v>1004500</v>
      </c>
      <c r="M381" s="79">
        <f t="shared" si="464"/>
        <v>0</v>
      </c>
      <c r="N381" s="79">
        <f t="shared" si="464"/>
        <v>1004500</v>
      </c>
      <c r="O381" s="79">
        <f t="shared" si="464"/>
        <v>0</v>
      </c>
      <c r="P381" s="79">
        <f t="shared" si="464"/>
        <v>1004500</v>
      </c>
      <c r="Q381" s="79">
        <f t="shared" si="464"/>
        <v>0</v>
      </c>
      <c r="R381" s="79">
        <f t="shared" si="464"/>
        <v>1004500</v>
      </c>
    </row>
    <row r="382" spans="1:18" s="1" customFormat="1" ht="12.75" hidden="1" customHeight="1" x14ac:dyDescent="0.25">
      <c r="A382" s="241" t="s">
        <v>549</v>
      </c>
      <c r="B382" s="241"/>
      <c r="C382" s="51"/>
      <c r="D382" s="51"/>
      <c r="E382" s="35">
        <v>852</v>
      </c>
      <c r="F382" s="49" t="s">
        <v>507</v>
      </c>
      <c r="G382" s="49" t="s">
        <v>270</v>
      </c>
      <c r="H382" s="49" t="s">
        <v>550</v>
      </c>
      <c r="I382" s="49"/>
      <c r="J382" s="79">
        <f>J383+J385</f>
        <v>430500</v>
      </c>
      <c r="K382" s="79">
        <f t="shared" ref="K382:R382" si="465">K383+K385</f>
        <v>0</v>
      </c>
      <c r="L382" s="79">
        <f t="shared" si="465"/>
        <v>430500</v>
      </c>
      <c r="M382" s="79">
        <f t="shared" si="465"/>
        <v>0</v>
      </c>
      <c r="N382" s="79">
        <f t="shared" si="465"/>
        <v>430500</v>
      </c>
      <c r="O382" s="79">
        <f t="shared" si="465"/>
        <v>0</v>
      </c>
      <c r="P382" s="79">
        <f t="shared" si="465"/>
        <v>430500</v>
      </c>
      <c r="Q382" s="79">
        <f t="shared" si="465"/>
        <v>0</v>
      </c>
      <c r="R382" s="79">
        <f t="shared" si="465"/>
        <v>430500</v>
      </c>
    </row>
    <row r="383" spans="1:18" s="1" customFormat="1" ht="12.75" hidden="1" customHeight="1" x14ac:dyDescent="0.25">
      <c r="A383" s="51"/>
      <c r="B383" s="51" t="s">
        <v>241</v>
      </c>
      <c r="C383" s="51"/>
      <c r="D383" s="51"/>
      <c r="E383" s="35">
        <v>852</v>
      </c>
      <c r="F383" s="49" t="s">
        <v>507</v>
      </c>
      <c r="G383" s="49" t="s">
        <v>270</v>
      </c>
      <c r="H383" s="49" t="s">
        <v>550</v>
      </c>
      <c r="I383" s="78" t="s">
        <v>243</v>
      </c>
      <c r="J383" s="79">
        <f>J384</f>
        <v>347000</v>
      </c>
      <c r="K383" s="79">
        <f t="shared" ref="K383:R383" si="466">K384</f>
        <v>0</v>
      </c>
      <c r="L383" s="79">
        <f t="shared" si="466"/>
        <v>347000</v>
      </c>
      <c r="M383" s="79">
        <f t="shared" si="466"/>
        <v>0</v>
      </c>
      <c r="N383" s="79">
        <f t="shared" si="466"/>
        <v>347000</v>
      </c>
      <c r="O383" s="79">
        <f t="shared" si="466"/>
        <v>0</v>
      </c>
      <c r="P383" s="79">
        <f t="shared" si="466"/>
        <v>347000</v>
      </c>
      <c r="Q383" s="79">
        <f t="shared" si="466"/>
        <v>0</v>
      </c>
      <c r="R383" s="79">
        <f t="shared" si="466"/>
        <v>347000</v>
      </c>
    </row>
    <row r="384" spans="1:18" s="1" customFormat="1" ht="12.75" hidden="1" customHeight="1" x14ac:dyDescent="0.25">
      <c r="A384" s="80"/>
      <c r="B384" s="48" t="s">
        <v>244</v>
      </c>
      <c r="C384" s="48"/>
      <c r="D384" s="48"/>
      <c r="E384" s="35">
        <v>852</v>
      </c>
      <c r="F384" s="49" t="s">
        <v>507</v>
      </c>
      <c r="G384" s="49" t="s">
        <v>270</v>
      </c>
      <c r="H384" s="49" t="s">
        <v>550</v>
      </c>
      <c r="I384" s="78" t="s">
        <v>245</v>
      </c>
      <c r="J384" s="79">
        <v>347000</v>
      </c>
      <c r="K384" s="79"/>
      <c r="L384" s="79">
        <f t="shared" si="424"/>
        <v>347000</v>
      </c>
      <c r="M384" s="79"/>
      <c r="N384" s="79">
        <f t="shared" ref="N384" si="467">L384+M384</f>
        <v>347000</v>
      </c>
      <c r="O384" s="79"/>
      <c r="P384" s="79">
        <f t="shared" ref="P384" si="468">N384+O384</f>
        <v>347000</v>
      </c>
      <c r="Q384" s="79"/>
      <c r="R384" s="79">
        <f t="shared" ref="R384" si="469">P384+Q384</f>
        <v>347000</v>
      </c>
    </row>
    <row r="385" spans="1:18" s="1" customFormat="1" ht="12.75" hidden="1" x14ac:dyDescent="0.25">
      <c r="A385" s="80"/>
      <c r="B385" s="48" t="s">
        <v>246</v>
      </c>
      <c r="C385" s="48"/>
      <c r="D385" s="48"/>
      <c r="E385" s="35">
        <v>852</v>
      </c>
      <c r="F385" s="49" t="s">
        <v>507</v>
      </c>
      <c r="G385" s="49" t="s">
        <v>270</v>
      </c>
      <c r="H385" s="49" t="s">
        <v>550</v>
      </c>
      <c r="I385" s="78" t="s">
        <v>247</v>
      </c>
      <c r="J385" s="79">
        <f>J386</f>
        <v>83500</v>
      </c>
      <c r="K385" s="79">
        <f t="shared" ref="K385:R385" si="470">K386</f>
        <v>0</v>
      </c>
      <c r="L385" s="79">
        <f t="shared" si="470"/>
        <v>83500</v>
      </c>
      <c r="M385" s="79">
        <f t="shared" si="470"/>
        <v>0</v>
      </c>
      <c r="N385" s="79">
        <f t="shared" si="470"/>
        <v>83500</v>
      </c>
      <c r="O385" s="79">
        <f t="shared" si="470"/>
        <v>0</v>
      </c>
      <c r="P385" s="79">
        <f t="shared" si="470"/>
        <v>83500</v>
      </c>
      <c r="Q385" s="79">
        <f t="shared" si="470"/>
        <v>0</v>
      </c>
      <c r="R385" s="79">
        <f t="shared" si="470"/>
        <v>83500</v>
      </c>
    </row>
    <row r="386" spans="1:18" s="1" customFormat="1" ht="25.5" hidden="1" x14ac:dyDescent="0.25">
      <c r="A386" s="80"/>
      <c r="B386" s="51" t="s">
        <v>248</v>
      </c>
      <c r="C386" s="51"/>
      <c r="D386" s="51"/>
      <c r="E386" s="35">
        <v>852</v>
      </c>
      <c r="F386" s="49" t="s">
        <v>507</v>
      </c>
      <c r="G386" s="49" t="s">
        <v>270</v>
      </c>
      <c r="H386" s="49" t="s">
        <v>550</v>
      </c>
      <c r="I386" s="78" t="s">
        <v>249</v>
      </c>
      <c r="J386" s="79">
        <v>83500</v>
      </c>
      <c r="K386" s="79"/>
      <c r="L386" s="79">
        <f t="shared" si="424"/>
        <v>83500</v>
      </c>
      <c r="M386" s="79"/>
      <c r="N386" s="79">
        <f t="shared" ref="N386" si="471">L386+M386</f>
        <v>83500</v>
      </c>
      <c r="O386" s="79"/>
      <c r="P386" s="79">
        <f t="shared" ref="P386" si="472">N386+O386</f>
        <v>83500</v>
      </c>
      <c r="Q386" s="79"/>
      <c r="R386" s="79">
        <f t="shared" ref="R386" si="473">P386+Q386</f>
        <v>83500</v>
      </c>
    </row>
    <row r="387" spans="1:18" s="1" customFormat="1" ht="12.75" hidden="1" x14ac:dyDescent="0.25">
      <c r="A387" s="241" t="s">
        <v>551</v>
      </c>
      <c r="B387" s="241"/>
      <c r="C387" s="51"/>
      <c r="D387" s="51"/>
      <c r="E387" s="35">
        <v>852</v>
      </c>
      <c r="F387" s="78" t="s">
        <v>507</v>
      </c>
      <c r="G387" s="78" t="s">
        <v>270</v>
      </c>
      <c r="H387" s="78" t="s">
        <v>552</v>
      </c>
      <c r="I387" s="78"/>
      <c r="J387" s="79">
        <f>J388+J390</f>
        <v>574000</v>
      </c>
      <c r="K387" s="79">
        <f t="shared" ref="K387:R387" si="474">K388+K390</f>
        <v>0</v>
      </c>
      <c r="L387" s="79">
        <f t="shared" si="474"/>
        <v>574000</v>
      </c>
      <c r="M387" s="79">
        <f t="shared" si="474"/>
        <v>0</v>
      </c>
      <c r="N387" s="79">
        <f t="shared" si="474"/>
        <v>574000</v>
      </c>
      <c r="O387" s="79">
        <f t="shared" si="474"/>
        <v>0</v>
      </c>
      <c r="P387" s="79">
        <f t="shared" si="474"/>
        <v>574000</v>
      </c>
      <c r="Q387" s="79">
        <f t="shared" si="474"/>
        <v>0</v>
      </c>
      <c r="R387" s="79">
        <f t="shared" si="474"/>
        <v>574000</v>
      </c>
    </row>
    <row r="388" spans="1:18" s="1" customFormat="1" ht="38.25" hidden="1" x14ac:dyDescent="0.25">
      <c r="A388" s="51"/>
      <c r="B388" s="51" t="s">
        <v>241</v>
      </c>
      <c r="C388" s="51"/>
      <c r="D388" s="51"/>
      <c r="E388" s="35">
        <v>852</v>
      </c>
      <c r="F388" s="49" t="s">
        <v>507</v>
      </c>
      <c r="G388" s="49" t="s">
        <v>270</v>
      </c>
      <c r="H388" s="78" t="s">
        <v>552</v>
      </c>
      <c r="I388" s="78" t="s">
        <v>243</v>
      </c>
      <c r="J388" s="79">
        <f>J389</f>
        <v>340600</v>
      </c>
      <c r="K388" s="79">
        <f t="shared" ref="K388:R388" si="475">K389</f>
        <v>0</v>
      </c>
      <c r="L388" s="79">
        <f t="shared" si="475"/>
        <v>340600</v>
      </c>
      <c r="M388" s="79">
        <f t="shared" si="475"/>
        <v>0</v>
      </c>
      <c r="N388" s="79">
        <f t="shared" si="475"/>
        <v>340600</v>
      </c>
      <c r="O388" s="79">
        <f t="shared" si="475"/>
        <v>0</v>
      </c>
      <c r="P388" s="79">
        <f t="shared" si="475"/>
        <v>340600</v>
      </c>
      <c r="Q388" s="79">
        <f t="shared" si="475"/>
        <v>0</v>
      </c>
      <c r="R388" s="79">
        <f t="shared" si="475"/>
        <v>340600</v>
      </c>
    </row>
    <row r="389" spans="1:18" s="1" customFormat="1" ht="12.75" hidden="1" x14ac:dyDescent="0.25">
      <c r="A389" s="80"/>
      <c r="B389" s="48" t="s">
        <v>244</v>
      </c>
      <c r="C389" s="48"/>
      <c r="D389" s="48"/>
      <c r="E389" s="35">
        <v>852</v>
      </c>
      <c r="F389" s="49" t="s">
        <v>507</v>
      </c>
      <c r="G389" s="49" t="s">
        <v>270</v>
      </c>
      <c r="H389" s="78" t="s">
        <v>552</v>
      </c>
      <c r="I389" s="78" t="s">
        <v>245</v>
      </c>
      <c r="J389" s="79">
        <v>340600</v>
      </c>
      <c r="K389" s="79"/>
      <c r="L389" s="79">
        <f t="shared" si="424"/>
        <v>340600</v>
      </c>
      <c r="M389" s="79"/>
      <c r="N389" s="79">
        <f t="shared" ref="N389" si="476">L389+M389</f>
        <v>340600</v>
      </c>
      <c r="O389" s="79"/>
      <c r="P389" s="79">
        <f t="shared" ref="P389" si="477">N389+O389</f>
        <v>340600</v>
      </c>
      <c r="Q389" s="79"/>
      <c r="R389" s="79">
        <f t="shared" ref="R389" si="478">P389+Q389</f>
        <v>340600</v>
      </c>
    </row>
    <row r="390" spans="1:18" s="1" customFormat="1" ht="12.75" hidden="1" x14ac:dyDescent="0.25">
      <c r="A390" s="80"/>
      <c r="B390" s="48" t="s">
        <v>246</v>
      </c>
      <c r="C390" s="48"/>
      <c r="D390" s="48"/>
      <c r="E390" s="35">
        <v>852</v>
      </c>
      <c r="F390" s="49" t="s">
        <v>507</v>
      </c>
      <c r="G390" s="49" t="s">
        <v>270</v>
      </c>
      <c r="H390" s="78" t="s">
        <v>552</v>
      </c>
      <c r="I390" s="78" t="s">
        <v>247</v>
      </c>
      <c r="J390" s="79">
        <f>J391</f>
        <v>233400</v>
      </c>
      <c r="K390" s="79">
        <f t="shared" ref="K390:R390" si="479">K391</f>
        <v>0</v>
      </c>
      <c r="L390" s="79">
        <f t="shared" si="479"/>
        <v>233400</v>
      </c>
      <c r="M390" s="79">
        <f t="shared" si="479"/>
        <v>0</v>
      </c>
      <c r="N390" s="79">
        <f t="shared" si="479"/>
        <v>233400</v>
      </c>
      <c r="O390" s="79">
        <f t="shared" si="479"/>
        <v>0</v>
      </c>
      <c r="P390" s="79">
        <f t="shared" si="479"/>
        <v>233400</v>
      </c>
      <c r="Q390" s="79">
        <f t="shared" si="479"/>
        <v>0</v>
      </c>
      <c r="R390" s="79">
        <f t="shared" si="479"/>
        <v>233400</v>
      </c>
    </row>
    <row r="391" spans="1:18" s="1" customFormat="1" ht="25.5" hidden="1" x14ac:dyDescent="0.25">
      <c r="A391" s="80"/>
      <c r="B391" s="51" t="s">
        <v>248</v>
      </c>
      <c r="C391" s="51"/>
      <c r="D391" s="51"/>
      <c r="E391" s="35">
        <v>852</v>
      </c>
      <c r="F391" s="49" t="s">
        <v>507</v>
      </c>
      <c r="G391" s="49" t="s">
        <v>270</v>
      </c>
      <c r="H391" s="78" t="s">
        <v>552</v>
      </c>
      <c r="I391" s="78" t="s">
        <v>249</v>
      </c>
      <c r="J391" s="79">
        <v>233400</v>
      </c>
      <c r="K391" s="79"/>
      <c r="L391" s="79">
        <f t="shared" si="424"/>
        <v>233400</v>
      </c>
      <c r="M391" s="79"/>
      <c r="N391" s="79">
        <f t="shared" ref="N391" si="480">L391+M391</f>
        <v>233400</v>
      </c>
      <c r="O391" s="79"/>
      <c r="P391" s="79">
        <f t="shared" ref="P391" si="481">N391+O391</f>
        <v>233400</v>
      </c>
      <c r="Q391" s="79"/>
      <c r="R391" s="79">
        <f t="shared" ref="R391" si="482">P391+Q391</f>
        <v>233400</v>
      </c>
    </row>
    <row r="392" spans="1:18" s="1" customFormat="1" ht="19.5" customHeight="1" x14ac:dyDescent="0.25">
      <c r="A392" s="253" t="s">
        <v>592</v>
      </c>
      <c r="B392" s="254"/>
      <c r="C392" s="126"/>
      <c r="D392" s="126"/>
      <c r="E392" s="127">
        <v>853</v>
      </c>
      <c r="F392" s="78"/>
      <c r="G392" s="78"/>
      <c r="H392" s="78"/>
      <c r="I392" s="78"/>
      <c r="J392" s="128">
        <f>J393+J410+J417+J424+J438</f>
        <v>31220400</v>
      </c>
      <c r="K392" s="128">
        <f t="shared" ref="K392:R392" si="483">K393+K410+K417+K424+K438</f>
        <v>585220</v>
      </c>
      <c r="L392" s="128">
        <f t="shared" si="483"/>
        <v>31805620</v>
      </c>
      <c r="M392" s="128">
        <f t="shared" si="483"/>
        <v>0</v>
      </c>
      <c r="N392" s="128">
        <f t="shared" si="483"/>
        <v>31805620</v>
      </c>
      <c r="O392" s="128">
        <f t="shared" si="483"/>
        <v>0</v>
      </c>
      <c r="P392" s="128">
        <f t="shared" si="483"/>
        <v>31805620</v>
      </c>
      <c r="Q392" s="128">
        <f t="shared" si="483"/>
        <v>2927</v>
      </c>
      <c r="R392" s="128">
        <f t="shared" si="483"/>
        <v>31808547</v>
      </c>
    </row>
    <row r="393" spans="1:18" s="74" customFormat="1" ht="12.75" hidden="1" customHeight="1" x14ac:dyDescent="0.25">
      <c r="A393" s="243" t="s">
        <v>233</v>
      </c>
      <c r="B393" s="243"/>
      <c r="C393" s="129"/>
      <c r="D393" s="129"/>
      <c r="E393" s="130">
        <v>853</v>
      </c>
      <c r="F393" s="72" t="s">
        <v>234</v>
      </c>
      <c r="G393" s="72"/>
      <c r="H393" s="72"/>
      <c r="I393" s="72"/>
      <c r="J393" s="73">
        <f>J394+J404</f>
        <v>3346500</v>
      </c>
      <c r="K393" s="73">
        <f t="shared" ref="K393:R393" si="484">K394+K404</f>
        <v>721800</v>
      </c>
      <c r="L393" s="73">
        <f t="shared" si="484"/>
        <v>4068300</v>
      </c>
      <c r="M393" s="73">
        <f t="shared" si="484"/>
        <v>0</v>
      </c>
      <c r="N393" s="73">
        <f t="shared" si="484"/>
        <v>4068300</v>
      </c>
      <c r="O393" s="73">
        <f t="shared" si="484"/>
        <v>0</v>
      </c>
      <c r="P393" s="73">
        <f t="shared" si="484"/>
        <v>4068300</v>
      </c>
      <c r="Q393" s="73">
        <f t="shared" si="484"/>
        <v>0</v>
      </c>
      <c r="R393" s="73">
        <f t="shared" si="484"/>
        <v>4068300</v>
      </c>
    </row>
    <row r="394" spans="1:18" s="77" customFormat="1" ht="12.75" hidden="1" customHeight="1" x14ac:dyDescent="0.25">
      <c r="A394" s="244" t="s">
        <v>269</v>
      </c>
      <c r="B394" s="244"/>
      <c r="C394" s="131"/>
      <c r="D394" s="131"/>
      <c r="E394" s="130">
        <v>853</v>
      </c>
      <c r="F394" s="75" t="s">
        <v>234</v>
      </c>
      <c r="G394" s="75" t="s">
        <v>270</v>
      </c>
      <c r="H394" s="75"/>
      <c r="I394" s="75"/>
      <c r="J394" s="76">
        <f>J395</f>
        <v>3346300</v>
      </c>
      <c r="K394" s="76">
        <f t="shared" ref="K394:R395" si="485">K395</f>
        <v>721800</v>
      </c>
      <c r="L394" s="76">
        <f t="shared" si="485"/>
        <v>4068100</v>
      </c>
      <c r="M394" s="76">
        <f t="shared" si="485"/>
        <v>0</v>
      </c>
      <c r="N394" s="76">
        <f t="shared" si="485"/>
        <v>4068100</v>
      </c>
      <c r="O394" s="76">
        <f t="shared" si="485"/>
        <v>0</v>
      </c>
      <c r="P394" s="76">
        <f t="shared" si="485"/>
        <v>4068100</v>
      </c>
      <c r="Q394" s="76">
        <f t="shared" si="485"/>
        <v>0</v>
      </c>
      <c r="R394" s="76">
        <f t="shared" si="485"/>
        <v>4068100</v>
      </c>
    </row>
    <row r="395" spans="1:18" s="1" customFormat="1" ht="12.75" hidden="1" customHeight="1" x14ac:dyDescent="0.25">
      <c r="A395" s="241" t="s">
        <v>237</v>
      </c>
      <c r="B395" s="241"/>
      <c r="C395" s="95"/>
      <c r="D395" s="95"/>
      <c r="E395" s="130">
        <v>853</v>
      </c>
      <c r="F395" s="78" t="s">
        <v>234</v>
      </c>
      <c r="G395" s="78" t="s">
        <v>270</v>
      </c>
      <c r="H395" s="78" t="s">
        <v>258</v>
      </c>
      <c r="I395" s="78"/>
      <c r="J395" s="79">
        <f>J396</f>
        <v>3346300</v>
      </c>
      <c r="K395" s="79">
        <f t="shared" si="485"/>
        <v>721800</v>
      </c>
      <c r="L395" s="79">
        <f t="shared" si="485"/>
        <v>4068100</v>
      </c>
      <c r="M395" s="79">
        <f t="shared" si="485"/>
        <v>0</v>
      </c>
      <c r="N395" s="79">
        <f t="shared" si="485"/>
        <v>4068100</v>
      </c>
      <c r="O395" s="79">
        <f t="shared" si="485"/>
        <v>0</v>
      </c>
      <c r="P395" s="79">
        <f t="shared" si="485"/>
        <v>4068100</v>
      </c>
      <c r="Q395" s="79">
        <f t="shared" si="485"/>
        <v>0</v>
      </c>
      <c r="R395" s="79">
        <f t="shared" si="485"/>
        <v>4068100</v>
      </c>
    </row>
    <row r="396" spans="1:18" s="1" customFormat="1" ht="12.75" hidden="1" x14ac:dyDescent="0.25">
      <c r="A396" s="241" t="s">
        <v>239</v>
      </c>
      <c r="B396" s="241"/>
      <c r="C396" s="95"/>
      <c r="D396" s="95"/>
      <c r="E396" s="130">
        <v>853</v>
      </c>
      <c r="F396" s="78" t="s">
        <v>234</v>
      </c>
      <c r="G396" s="78" t="s">
        <v>270</v>
      </c>
      <c r="H396" s="78" t="s">
        <v>240</v>
      </c>
      <c r="I396" s="78"/>
      <c r="J396" s="79">
        <f>J397+J399+J401</f>
        <v>3346300</v>
      </c>
      <c r="K396" s="79">
        <f t="shared" ref="K396:R396" si="486">K397+K399+K401</f>
        <v>721800</v>
      </c>
      <c r="L396" s="79">
        <f t="shared" si="486"/>
        <v>4068100</v>
      </c>
      <c r="M396" s="79">
        <f t="shared" si="486"/>
        <v>0</v>
      </c>
      <c r="N396" s="79">
        <f t="shared" si="486"/>
        <v>4068100</v>
      </c>
      <c r="O396" s="79">
        <f t="shared" si="486"/>
        <v>0</v>
      </c>
      <c r="P396" s="79">
        <f t="shared" si="486"/>
        <v>4068100</v>
      </c>
      <c r="Q396" s="79">
        <f t="shared" si="486"/>
        <v>0</v>
      </c>
      <c r="R396" s="79">
        <f t="shared" si="486"/>
        <v>4068100</v>
      </c>
    </row>
    <row r="397" spans="1:18" s="1" customFormat="1" ht="38.25" hidden="1" x14ac:dyDescent="0.25">
      <c r="A397" s="51"/>
      <c r="B397" s="51" t="s">
        <v>241</v>
      </c>
      <c r="C397" s="95"/>
      <c r="D397" s="95"/>
      <c r="E397" s="130">
        <v>853</v>
      </c>
      <c r="F397" s="78" t="s">
        <v>234</v>
      </c>
      <c r="G397" s="78" t="s">
        <v>270</v>
      </c>
      <c r="H397" s="78" t="s">
        <v>240</v>
      </c>
      <c r="I397" s="78" t="s">
        <v>243</v>
      </c>
      <c r="J397" s="79">
        <f>J398</f>
        <v>2954700</v>
      </c>
      <c r="K397" s="79">
        <f t="shared" ref="K397:R397" si="487">K398</f>
        <v>630300</v>
      </c>
      <c r="L397" s="79">
        <f t="shared" si="487"/>
        <v>3585000</v>
      </c>
      <c r="M397" s="79">
        <f t="shared" si="487"/>
        <v>0</v>
      </c>
      <c r="N397" s="79">
        <f t="shared" si="487"/>
        <v>3585000</v>
      </c>
      <c r="O397" s="79">
        <f t="shared" si="487"/>
        <v>0</v>
      </c>
      <c r="P397" s="79">
        <f t="shared" si="487"/>
        <v>3585000</v>
      </c>
      <c r="Q397" s="79">
        <f t="shared" si="487"/>
        <v>0</v>
      </c>
      <c r="R397" s="79">
        <f t="shared" si="487"/>
        <v>3585000</v>
      </c>
    </row>
    <row r="398" spans="1:18" s="1" customFormat="1" ht="12.75" hidden="1" customHeight="1" x14ac:dyDescent="0.25">
      <c r="A398" s="80"/>
      <c r="B398" s="48" t="s">
        <v>244</v>
      </c>
      <c r="C398" s="132"/>
      <c r="D398" s="132"/>
      <c r="E398" s="130">
        <v>853</v>
      </c>
      <c r="F398" s="78" t="s">
        <v>234</v>
      </c>
      <c r="G398" s="78" t="s">
        <v>270</v>
      </c>
      <c r="H398" s="78" t="s">
        <v>240</v>
      </c>
      <c r="I398" s="78" t="s">
        <v>245</v>
      </c>
      <c r="J398" s="79">
        <f>2954645+55</f>
        <v>2954700</v>
      </c>
      <c r="K398" s="79">
        <v>630300</v>
      </c>
      <c r="L398" s="79">
        <f t="shared" si="424"/>
        <v>3585000</v>
      </c>
      <c r="M398" s="79"/>
      <c r="N398" s="79">
        <f t="shared" ref="N398" si="488">L398+M398</f>
        <v>3585000</v>
      </c>
      <c r="O398" s="79"/>
      <c r="P398" s="79">
        <f t="shared" ref="P398" si="489">N398+O398</f>
        <v>3585000</v>
      </c>
      <c r="Q398" s="79"/>
      <c r="R398" s="79">
        <f t="shared" ref="R398" si="490">P398+Q398</f>
        <v>3585000</v>
      </c>
    </row>
    <row r="399" spans="1:18" s="1" customFormat="1" ht="12.75" hidden="1" customHeight="1" x14ac:dyDescent="0.25">
      <c r="A399" s="80"/>
      <c r="B399" s="48" t="s">
        <v>246</v>
      </c>
      <c r="C399" s="132"/>
      <c r="D399" s="132"/>
      <c r="E399" s="130">
        <v>853</v>
      </c>
      <c r="F399" s="78" t="s">
        <v>234</v>
      </c>
      <c r="G399" s="78" t="s">
        <v>270</v>
      </c>
      <c r="H399" s="78" t="s">
        <v>240</v>
      </c>
      <c r="I399" s="78" t="s">
        <v>247</v>
      </c>
      <c r="J399" s="79">
        <f>J400</f>
        <v>384000</v>
      </c>
      <c r="K399" s="79">
        <f t="shared" ref="K399:R399" si="491">K400</f>
        <v>91500</v>
      </c>
      <c r="L399" s="79">
        <f t="shared" si="491"/>
        <v>475500</v>
      </c>
      <c r="M399" s="79">
        <f t="shared" si="491"/>
        <v>0</v>
      </c>
      <c r="N399" s="79">
        <f t="shared" si="491"/>
        <v>475500</v>
      </c>
      <c r="O399" s="79">
        <f t="shared" si="491"/>
        <v>0</v>
      </c>
      <c r="P399" s="79">
        <f t="shared" si="491"/>
        <v>475500</v>
      </c>
      <c r="Q399" s="79">
        <f t="shared" si="491"/>
        <v>0</v>
      </c>
      <c r="R399" s="79">
        <f t="shared" si="491"/>
        <v>475500</v>
      </c>
    </row>
    <row r="400" spans="1:18" s="1" customFormat="1" ht="12.75" hidden="1" customHeight="1" x14ac:dyDescent="0.25">
      <c r="A400" s="80"/>
      <c r="B400" s="51" t="s">
        <v>248</v>
      </c>
      <c r="C400" s="95"/>
      <c r="D400" s="95"/>
      <c r="E400" s="130">
        <v>853</v>
      </c>
      <c r="F400" s="78" t="s">
        <v>234</v>
      </c>
      <c r="G400" s="78" t="s">
        <v>270</v>
      </c>
      <c r="H400" s="78" t="s">
        <v>240</v>
      </c>
      <c r="I400" s="78" t="s">
        <v>249</v>
      </c>
      <c r="J400" s="79">
        <v>384000</v>
      </c>
      <c r="K400" s="79">
        <v>91500</v>
      </c>
      <c r="L400" s="79">
        <f t="shared" si="424"/>
        <v>475500</v>
      </c>
      <c r="M400" s="79"/>
      <c r="N400" s="79">
        <f t="shared" ref="N400" si="492">L400+M400</f>
        <v>475500</v>
      </c>
      <c r="O400" s="79"/>
      <c r="P400" s="79">
        <f t="shared" ref="P400" si="493">N400+O400</f>
        <v>475500</v>
      </c>
      <c r="Q400" s="79"/>
      <c r="R400" s="79">
        <f t="shared" ref="R400" si="494">P400+Q400</f>
        <v>475500</v>
      </c>
    </row>
    <row r="401" spans="1:18" s="1" customFormat="1" ht="12.75" hidden="1" customHeight="1" x14ac:dyDescent="0.25">
      <c r="A401" s="80"/>
      <c r="B401" s="51" t="s">
        <v>250</v>
      </c>
      <c r="C401" s="95"/>
      <c r="D401" s="95"/>
      <c r="E401" s="130">
        <v>853</v>
      </c>
      <c r="F401" s="78" t="s">
        <v>234</v>
      </c>
      <c r="G401" s="78" t="s">
        <v>270</v>
      </c>
      <c r="H401" s="78" t="s">
        <v>240</v>
      </c>
      <c r="I401" s="78" t="s">
        <v>251</v>
      </c>
      <c r="J401" s="79">
        <f>J402+J403</f>
        <v>7600</v>
      </c>
      <c r="K401" s="79">
        <f t="shared" ref="K401:R401" si="495">K402+K403</f>
        <v>0</v>
      </c>
      <c r="L401" s="79">
        <f t="shared" si="495"/>
        <v>7600</v>
      </c>
      <c r="M401" s="79">
        <f t="shared" si="495"/>
        <v>0</v>
      </c>
      <c r="N401" s="79">
        <f t="shared" si="495"/>
        <v>7600</v>
      </c>
      <c r="O401" s="79">
        <f t="shared" si="495"/>
        <v>0</v>
      </c>
      <c r="P401" s="79">
        <f t="shared" si="495"/>
        <v>7600</v>
      </c>
      <c r="Q401" s="79">
        <f t="shared" si="495"/>
        <v>0</v>
      </c>
      <c r="R401" s="79">
        <f t="shared" si="495"/>
        <v>7600</v>
      </c>
    </row>
    <row r="402" spans="1:18" s="1" customFormat="1" ht="12.75" hidden="1" customHeight="1" x14ac:dyDescent="0.25">
      <c r="A402" s="80"/>
      <c r="B402" s="51" t="s">
        <v>252</v>
      </c>
      <c r="C402" s="95"/>
      <c r="D402" s="95"/>
      <c r="E402" s="130">
        <v>853</v>
      </c>
      <c r="F402" s="78" t="s">
        <v>234</v>
      </c>
      <c r="G402" s="78" t="s">
        <v>270</v>
      </c>
      <c r="H402" s="78" t="s">
        <v>240</v>
      </c>
      <c r="I402" s="78" t="s">
        <v>253</v>
      </c>
      <c r="J402" s="79">
        <v>6000</v>
      </c>
      <c r="K402" s="79"/>
      <c r="L402" s="79">
        <f t="shared" si="424"/>
        <v>6000</v>
      </c>
      <c r="M402" s="79"/>
      <c r="N402" s="79">
        <f t="shared" ref="N402:N403" si="496">L402+M402</f>
        <v>6000</v>
      </c>
      <c r="O402" s="79"/>
      <c r="P402" s="79">
        <f t="shared" ref="P402:P403" si="497">N402+O402</f>
        <v>6000</v>
      </c>
      <c r="Q402" s="79"/>
      <c r="R402" s="79">
        <f t="shared" ref="R402:R403" si="498">P402+Q402</f>
        <v>6000</v>
      </c>
    </row>
    <row r="403" spans="1:18" s="1" customFormat="1" ht="12.75" hidden="1" x14ac:dyDescent="0.25">
      <c r="A403" s="80"/>
      <c r="B403" s="51" t="s">
        <v>254</v>
      </c>
      <c r="C403" s="95"/>
      <c r="D403" s="95"/>
      <c r="E403" s="130">
        <v>853</v>
      </c>
      <c r="F403" s="78" t="s">
        <v>234</v>
      </c>
      <c r="G403" s="78" t="s">
        <v>270</v>
      </c>
      <c r="H403" s="78" t="s">
        <v>240</v>
      </c>
      <c r="I403" s="78" t="s">
        <v>255</v>
      </c>
      <c r="J403" s="79">
        <v>1600</v>
      </c>
      <c r="K403" s="79"/>
      <c r="L403" s="79">
        <f t="shared" si="424"/>
        <v>1600</v>
      </c>
      <c r="M403" s="79"/>
      <c r="N403" s="79">
        <f t="shared" si="496"/>
        <v>1600</v>
      </c>
      <c r="O403" s="79"/>
      <c r="P403" s="79">
        <f t="shared" si="497"/>
        <v>1600</v>
      </c>
      <c r="Q403" s="79"/>
      <c r="R403" s="79">
        <f t="shared" si="498"/>
        <v>1600</v>
      </c>
    </row>
    <row r="404" spans="1:18" s="77" customFormat="1" ht="12.75" hidden="1" x14ac:dyDescent="0.25">
      <c r="A404" s="244" t="s">
        <v>282</v>
      </c>
      <c r="B404" s="244"/>
      <c r="C404" s="131"/>
      <c r="D404" s="131"/>
      <c r="E404" s="130">
        <v>853</v>
      </c>
      <c r="F404" s="75" t="s">
        <v>234</v>
      </c>
      <c r="G404" s="75" t="s">
        <v>283</v>
      </c>
      <c r="H404" s="75"/>
      <c r="I404" s="75"/>
      <c r="J404" s="76">
        <f>J405</f>
        <v>200</v>
      </c>
      <c r="K404" s="76">
        <f t="shared" ref="K404:R406" si="499">K405</f>
        <v>0</v>
      </c>
      <c r="L404" s="76">
        <f t="shared" si="499"/>
        <v>200</v>
      </c>
      <c r="M404" s="76">
        <f t="shared" si="499"/>
        <v>0</v>
      </c>
      <c r="N404" s="76">
        <f t="shared" si="499"/>
        <v>200</v>
      </c>
      <c r="O404" s="76">
        <f t="shared" si="499"/>
        <v>0</v>
      </c>
      <c r="P404" s="76">
        <f t="shared" si="499"/>
        <v>200</v>
      </c>
      <c r="Q404" s="76">
        <f t="shared" si="499"/>
        <v>0</v>
      </c>
      <c r="R404" s="76">
        <f t="shared" si="499"/>
        <v>200</v>
      </c>
    </row>
    <row r="405" spans="1:18" s="83" customFormat="1" ht="12.75" hidden="1" customHeight="1" x14ac:dyDescent="0.25">
      <c r="A405" s="241" t="s">
        <v>290</v>
      </c>
      <c r="B405" s="241"/>
      <c r="C405" s="95"/>
      <c r="D405" s="95"/>
      <c r="E405" s="130">
        <v>853</v>
      </c>
      <c r="F405" s="78" t="s">
        <v>234</v>
      </c>
      <c r="G405" s="78" t="s">
        <v>283</v>
      </c>
      <c r="H405" s="78" t="s">
        <v>291</v>
      </c>
      <c r="I405" s="82"/>
      <c r="J405" s="79">
        <f>J406</f>
        <v>200</v>
      </c>
      <c r="K405" s="79">
        <f t="shared" si="499"/>
        <v>0</v>
      </c>
      <c r="L405" s="79">
        <f t="shared" si="499"/>
        <v>200</v>
      </c>
      <c r="M405" s="79">
        <f t="shared" si="499"/>
        <v>0</v>
      </c>
      <c r="N405" s="79">
        <f t="shared" si="499"/>
        <v>200</v>
      </c>
      <c r="O405" s="79">
        <f t="shared" si="499"/>
        <v>0</v>
      </c>
      <c r="P405" s="79">
        <f t="shared" si="499"/>
        <v>200</v>
      </c>
      <c r="Q405" s="79">
        <f t="shared" si="499"/>
        <v>0</v>
      </c>
      <c r="R405" s="79">
        <f t="shared" si="499"/>
        <v>200</v>
      </c>
    </row>
    <row r="406" spans="1:18" s="1" customFormat="1" ht="12.75" hidden="1" customHeight="1" x14ac:dyDescent="0.25">
      <c r="A406" s="241" t="s">
        <v>292</v>
      </c>
      <c r="B406" s="241"/>
      <c r="C406" s="95"/>
      <c r="D406" s="95"/>
      <c r="E406" s="130">
        <v>853</v>
      </c>
      <c r="F406" s="49" t="s">
        <v>234</v>
      </c>
      <c r="G406" s="49" t="s">
        <v>283</v>
      </c>
      <c r="H406" s="49" t="s">
        <v>293</v>
      </c>
      <c r="I406" s="84"/>
      <c r="J406" s="79">
        <f>J407</f>
        <v>200</v>
      </c>
      <c r="K406" s="79">
        <f t="shared" si="499"/>
        <v>0</v>
      </c>
      <c r="L406" s="79">
        <f t="shared" si="499"/>
        <v>200</v>
      </c>
      <c r="M406" s="79">
        <f t="shared" si="499"/>
        <v>0</v>
      </c>
      <c r="N406" s="79">
        <f t="shared" si="499"/>
        <v>200</v>
      </c>
      <c r="O406" s="79">
        <f t="shared" si="499"/>
        <v>0</v>
      </c>
      <c r="P406" s="79">
        <f t="shared" si="499"/>
        <v>200</v>
      </c>
      <c r="Q406" s="79">
        <f t="shared" si="499"/>
        <v>0</v>
      </c>
      <c r="R406" s="79">
        <f t="shared" si="499"/>
        <v>200</v>
      </c>
    </row>
    <row r="407" spans="1:18" s="2" customFormat="1" ht="12.75" hidden="1" customHeight="1" x14ac:dyDescent="0.25">
      <c r="A407" s="241" t="s">
        <v>296</v>
      </c>
      <c r="B407" s="241"/>
      <c r="C407" s="95"/>
      <c r="D407" s="95"/>
      <c r="E407" s="130">
        <v>853</v>
      </c>
      <c r="F407" s="49" t="s">
        <v>234</v>
      </c>
      <c r="G407" s="49" t="s">
        <v>283</v>
      </c>
      <c r="H407" s="49" t="s">
        <v>297</v>
      </c>
      <c r="I407" s="49"/>
      <c r="J407" s="44">
        <f t="shared" ref="J407:R408" si="500">J408</f>
        <v>200</v>
      </c>
      <c r="K407" s="44">
        <f t="shared" si="500"/>
        <v>0</v>
      </c>
      <c r="L407" s="44">
        <f t="shared" si="500"/>
        <v>200</v>
      </c>
      <c r="M407" s="44">
        <f t="shared" si="500"/>
        <v>0</v>
      </c>
      <c r="N407" s="44">
        <f t="shared" si="500"/>
        <v>200</v>
      </c>
      <c r="O407" s="44">
        <f t="shared" si="500"/>
        <v>0</v>
      </c>
      <c r="P407" s="44">
        <f t="shared" si="500"/>
        <v>200</v>
      </c>
      <c r="Q407" s="44">
        <f t="shared" si="500"/>
        <v>0</v>
      </c>
      <c r="R407" s="44">
        <f t="shared" si="500"/>
        <v>200</v>
      </c>
    </row>
    <row r="408" spans="1:18" s="1" customFormat="1" ht="12.75" hidden="1" customHeight="1" x14ac:dyDescent="0.25">
      <c r="A408" s="80"/>
      <c r="B408" s="48" t="s">
        <v>290</v>
      </c>
      <c r="C408" s="132"/>
      <c r="D408" s="132"/>
      <c r="E408" s="130">
        <v>853</v>
      </c>
      <c r="F408" s="78" t="s">
        <v>234</v>
      </c>
      <c r="G408" s="49" t="s">
        <v>283</v>
      </c>
      <c r="H408" s="49" t="s">
        <v>297</v>
      </c>
      <c r="I408" s="78" t="s">
        <v>298</v>
      </c>
      <c r="J408" s="79">
        <f t="shared" si="500"/>
        <v>200</v>
      </c>
      <c r="K408" s="79">
        <f t="shared" si="500"/>
        <v>0</v>
      </c>
      <c r="L408" s="79">
        <f t="shared" si="500"/>
        <v>200</v>
      </c>
      <c r="M408" s="79">
        <f t="shared" si="500"/>
        <v>0</v>
      </c>
      <c r="N408" s="79">
        <f t="shared" si="500"/>
        <v>200</v>
      </c>
      <c r="O408" s="79">
        <f t="shared" si="500"/>
        <v>0</v>
      </c>
      <c r="P408" s="79">
        <f t="shared" si="500"/>
        <v>200</v>
      </c>
      <c r="Q408" s="79">
        <f t="shared" si="500"/>
        <v>0</v>
      </c>
      <c r="R408" s="79">
        <f t="shared" si="500"/>
        <v>200</v>
      </c>
    </row>
    <row r="409" spans="1:18" s="1" customFormat="1" ht="12.75" hidden="1" customHeight="1" x14ac:dyDescent="0.25">
      <c r="A409" s="80"/>
      <c r="B409" s="48" t="s">
        <v>299</v>
      </c>
      <c r="C409" s="132"/>
      <c r="D409" s="132"/>
      <c r="E409" s="130">
        <v>853</v>
      </c>
      <c r="F409" s="78" t="s">
        <v>234</v>
      </c>
      <c r="G409" s="49" t="s">
        <v>283</v>
      </c>
      <c r="H409" s="49" t="s">
        <v>297</v>
      </c>
      <c r="I409" s="78" t="s">
        <v>300</v>
      </c>
      <c r="J409" s="79">
        <v>200</v>
      </c>
      <c r="K409" s="79"/>
      <c r="L409" s="79">
        <f t="shared" si="424"/>
        <v>200</v>
      </c>
      <c r="M409" s="79"/>
      <c r="N409" s="79">
        <f t="shared" ref="N409" si="501">L409+M409</f>
        <v>200</v>
      </c>
      <c r="O409" s="79"/>
      <c r="P409" s="79">
        <f t="shared" ref="P409" si="502">N409+O409</f>
        <v>200</v>
      </c>
      <c r="Q409" s="79"/>
      <c r="R409" s="79">
        <f t="shared" ref="R409" si="503">P409+Q409</f>
        <v>200</v>
      </c>
    </row>
    <row r="410" spans="1:18" s="74" customFormat="1" ht="12.75" x14ac:dyDescent="0.25">
      <c r="A410" s="243" t="s">
        <v>305</v>
      </c>
      <c r="B410" s="243"/>
      <c r="C410" s="129"/>
      <c r="D410" s="129"/>
      <c r="E410" s="130">
        <v>853</v>
      </c>
      <c r="F410" s="72" t="s">
        <v>306</v>
      </c>
      <c r="G410" s="72"/>
      <c r="H410" s="72"/>
      <c r="I410" s="72"/>
      <c r="J410" s="73">
        <f t="shared" ref="J410:R415" si="504">J411</f>
        <v>708500</v>
      </c>
      <c r="K410" s="73">
        <f t="shared" si="504"/>
        <v>0</v>
      </c>
      <c r="L410" s="73">
        <f t="shared" si="504"/>
        <v>708500</v>
      </c>
      <c r="M410" s="73">
        <f t="shared" si="504"/>
        <v>0</v>
      </c>
      <c r="N410" s="73">
        <f t="shared" si="504"/>
        <v>708500</v>
      </c>
      <c r="O410" s="73">
        <f t="shared" si="504"/>
        <v>0</v>
      </c>
      <c r="P410" s="73">
        <f t="shared" si="504"/>
        <v>708500</v>
      </c>
      <c r="Q410" s="73">
        <f t="shared" si="504"/>
        <v>2927</v>
      </c>
      <c r="R410" s="73">
        <f t="shared" si="504"/>
        <v>711427</v>
      </c>
    </row>
    <row r="411" spans="1:18" s="55" customFormat="1" ht="12.75" x14ac:dyDescent="0.25">
      <c r="A411" s="255" t="s">
        <v>307</v>
      </c>
      <c r="B411" s="255"/>
      <c r="C411" s="133"/>
      <c r="D411" s="133"/>
      <c r="E411" s="130">
        <v>853</v>
      </c>
      <c r="F411" s="75" t="s">
        <v>306</v>
      </c>
      <c r="G411" s="75" t="s">
        <v>236</v>
      </c>
      <c r="H411" s="75"/>
      <c r="I411" s="75"/>
      <c r="J411" s="76">
        <f t="shared" si="504"/>
        <v>708500</v>
      </c>
      <c r="K411" s="76">
        <f t="shared" si="504"/>
        <v>0</v>
      </c>
      <c r="L411" s="76">
        <f t="shared" si="504"/>
        <v>708500</v>
      </c>
      <c r="M411" s="76">
        <f t="shared" si="504"/>
        <v>0</v>
      </c>
      <c r="N411" s="76">
        <f t="shared" si="504"/>
        <v>708500</v>
      </c>
      <c r="O411" s="76">
        <f t="shared" si="504"/>
        <v>0</v>
      </c>
      <c r="P411" s="76">
        <f t="shared" si="504"/>
        <v>708500</v>
      </c>
      <c r="Q411" s="76">
        <f t="shared" si="504"/>
        <v>2927</v>
      </c>
      <c r="R411" s="76">
        <f t="shared" si="504"/>
        <v>711427</v>
      </c>
    </row>
    <row r="412" spans="1:18" s="57" customFormat="1" ht="12.75" customHeight="1" x14ac:dyDescent="0.25">
      <c r="A412" s="241" t="s">
        <v>308</v>
      </c>
      <c r="B412" s="241"/>
      <c r="C412" s="95"/>
      <c r="D412" s="95"/>
      <c r="E412" s="130">
        <v>853</v>
      </c>
      <c r="F412" s="78" t="s">
        <v>306</v>
      </c>
      <c r="G412" s="78" t="s">
        <v>236</v>
      </c>
      <c r="H412" s="78" t="s">
        <v>309</v>
      </c>
      <c r="I412" s="78"/>
      <c r="J412" s="79">
        <f t="shared" si="504"/>
        <v>708500</v>
      </c>
      <c r="K412" s="79">
        <f t="shared" si="504"/>
        <v>0</v>
      </c>
      <c r="L412" s="79">
        <f t="shared" si="504"/>
        <v>708500</v>
      </c>
      <c r="M412" s="79">
        <f t="shared" si="504"/>
        <v>0</v>
      </c>
      <c r="N412" s="79">
        <f t="shared" si="504"/>
        <v>708500</v>
      </c>
      <c r="O412" s="79">
        <f t="shared" si="504"/>
        <v>0</v>
      </c>
      <c r="P412" s="79">
        <f t="shared" si="504"/>
        <v>708500</v>
      </c>
      <c r="Q412" s="79">
        <f t="shared" si="504"/>
        <v>2927</v>
      </c>
      <c r="R412" s="79">
        <f t="shared" si="504"/>
        <v>711427</v>
      </c>
    </row>
    <row r="413" spans="1:18" s="1" customFormat="1" ht="27.75" customHeight="1" x14ac:dyDescent="0.25">
      <c r="A413" s="241" t="s">
        <v>310</v>
      </c>
      <c r="B413" s="241"/>
      <c r="C413" s="95"/>
      <c r="D413" s="95"/>
      <c r="E413" s="130">
        <v>853</v>
      </c>
      <c r="F413" s="78" t="s">
        <v>306</v>
      </c>
      <c r="G413" s="78" t="s">
        <v>236</v>
      </c>
      <c r="H413" s="78" t="s">
        <v>311</v>
      </c>
      <c r="I413" s="78"/>
      <c r="J413" s="86">
        <f t="shared" si="504"/>
        <v>708500</v>
      </c>
      <c r="K413" s="86">
        <f t="shared" si="504"/>
        <v>0</v>
      </c>
      <c r="L413" s="86">
        <f t="shared" si="504"/>
        <v>708500</v>
      </c>
      <c r="M413" s="86">
        <f t="shared" si="504"/>
        <v>0</v>
      </c>
      <c r="N413" s="86">
        <f t="shared" si="504"/>
        <v>708500</v>
      </c>
      <c r="O413" s="86">
        <f t="shared" si="504"/>
        <v>0</v>
      </c>
      <c r="P413" s="86">
        <f t="shared" si="504"/>
        <v>708500</v>
      </c>
      <c r="Q413" s="86">
        <f t="shared" si="504"/>
        <v>2927</v>
      </c>
      <c r="R413" s="86">
        <f t="shared" si="504"/>
        <v>711427</v>
      </c>
    </row>
    <row r="414" spans="1:18" s="1" customFormat="1" ht="53.25" customHeight="1" x14ac:dyDescent="0.25">
      <c r="A414" s="252" t="s">
        <v>312</v>
      </c>
      <c r="B414" s="252"/>
      <c r="C414" s="132"/>
      <c r="D414" s="132"/>
      <c r="E414" s="130">
        <v>853</v>
      </c>
      <c r="F414" s="78" t="s">
        <v>306</v>
      </c>
      <c r="G414" s="78" t="s">
        <v>236</v>
      </c>
      <c r="H414" s="78" t="s">
        <v>313</v>
      </c>
      <c r="I414" s="78"/>
      <c r="J414" s="86">
        <f t="shared" si="504"/>
        <v>708500</v>
      </c>
      <c r="K414" s="86">
        <f t="shared" si="504"/>
        <v>0</v>
      </c>
      <c r="L414" s="86">
        <f t="shared" si="504"/>
        <v>708500</v>
      </c>
      <c r="M414" s="86">
        <f t="shared" si="504"/>
        <v>0</v>
      </c>
      <c r="N414" s="86">
        <f t="shared" si="504"/>
        <v>708500</v>
      </c>
      <c r="O414" s="86">
        <f t="shared" si="504"/>
        <v>0</v>
      </c>
      <c r="P414" s="86">
        <f t="shared" si="504"/>
        <v>708500</v>
      </c>
      <c r="Q414" s="86">
        <f t="shared" si="504"/>
        <v>2927</v>
      </c>
      <c r="R414" s="86">
        <f t="shared" si="504"/>
        <v>711427</v>
      </c>
    </row>
    <row r="415" spans="1:18" s="1" customFormat="1" ht="12.75" customHeight="1" x14ac:dyDescent="0.25">
      <c r="A415" s="48"/>
      <c r="B415" s="51" t="s">
        <v>290</v>
      </c>
      <c r="C415" s="95"/>
      <c r="D415" s="95"/>
      <c r="E415" s="130">
        <v>853</v>
      </c>
      <c r="F415" s="78" t="s">
        <v>306</v>
      </c>
      <c r="G415" s="78" t="s">
        <v>236</v>
      </c>
      <c r="H415" s="78" t="s">
        <v>314</v>
      </c>
      <c r="I415" s="78" t="s">
        <v>298</v>
      </c>
      <c r="J415" s="79">
        <f>J416</f>
        <v>708500</v>
      </c>
      <c r="K415" s="79">
        <f t="shared" si="504"/>
        <v>0</v>
      </c>
      <c r="L415" s="79">
        <f t="shared" si="504"/>
        <v>708500</v>
      </c>
      <c r="M415" s="79">
        <f t="shared" si="504"/>
        <v>0</v>
      </c>
      <c r="N415" s="79">
        <f t="shared" si="504"/>
        <v>708500</v>
      </c>
      <c r="O415" s="79">
        <f t="shared" si="504"/>
        <v>0</v>
      </c>
      <c r="P415" s="79">
        <f t="shared" si="504"/>
        <v>708500</v>
      </c>
      <c r="Q415" s="79">
        <f t="shared" si="504"/>
        <v>2927</v>
      </c>
      <c r="R415" s="79">
        <f t="shared" si="504"/>
        <v>711427</v>
      </c>
    </row>
    <row r="416" spans="1:18" s="1" customFormat="1" ht="12.75" customHeight="1" x14ac:dyDescent="0.25">
      <c r="A416" s="48"/>
      <c r="B416" s="51" t="s">
        <v>299</v>
      </c>
      <c r="C416" s="95"/>
      <c r="D416" s="95"/>
      <c r="E416" s="130">
        <v>853</v>
      </c>
      <c r="F416" s="78" t="s">
        <v>306</v>
      </c>
      <c r="G416" s="78" t="s">
        <v>236</v>
      </c>
      <c r="H416" s="78" t="s">
        <v>314</v>
      </c>
      <c r="I416" s="78" t="s">
        <v>300</v>
      </c>
      <c r="J416" s="79">
        <v>708500</v>
      </c>
      <c r="K416" s="79"/>
      <c r="L416" s="79">
        <f t="shared" ref="L416:L472" si="505">J416+K416</f>
        <v>708500</v>
      </c>
      <c r="M416" s="79"/>
      <c r="N416" s="79">
        <f t="shared" ref="N416" si="506">L416+M416</f>
        <v>708500</v>
      </c>
      <c r="O416" s="79"/>
      <c r="P416" s="79">
        <f t="shared" ref="P416" si="507">N416+O416</f>
        <v>708500</v>
      </c>
      <c r="Q416" s="79">
        <v>2927</v>
      </c>
      <c r="R416" s="79">
        <f t="shared" ref="R416" si="508">P416+Q416</f>
        <v>711427</v>
      </c>
    </row>
    <row r="417" spans="1:18" s="74" customFormat="1" ht="12.75" hidden="1" x14ac:dyDescent="0.25">
      <c r="A417" s="243" t="s">
        <v>328</v>
      </c>
      <c r="B417" s="243"/>
      <c r="C417" s="129"/>
      <c r="D417" s="129"/>
      <c r="E417" s="130">
        <v>853</v>
      </c>
      <c r="F417" s="72" t="s">
        <v>257</v>
      </c>
      <c r="G417" s="72"/>
      <c r="H417" s="72"/>
      <c r="I417" s="72"/>
      <c r="J417" s="73">
        <f>J418</f>
        <v>4433800</v>
      </c>
      <c r="K417" s="73">
        <f t="shared" ref="K417:R417" si="509">K418</f>
        <v>0</v>
      </c>
      <c r="L417" s="73">
        <f t="shared" si="509"/>
        <v>4433800</v>
      </c>
      <c r="M417" s="73">
        <f t="shared" si="509"/>
        <v>0</v>
      </c>
      <c r="N417" s="73">
        <f t="shared" si="509"/>
        <v>4433800</v>
      </c>
      <c r="O417" s="73">
        <f t="shared" si="509"/>
        <v>0</v>
      </c>
      <c r="P417" s="73">
        <f t="shared" si="509"/>
        <v>4433800</v>
      </c>
      <c r="Q417" s="73">
        <f t="shared" si="509"/>
        <v>0</v>
      </c>
      <c r="R417" s="73">
        <f t="shared" si="509"/>
        <v>4433800</v>
      </c>
    </row>
    <row r="418" spans="1:18" s="77" customFormat="1" ht="12.75" hidden="1" x14ac:dyDescent="0.25">
      <c r="A418" s="220" t="s">
        <v>337</v>
      </c>
      <c r="B418" s="221"/>
      <c r="C418" s="134"/>
      <c r="D418" s="134"/>
      <c r="E418" s="130">
        <v>853</v>
      </c>
      <c r="F418" s="75" t="s">
        <v>257</v>
      </c>
      <c r="G418" s="75" t="s">
        <v>317</v>
      </c>
      <c r="H418" s="75"/>
      <c r="I418" s="75"/>
      <c r="J418" s="76">
        <f t="shared" ref="J418:R422" si="510">J419</f>
        <v>4433800</v>
      </c>
      <c r="K418" s="76">
        <f t="shared" si="510"/>
        <v>0</v>
      </c>
      <c r="L418" s="76">
        <f t="shared" si="510"/>
        <v>4433800</v>
      </c>
      <c r="M418" s="76">
        <f t="shared" si="510"/>
        <v>0</v>
      </c>
      <c r="N418" s="76">
        <f t="shared" si="510"/>
        <v>4433800</v>
      </c>
      <c r="O418" s="76">
        <f t="shared" si="510"/>
        <v>0</v>
      </c>
      <c r="P418" s="76">
        <f t="shared" si="510"/>
        <v>4433800</v>
      </c>
      <c r="Q418" s="76">
        <f t="shared" si="510"/>
        <v>0</v>
      </c>
      <c r="R418" s="76">
        <f t="shared" si="510"/>
        <v>4433800</v>
      </c>
    </row>
    <row r="419" spans="1:18" s="1" customFormat="1" ht="12.75" hidden="1" customHeight="1" x14ac:dyDescent="0.25">
      <c r="A419" s="241" t="s">
        <v>290</v>
      </c>
      <c r="B419" s="241"/>
      <c r="C419" s="95"/>
      <c r="D419" s="95"/>
      <c r="E419" s="130">
        <v>853</v>
      </c>
      <c r="F419" s="78" t="s">
        <v>257</v>
      </c>
      <c r="G419" s="78" t="s">
        <v>317</v>
      </c>
      <c r="H419" s="78" t="s">
        <v>291</v>
      </c>
      <c r="I419" s="78"/>
      <c r="J419" s="79">
        <f t="shared" si="510"/>
        <v>4433800</v>
      </c>
      <c r="K419" s="79">
        <f t="shared" si="510"/>
        <v>0</v>
      </c>
      <c r="L419" s="79">
        <f t="shared" si="510"/>
        <v>4433800</v>
      </c>
      <c r="M419" s="79">
        <f t="shared" si="510"/>
        <v>0</v>
      </c>
      <c r="N419" s="79">
        <f t="shared" si="510"/>
        <v>4433800</v>
      </c>
      <c r="O419" s="79">
        <f t="shared" si="510"/>
        <v>0</v>
      </c>
      <c r="P419" s="79">
        <f t="shared" si="510"/>
        <v>4433800</v>
      </c>
      <c r="Q419" s="79">
        <f t="shared" si="510"/>
        <v>0</v>
      </c>
      <c r="R419" s="79">
        <f t="shared" si="510"/>
        <v>4433800</v>
      </c>
    </row>
    <row r="420" spans="1:18" s="1" customFormat="1" ht="12.75" hidden="1" x14ac:dyDescent="0.25">
      <c r="A420" s="241" t="s">
        <v>292</v>
      </c>
      <c r="B420" s="241"/>
      <c r="C420" s="95"/>
      <c r="D420" s="95"/>
      <c r="E420" s="130">
        <v>853</v>
      </c>
      <c r="F420" s="78" t="s">
        <v>257</v>
      </c>
      <c r="G420" s="78" t="s">
        <v>317</v>
      </c>
      <c r="H420" s="78" t="s">
        <v>293</v>
      </c>
      <c r="I420" s="78"/>
      <c r="J420" s="79">
        <f>J421</f>
        <v>4433800</v>
      </c>
      <c r="K420" s="79">
        <f t="shared" si="510"/>
        <v>0</v>
      </c>
      <c r="L420" s="79">
        <f t="shared" si="510"/>
        <v>4433800</v>
      </c>
      <c r="M420" s="79">
        <f t="shared" si="510"/>
        <v>0</v>
      </c>
      <c r="N420" s="79">
        <f t="shared" si="510"/>
        <v>4433800</v>
      </c>
      <c r="O420" s="79">
        <f t="shared" si="510"/>
        <v>0</v>
      </c>
      <c r="P420" s="79">
        <f t="shared" si="510"/>
        <v>4433800</v>
      </c>
      <c r="Q420" s="79">
        <f t="shared" si="510"/>
        <v>0</v>
      </c>
      <c r="R420" s="79">
        <f t="shared" si="510"/>
        <v>4433800</v>
      </c>
    </row>
    <row r="421" spans="1:18" s="1" customFormat="1" ht="12.75" hidden="1" x14ac:dyDescent="0.25">
      <c r="A421" s="222" t="s">
        <v>338</v>
      </c>
      <c r="B421" s="223"/>
      <c r="C421" s="135"/>
      <c r="D421" s="135"/>
      <c r="E421" s="130">
        <v>853</v>
      </c>
      <c r="F421" s="78" t="s">
        <v>257</v>
      </c>
      <c r="G421" s="78" t="s">
        <v>317</v>
      </c>
      <c r="H421" s="78" t="s">
        <v>339</v>
      </c>
      <c r="I421" s="78"/>
      <c r="J421" s="79">
        <f>J422</f>
        <v>4433800</v>
      </c>
      <c r="K421" s="79">
        <f t="shared" si="510"/>
        <v>0</v>
      </c>
      <c r="L421" s="79">
        <f t="shared" si="510"/>
        <v>4433800</v>
      </c>
      <c r="M421" s="79">
        <f t="shared" si="510"/>
        <v>0</v>
      </c>
      <c r="N421" s="79">
        <f t="shared" si="510"/>
        <v>4433800</v>
      </c>
      <c r="O421" s="79">
        <f t="shared" si="510"/>
        <v>0</v>
      </c>
      <c r="P421" s="79">
        <f t="shared" si="510"/>
        <v>4433800</v>
      </c>
      <c r="Q421" s="79">
        <f t="shared" si="510"/>
        <v>0</v>
      </c>
      <c r="R421" s="79">
        <f t="shared" si="510"/>
        <v>4433800</v>
      </c>
    </row>
    <row r="422" spans="1:18" s="1" customFormat="1" ht="12.75" hidden="1" customHeight="1" x14ac:dyDescent="0.25">
      <c r="A422" s="51"/>
      <c r="B422" s="51" t="s">
        <v>290</v>
      </c>
      <c r="C422" s="95"/>
      <c r="D422" s="95"/>
      <c r="E422" s="130">
        <v>853</v>
      </c>
      <c r="F422" s="78" t="s">
        <v>257</v>
      </c>
      <c r="G422" s="78" t="s">
        <v>317</v>
      </c>
      <c r="H422" s="78" t="s">
        <v>339</v>
      </c>
      <c r="I422" s="78" t="s">
        <v>298</v>
      </c>
      <c r="J422" s="79">
        <f>J423</f>
        <v>4433800</v>
      </c>
      <c r="K422" s="79">
        <f t="shared" si="510"/>
        <v>0</v>
      </c>
      <c r="L422" s="79">
        <f t="shared" si="510"/>
        <v>4433800</v>
      </c>
      <c r="M422" s="79">
        <f t="shared" si="510"/>
        <v>0</v>
      </c>
      <c r="N422" s="79">
        <f t="shared" si="510"/>
        <v>4433800</v>
      </c>
      <c r="O422" s="79">
        <f t="shared" si="510"/>
        <v>0</v>
      </c>
      <c r="P422" s="79">
        <f t="shared" si="510"/>
        <v>4433800</v>
      </c>
      <c r="Q422" s="79">
        <f t="shared" si="510"/>
        <v>0</v>
      </c>
      <c r="R422" s="79">
        <f t="shared" si="510"/>
        <v>4433800</v>
      </c>
    </row>
    <row r="423" spans="1:18" s="1" customFormat="1" ht="27.75" hidden="1" customHeight="1" x14ac:dyDescent="0.25">
      <c r="A423" s="95"/>
      <c r="B423" s="81" t="s">
        <v>299</v>
      </c>
      <c r="C423" s="135"/>
      <c r="D423" s="135"/>
      <c r="E423" s="130">
        <v>853</v>
      </c>
      <c r="F423" s="78" t="s">
        <v>257</v>
      </c>
      <c r="G423" s="78" t="s">
        <v>317</v>
      </c>
      <c r="H423" s="78" t="s">
        <v>339</v>
      </c>
      <c r="I423" s="78" t="s">
        <v>300</v>
      </c>
      <c r="J423" s="79">
        <v>4433800</v>
      </c>
      <c r="K423" s="79"/>
      <c r="L423" s="79">
        <f t="shared" si="505"/>
        <v>4433800</v>
      </c>
      <c r="M423" s="79"/>
      <c r="N423" s="79">
        <f t="shared" ref="N423" si="511">L423+M423</f>
        <v>4433800</v>
      </c>
      <c r="O423" s="79"/>
      <c r="P423" s="79">
        <f t="shared" ref="P423" si="512">N423+O423</f>
        <v>4433800</v>
      </c>
      <c r="Q423" s="79"/>
      <c r="R423" s="79">
        <f t="shared" ref="R423" si="513">P423+Q423</f>
        <v>4433800</v>
      </c>
    </row>
    <row r="424" spans="1:18" s="1" customFormat="1" ht="12.75" hidden="1" x14ac:dyDescent="0.25">
      <c r="A424" s="243" t="s">
        <v>470</v>
      </c>
      <c r="B424" s="243"/>
      <c r="C424" s="129"/>
      <c r="D424" s="129"/>
      <c r="E424" s="130">
        <v>853</v>
      </c>
      <c r="F424" s="72" t="s">
        <v>471</v>
      </c>
      <c r="G424" s="72"/>
      <c r="H424" s="72"/>
      <c r="I424" s="72"/>
      <c r="J424" s="73">
        <f>J425</f>
        <v>260600</v>
      </c>
      <c r="K424" s="73">
        <f t="shared" ref="K424:R425" si="514">K425</f>
        <v>-136580</v>
      </c>
      <c r="L424" s="73">
        <f t="shared" si="514"/>
        <v>124020</v>
      </c>
      <c r="M424" s="73">
        <f t="shared" si="514"/>
        <v>0</v>
      </c>
      <c r="N424" s="73">
        <f t="shared" si="514"/>
        <v>124020</v>
      </c>
      <c r="O424" s="73">
        <f t="shared" si="514"/>
        <v>0</v>
      </c>
      <c r="P424" s="73">
        <f t="shared" si="514"/>
        <v>124020</v>
      </c>
      <c r="Q424" s="73">
        <f t="shared" si="514"/>
        <v>0</v>
      </c>
      <c r="R424" s="73">
        <f t="shared" si="514"/>
        <v>124020</v>
      </c>
    </row>
    <row r="425" spans="1:18" s="1" customFormat="1" ht="12.75" hidden="1" x14ac:dyDescent="0.25">
      <c r="A425" s="244" t="s">
        <v>497</v>
      </c>
      <c r="B425" s="244"/>
      <c r="C425" s="131"/>
      <c r="D425" s="131"/>
      <c r="E425" s="130">
        <v>853</v>
      </c>
      <c r="F425" s="75" t="s">
        <v>471</v>
      </c>
      <c r="G425" s="75" t="s">
        <v>257</v>
      </c>
      <c r="H425" s="75"/>
      <c r="I425" s="75"/>
      <c r="J425" s="103">
        <f>J426</f>
        <v>260600</v>
      </c>
      <c r="K425" s="103">
        <f t="shared" si="514"/>
        <v>-136580</v>
      </c>
      <c r="L425" s="103">
        <f t="shared" si="514"/>
        <v>124020</v>
      </c>
      <c r="M425" s="103">
        <f t="shared" si="514"/>
        <v>0</v>
      </c>
      <c r="N425" s="103">
        <f t="shared" si="514"/>
        <v>124020</v>
      </c>
      <c r="O425" s="103">
        <f t="shared" si="514"/>
        <v>0</v>
      </c>
      <c r="P425" s="103">
        <f t="shared" si="514"/>
        <v>124020</v>
      </c>
      <c r="Q425" s="103">
        <f t="shared" si="514"/>
        <v>0</v>
      </c>
      <c r="R425" s="103">
        <f t="shared" si="514"/>
        <v>124020</v>
      </c>
    </row>
    <row r="426" spans="1:18" s="1" customFormat="1" ht="12.75" hidden="1" customHeight="1" x14ac:dyDescent="0.25">
      <c r="A426" s="241" t="s">
        <v>290</v>
      </c>
      <c r="B426" s="241"/>
      <c r="C426" s="95"/>
      <c r="D426" s="95"/>
      <c r="E426" s="130">
        <v>853</v>
      </c>
      <c r="F426" s="49" t="s">
        <v>471</v>
      </c>
      <c r="G426" s="49" t="s">
        <v>257</v>
      </c>
      <c r="H426" s="49" t="s">
        <v>291</v>
      </c>
      <c r="I426" s="49"/>
      <c r="J426" s="44">
        <f>J427+J434</f>
        <v>260600</v>
      </c>
      <c r="K426" s="44">
        <f t="shared" ref="K426:R426" si="515">K427+K434</f>
        <v>-136580</v>
      </c>
      <c r="L426" s="44">
        <f t="shared" si="515"/>
        <v>124020</v>
      </c>
      <c r="M426" s="44">
        <f t="shared" si="515"/>
        <v>0</v>
      </c>
      <c r="N426" s="44">
        <f t="shared" si="515"/>
        <v>124020</v>
      </c>
      <c r="O426" s="44">
        <f t="shared" si="515"/>
        <v>0</v>
      </c>
      <c r="P426" s="44">
        <f t="shared" si="515"/>
        <v>124020</v>
      </c>
      <c r="Q426" s="44">
        <f t="shared" si="515"/>
        <v>0</v>
      </c>
      <c r="R426" s="44">
        <f t="shared" si="515"/>
        <v>124020</v>
      </c>
    </row>
    <row r="427" spans="1:18" s="1" customFormat="1" ht="12.75" hidden="1" customHeight="1" x14ac:dyDescent="0.25">
      <c r="A427" s="241" t="s">
        <v>292</v>
      </c>
      <c r="B427" s="241"/>
      <c r="C427" s="95"/>
      <c r="D427" s="95"/>
      <c r="E427" s="130">
        <v>853</v>
      </c>
      <c r="F427" s="78" t="s">
        <v>471</v>
      </c>
      <c r="G427" s="78" t="s">
        <v>257</v>
      </c>
      <c r="H427" s="78" t="s">
        <v>293</v>
      </c>
      <c r="I427" s="78"/>
      <c r="J427" s="79">
        <f>J428+J431</f>
        <v>127200</v>
      </c>
      <c r="K427" s="79">
        <f t="shared" ref="K427:R427" si="516">K428+K431</f>
        <v>-3180</v>
      </c>
      <c r="L427" s="79">
        <f t="shared" si="516"/>
        <v>124020</v>
      </c>
      <c r="M427" s="79">
        <f t="shared" si="516"/>
        <v>0</v>
      </c>
      <c r="N427" s="79">
        <f t="shared" si="516"/>
        <v>124020</v>
      </c>
      <c r="O427" s="79">
        <f t="shared" si="516"/>
        <v>0</v>
      </c>
      <c r="P427" s="79">
        <f t="shared" si="516"/>
        <v>124020</v>
      </c>
      <c r="Q427" s="79">
        <f t="shared" si="516"/>
        <v>0</v>
      </c>
      <c r="R427" s="79">
        <f t="shared" si="516"/>
        <v>124020</v>
      </c>
    </row>
    <row r="428" spans="1:18" s="1" customFormat="1" ht="12.75" hidden="1" customHeight="1" x14ac:dyDescent="0.25">
      <c r="A428" s="241" t="s">
        <v>487</v>
      </c>
      <c r="B428" s="241"/>
      <c r="C428" s="51"/>
      <c r="D428" s="51"/>
      <c r="E428" s="130">
        <v>853</v>
      </c>
      <c r="F428" s="78" t="s">
        <v>471</v>
      </c>
      <c r="G428" s="78" t="s">
        <v>257</v>
      </c>
      <c r="H428" s="78" t="s">
        <v>488</v>
      </c>
      <c r="I428" s="78"/>
      <c r="J428" s="79">
        <f>J430</f>
        <v>3180</v>
      </c>
      <c r="K428" s="79">
        <f t="shared" ref="K428:R428" si="517">K430</f>
        <v>-3180</v>
      </c>
      <c r="L428" s="79">
        <f t="shared" si="517"/>
        <v>0</v>
      </c>
      <c r="M428" s="79">
        <f t="shared" si="517"/>
        <v>0</v>
      </c>
      <c r="N428" s="79">
        <f t="shared" si="517"/>
        <v>0</v>
      </c>
      <c r="O428" s="79">
        <f t="shared" si="517"/>
        <v>0</v>
      </c>
      <c r="P428" s="79">
        <f t="shared" si="517"/>
        <v>0</v>
      </c>
      <c r="Q428" s="79">
        <f t="shared" si="517"/>
        <v>0</v>
      </c>
      <c r="R428" s="79">
        <f t="shared" si="517"/>
        <v>0</v>
      </c>
    </row>
    <row r="429" spans="1:18" s="1" customFormat="1" ht="12.75" hidden="1" customHeight="1" x14ac:dyDescent="0.25">
      <c r="A429" s="80"/>
      <c r="B429" s="51" t="s">
        <v>290</v>
      </c>
      <c r="C429" s="48"/>
      <c r="D429" s="48"/>
      <c r="E429" s="130">
        <v>853</v>
      </c>
      <c r="F429" s="78" t="s">
        <v>471</v>
      </c>
      <c r="G429" s="78" t="s">
        <v>257</v>
      </c>
      <c r="H429" s="78" t="s">
        <v>488</v>
      </c>
      <c r="I429" s="78" t="s">
        <v>298</v>
      </c>
      <c r="J429" s="79">
        <f>J430</f>
        <v>3180</v>
      </c>
      <c r="K429" s="79">
        <f t="shared" ref="K429:R429" si="518">K430</f>
        <v>-3180</v>
      </c>
      <c r="L429" s="79">
        <f t="shared" si="518"/>
        <v>0</v>
      </c>
      <c r="M429" s="79">
        <f t="shared" si="518"/>
        <v>0</v>
      </c>
      <c r="N429" s="79">
        <f t="shared" si="518"/>
        <v>0</v>
      </c>
      <c r="O429" s="79">
        <f t="shared" si="518"/>
        <v>0</v>
      </c>
      <c r="P429" s="79">
        <f t="shared" si="518"/>
        <v>0</v>
      </c>
      <c r="Q429" s="79">
        <f t="shared" si="518"/>
        <v>0</v>
      </c>
      <c r="R429" s="79">
        <f t="shared" si="518"/>
        <v>0</v>
      </c>
    </row>
    <row r="430" spans="1:18" s="1" customFormat="1" ht="12.75" hidden="1" customHeight="1" x14ac:dyDescent="0.25">
      <c r="A430" s="87"/>
      <c r="B430" s="51" t="s">
        <v>299</v>
      </c>
      <c r="C430" s="51"/>
      <c r="D430" s="51"/>
      <c r="E430" s="130">
        <v>853</v>
      </c>
      <c r="F430" s="78" t="s">
        <v>471</v>
      </c>
      <c r="G430" s="78" t="s">
        <v>257</v>
      </c>
      <c r="H430" s="78" t="s">
        <v>488</v>
      </c>
      <c r="I430" s="78" t="s">
        <v>300</v>
      </c>
      <c r="J430" s="79">
        <v>3180</v>
      </c>
      <c r="K430" s="79">
        <v>-3180</v>
      </c>
      <c r="L430" s="79">
        <f t="shared" si="505"/>
        <v>0</v>
      </c>
      <c r="M430" s="79"/>
      <c r="N430" s="79">
        <f t="shared" ref="N430" si="519">L430+M430</f>
        <v>0</v>
      </c>
      <c r="O430" s="79"/>
      <c r="P430" s="79">
        <f t="shared" ref="P430" si="520">N430+O430</f>
        <v>0</v>
      </c>
      <c r="Q430" s="79"/>
      <c r="R430" s="79">
        <f t="shared" ref="R430" si="521">P430+Q430</f>
        <v>0</v>
      </c>
    </row>
    <row r="431" spans="1:18" s="1" customFormat="1" ht="12.75" hidden="1" x14ac:dyDescent="0.25">
      <c r="A431" s="241" t="s">
        <v>498</v>
      </c>
      <c r="B431" s="241"/>
      <c r="C431" s="95"/>
      <c r="D431" s="95"/>
      <c r="E431" s="130">
        <v>853</v>
      </c>
      <c r="F431" s="78" t="s">
        <v>471</v>
      </c>
      <c r="G431" s="78" t="s">
        <v>257</v>
      </c>
      <c r="H431" s="78" t="s">
        <v>499</v>
      </c>
      <c r="I431" s="78"/>
      <c r="J431" s="79">
        <f t="shared" ref="J431:R432" si="522">J432</f>
        <v>124020</v>
      </c>
      <c r="K431" s="79">
        <f t="shared" si="522"/>
        <v>0</v>
      </c>
      <c r="L431" s="79">
        <f t="shared" si="522"/>
        <v>124020</v>
      </c>
      <c r="M431" s="79">
        <f t="shared" si="522"/>
        <v>0</v>
      </c>
      <c r="N431" s="79">
        <f t="shared" si="522"/>
        <v>124020</v>
      </c>
      <c r="O431" s="79">
        <f t="shared" si="522"/>
        <v>0</v>
      </c>
      <c r="P431" s="79">
        <f t="shared" si="522"/>
        <v>124020</v>
      </c>
      <c r="Q431" s="79">
        <f t="shared" si="522"/>
        <v>0</v>
      </c>
      <c r="R431" s="79">
        <f t="shared" si="522"/>
        <v>124020</v>
      </c>
    </row>
    <row r="432" spans="1:18" s="1" customFormat="1" ht="12.75" hidden="1" x14ac:dyDescent="0.25">
      <c r="A432" s="51"/>
      <c r="B432" s="51" t="s">
        <v>290</v>
      </c>
      <c r="C432" s="95"/>
      <c r="D432" s="95"/>
      <c r="E432" s="130">
        <v>853</v>
      </c>
      <c r="F432" s="78" t="s">
        <v>471</v>
      </c>
      <c r="G432" s="78" t="s">
        <v>257</v>
      </c>
      <c r="H432" s="78" t="s">
        <v>499</v>
      </c>
      <c r="I432" s="78" t="s">
        <v>298</v>
      </c>
      <c r="J432" s="79">
        <f>J433</f>
        <v>124020</v>
      </c>
      <c r="K432" s="79">
        <f t="shared" si="522"/>
        <v>0</v>
      </c>
      <c r="L432" s="79">
        <f t="shared" si="522"/>
        <v>124020</v>
      </c>
      <c r="M432" s="79">
        <f t="shared" si="522"/>
        <v>0</v>
      </c>
      <c r="N432" s="79">
        <f t="shared" si="522"/>
        <v>124020</v>
      </c>
      <c r="O432" s="79">
        <f t="shared" si="522"/>
        <v>0</v>
      </c>
      <c r="P432" s="79">
        <f t="shared" si="522"/>
        <v>124020</v>
      </c>
      <c r="Q432" s="79">
        <f t="shared" si="522"/>
        <v>0</v>
      </c>
      <c r="R432" s="79">
        <f t="shared" si="522"/>
        <v>124020</v>
      </c>
    </row>
    <row r="433" spans="1:18" s="1" customFormat="1" ht="12.75" hidden="1" x14ac:dyDescent="0.25">
      <c r="A433" s="51"/>
      <c r="B433" s="51" t="s">
        <v>299</v>
      </c>
      <c r="C433" s="95"/>
      <c r="D433" s="95"/>
      <c r="E433" s="130">
        <v>853</v>
      </c>
      <c r="F433" s="78" t="s">
        <v>471</v>
      </c>
      <c r="G433" s="78" t="s">
        <v>257</v>
      </c>
      <c r="H433" s="78" t="s">
        <v>499</v>
      </c>
      <c r="I433" s="78" t="s">
        <v>300</v>
      </c>
      <c r="J433" s="79">
        <v>124020</v>
      </c>
      <c r="K433" s="79"/>
      <c r="L433" s="79">
        <f t="shared" si="505"/>
        <v>124020</v>
      </c>
      <c r="M433" s="79"/>
      <c r="N433" s="79">
        <f t="shared" ref="N433" si="523">L433+M433</f>
        <v>124020</v>
      </c>
      <c r="O433" s="79"/>
      <c r="P433" s="79">
        <f t="shared" ref="P433" si="524">N433+O433</f>
        <v>124020</v>
      </c>
      <c r="Q433" s="79"/>
      <c r="R433" s="79">
        <f t="shared" ref="R433" si="525">P433+Q433</f>
        <v>124020</v>
      </c>
    </row>
    <row r="434" spans="1:18" s="1" customFormat="1" ht="12.75" hidden="1" x14ac:dyDescent="0.25">
      <c r="A434" s="222" t="s">
        <v>500</v>
      </c>
      <c r="B434" s="223"/>
      <c r="C434" s="135"/>
      <c r="D434" s="135"/>
      <c r="E434" s="130">
        <v>853</v>
      </c>
      <c r="F434" s="78" t="s">
        <v>471</v>
      </c>
      <c r="G434" s="78" t="s">
        <v>257</v>
      </c>
      <c r="H434" s="78" t="s">
        <v>501</v>
      </c>
      <c r="I434" s="78"/>
      <c r="J434" s="79">
        <f t="shared" ref="J434:R436" si="526">J435</f>
        <v>133400</v>
      </c>
      <c r="K434" s="79">
        <f t="shared" si="526"/>
        <v>-133400</v>
      </c>
      <c r="L434" s="79">
        <f t="shared" si="526"/>
        <v>0</v>
      </c>
      <c r="M434" s="79">
        <f t="shared" si="526"/>
        <v>0</v>
      </c>
      <c r="N434" s="79">
        <f t="shared" si="526"/>
        <v>0</v>
      </c>
      <c r="O434" s="79">
        <f t="shared" si="526"/>
        <v>0</v>
      </c>
      <c r="P434" s="79">
        <f t="shared" si="526"/>
        <v>0</v>
      </c>
      <c r="Q434" s="79">
        <f t="shared" si="526"/>
        <v>0</v>
      </c>
      <c r="R434" s="79">
        <f t="shared" si="526"/>
        <v>0</v>
      </c>
    </row>
    <row r="435" spans="1:18" s="1" customFormat="1" ht="25.5" hidden="1" customHeight="1" x14ac:dyDescent="0.25">
      <c r="A435" s="222" t="s">
        <v>502</v>
      </c>
      <c r="B435" s="223"/>
      <c r="C435" s="135"/>
      <c r="D435" s="135"/>
      <c r="E435" s="130">
        <v>853</v>
      </c>
      <c r="F435" s="78" t="s">
        <v>471</v>
      </c>
      <c r="G435" s="78" t="s">
        <v>257</v>
      </c>
      <c r="H435" s="78" t="s">
        <v>503</v>
      </c>
      <c r="I435" s="78"/>
      <c r="J435" s="79">
        <f t="shared" si="526"/>
        <v>133400</v>
      </c>
      <c r="K435" s="79">
        <f t="shared" si="526"/>
        <v>-133400</v>
      </c>
      <c r="L435" s="79">
        <f t="shared" si="526"/>
        <v>0</v>
      </c>
      <c r="M435" s="79">
        <f t="shared" si="526"/>
        <v>0</v>
      </c>
      <c r="N435" s="79">
        <f t="shared" si="526"/>
        <v>0</v>
      </c>
      <c r="O435" s="79">
        <f t="shared" si="526"/>
        <v>0</v>
      </c>
      <c r="P435" s="79">
        <f t="shared" si="526"/>
        <v>0</v>
      </c>
      <c r="Q435" s="79">
        <f t="shared" si="526"/>
        <v>0</v>
      </c>
      <c r="R435" s="79">
        <f t="shared" si="526"/>
        <v>0</v>
      </c>
    </row>
    <row r="436" spans="1:18" s="1" customFormat="1" ht="39.75" hidden="1" customHeight="1" x14ac:dyDescent="0.25">
      <c r="A436" s="51"/>
      <c r="B436" s="51" t="s">
        <v>290</v>
      </c>
      <c r="C436" s="95"/>
      <c r="D436" s="95"/>
      <c r="E436" s="130">
        <v>853</v>
      </c>
      <c r="F436" s="78" t="s">
        <v>471</v>
      </c>
      <c r="G436" s="78" t="s">
        <v>257</v>
      </c>
      <c r="H436" s="78" t="s">
        <v>503</v>
      </c>
      <c r="I436" s="78" t="s">
        <v>298</v>
      </c>
      <c r="J436" s="79">
        <f t="shared" si="526"/>
        <v>133400</v>
      </c>
      <c r="K436" s="79">
        <f t="shared" si="526"/>
        <v>-133400</v>
      </c>
      <c r="L436" s="79">
        <f t="shared" si="526"/>
        <v>0</v>
      </c>
      <c r="M436" s="79">
        <f t="shared" si="526"/>
        <v>0</v>
      </c>
      <c r="N436" s="79">
        <f t="shared" si="526"/>
        <v>0</v>
      </c>
      <c r="O436" s="79">
        <f t="shared" si="526"/>
        <v>0</v>
      </c>
      <c r="P436" s="79">
        <f t="shared" si="526"/>
        <v>0</v>
      </c>
      <c r="Q436" s="79">
        <f t="shared" si="526"/>
        <v>0</v>
      </c>
      <c r="R436" s="79">
        <f t="shared" si="526"/>
        <v>0</v>
      </c>
    </row>
    <row r="437" spans="1:18" s="1" customFormat="1" ht="12.75" hidden="1" x14ac:dyDescent="0.25">
      <c r="A437" s="80"/>
      <c r="B437" s="51" t="s">
        <v>299</v>
      </c>
      <c r="C437" s="95"/>
      <c r="D437" s="95"/>
      <c r="E437" s="130">
        <v>853</v>
      </c>
      <c r="F437" s="78" t="s">
        <v>471</v>
      </c>
      <c r="G437" s="78" t="s">
        <v>257</v>
      </c>
      <c r="H437" s="78" t="s">
        <v>503</v>
      </c>
      <c r="I437" s="78" t="s">
        <v>300</v>
      </c>
      <c r="J437" s="79">
        <v>133400</v>
      </c>
      <c r="K437" s="79">
        <v>-133400</v>
      </c>
      <c r="L437" s="79">
        <f t="shared" si="505"/>
        <v>0</v>
      </c>
      <c r="M437" s="79"/>
      <c r="N437" s="79">
        <f t="shared" ref="N437" si="527">L437+M437</f>
        <v>0</v>
      </c>
      <c r="O437" s="79"/>
      <c r="P437" s="79">
        <f t="shared" ref="P437" si="528">N437+O437</f>
        <v>0</v>
      </c>
      <c r="Q437" s="79"/>
      <c r="R437" s="79">
        <f t="shared" ref="R437" si="529">P437+Q437</f>
        <v>0</v>
      </c>
    </row>
    <row r="438" spans="1:18" s="1" customFormat="1" ht="12.75" hidden="1" x14ac:dyDescent="0.25">
      <c r="A438" s="243" t="s">
        <v>561</v>
      </c>
      <c r="B438" s="243"/>
      <c r="C438" s="129"/>
      <c r="D438" s="129"/>
      <c r="E438" s="130">
        <v>853</v>
      </c>
      <c r="F438" s="106" t="s">
        <v>562</v>
      </c>
      <c r="G438" s="106"/>
      <c r="H438" s="106"/>
      <c r="I438" s="106"/>
      <c r="J438" s="107">
        <f>J439+J445</f>
        <v>22471000</v>
      </c>
      <c r="K438" s="107">
        <f t="shared" ref="K438:R438" si="530">K439+K445</f>
        <v>0</v>
      </c>
      <c r="L438" s="107">
        <f t="shared" si="530"/>
        <v>22471000</v>
      </c>
      <c r="M438" s="107">
        <f t="shared" si="530"/>
        <v>0</v>
      </c>
      <c r="N438" s="107">
        <f t="shared" si="530"/>
        <v>22471000</v>
      </c>
      <c r="O438" s="107">
        <f t="shared" si="530"/>
        <v>0</v>
      </c>
      <c r="P438" s="107">
        <f t="shared" si="530"/>
        <v>22471000</v>
      </c>
      <c r="Q438" s="107">
        <f t="shared" si="530"/>
        <v>0</v>
      </c>
      <c r="R438" s="107">
        <f t="shared" si="530"/>
        <v>22471000</v>
      </c>
    </row>
    <row r="439" spans="1:18" s="1" customFormat="1" ht="12.75" hidden="1" customHeight="1" x14ac:dyDescent="0.25">
      <c r="A439" s="244" t="s">
        <v>563</v>
      </c>
      <c r="B439" s="244"/>
      <c r="C439" s="131"/>
      <c r="D439" s="131"/>
      <c r="E439" s="130">
        <v>853</v>
      </c>
      <c r="F439" s="98" t="s">
        <v>562</v>
      </c>
      <c r="G439" s="98" t="s">
        <v>234</v>
      </c>
      <c r="H439" s="108"/>
      <c r="I439" s="98"/>
      <c r="J439" s="109">
        <f t="shared" ref="J439:R443" si="531">J440</f>
        <v>8781000</v>
      </c>
      <c r="K439" s="109">
        <f t="shared" si="531"/>
        <v>0</v>
      </c>
      <c r="L439" s="109">
        <f t="shared" si="531"/>
        <v>8781000</v>
      </c>
      <c r="M439" s="109">
        <f t="shared" si="531"/>
        <v>0</v>
      </c>
      <c r="N439" s="109">
        <f t="shared" si="531"/>
        <v>8781000</v>
      </c>
      <c r="O439" s="109">
        <f t="shared" si="531"/>
        <v>0</v>
      </c>
      <c r="P439" s="109">
        <f t="shared" si="531"/>
        <v>8781000</v>
      </c>
      <c r="Q439" s="109">
        <f t="shared" si="531"/>
        <v>0</v>
      </c>
      <c r="R439" s="109">
        <f t="shared" si="531"/>
        <v>8781000</v>
      </c>
    </row>
    <row r="440" spans="1:18" s="1" customFormat="1" ht="12.75" hidden="1" customHeight="1" x14ac:dyDescent="0.25">
      <c r="A440" s="241" t="s">
        <v>290</v>
      </c>
      <c r="B440" s="241"/>
      <c r="C440" s="95"/>
      <c r="D440" s="95"/>
      <c r="E440" s="130">
        <v>853</v>
      </c>
      <c r="F440" s="78" t="s">
        <v>562</v>
      </c>
      <c r="G440" s="78" t="s">
        <v>234</v>
      </c>
      <c r="H440" s="78" t="s">
        <v>291</v>
      </c>
      <c r="I440" s="78"/>
      <c r="J440" s="79">
        <f t="shared" si="531"/>
        <v>8781000</v>
      </c>
      <c r="K440" s="79">
        <f t="shared" si="531"/>
        <v>0</v>
      </c>
      <c r="L440" s="79">
        <f t="shared" si="531"/>
        <v>8781000</v>
      </c>
      <c r="M440" s="79">
        <f t="shared" si="531"/>
        <v>0</v>
      </c>
      <c r="N440" s="79">
        <f t="shared" si="531"/>
        <v>8781000</v>
      </c>
      <c r="O440" s="79">
        <f t="shared" si="531"/>
        <v>0</v>
      </c>
      <c r="P440" s="79">
        <f t="shared" si="531"/>
        <v>8781000</v>
      </c>
      <c r="Q440" s="79">
        <f t="shared" si="531"/>
        <v>0</v>
      </c>
      <c r="R440" s="79">
        <f t="shared" si="531"/>
        <v>8781000</v>
      </c>
    </row>
    <row r="441" spans="1:18" s="1" customFormat="1" ht="12.75" hidden="1" customHeight="1" x14ac:dyDescent="0.25">
      <c r="A441" s="241" t="s">
        <v>292</v>
      </c>
      <c r="B441" s="241"/>
      <c r="C441" s="95"/>
      <c r="D441" s="95"/>
      <c r="E441" s="130">
        <v>853</v>
      </c>
      <c r="F441" s="78" t="s">
        <v>562</v>
      </c>
      <c r="G441" s="78" t="s">
        <v>234</v>
      </c>
      <c r="H441" s="78" t="s">
        <v>293</v>
      </c>
      <c r="I441" s="78"/>
      <c r="J441" s="79">
        <f t="shared" si="531"/>
        <v>8781000</v>
      </c>
      <c r="K441" s="79">
        <f t="shared" si="531"/>
        <v>0</v>
      </c>
      <c r="L441" s="79">
        <f t="shared" si="531"/>
        <v>8781000</v>
      </c>
      <c r="M441" s="79">
        <f t="shared" si="531"/>
        <v>0</v>
      </c>
      <c r="N441" s="79">
        <f t="shared" si="531"/>
        <v>8781000</v>
      </c>
      <c r="O441" s="79">
        <f t="shared" si="531"/>
        <v>0</v>
      </c>
      <c r="P441" s="79">
        <f t="shared" si="531"/>
        <v>8781000</v>
      </c>
      <c r="Q441" s="79">
        <f t="shared" si="531"/>
        <v>0</v>
      </c>
      <c r="R441" s="79">
        <f t="shared" si="531"/>
        <v>8781000</v>
      </c>
    </row>
    <row r="442" spans="1:18" s="1" customFormat="1" ht="12.75" hidden="1" x14ac:dyDescent="0.25">
      <c r="A442" s="252" t="s">
        <v>564</v>
      </c>
      <c r="B442" s="252"/>
      <c r="C442" s="132"/>
      <c r="D442" s="132"/>
      <c r="E442" s="130">
        <v>853</v>
      </c>
      <c r="F442" s="78" t="s">
        <v>562</v>
      </c>
      <c r="G442" s="78" t="s">
        <v>234</v>
      </c>
      <c r="H442" s="78" t="s">
        <v>565</v>
      </c>
      <c r="I442" s="78"/>
      <c r="J442" s="79">
        <f t="shared" si="531"/>
        <v>8781000</v>
      </c>
      <c r="K442" s="79">
        <f t="shared" si="531"/>
        <v>0</v>
      </c>
      <c r="L442" s="79">
        <f t="shared" si="531"/>
        <v>8781000</v>
      </c>
      <c r="M442" s="79">
        <f t="shared" si="531"/>
        <v>0</v>
      </c>
      <c r="N442" s="79">
        <f t="shared" si="531"/>
        <v>8781000</v>
      </c>
      <c r="O442" s="79">
        <f t="shared" si="531"/>
        <v>0</v>
      </c>
      <c r="P442" s="79">
        <f t="shared" si="531"/>
        <v>8781000</v>
      </c>
      <c r="Q442" s="79">
        <f t="shared" si="531"/>
        <v>0</v>
      </c>
      <c r="R442" s="79">
        <f t="shared" si="531"/>
        <v>8781000</v>
      </c>
    </row>
    <row r="443" spans="1:18" s="1" customFormat="1" ht="12.75" hidden="1" x14ac:dyDescent="0.25">
      <c r="A443" s="80"/>
      <c r="B443" s="48" t="s">
        <v>290</v>
      </c>
      <c r="C443" s="132"/>
      <c r="D443" s="132"/>
      <c r="E443" s="130">
        <v>853</v>
      </c>
      <c r="F443" s="78" t="s">
        <v>562</v>
      </c>
      <c r="G443" s="78" t="s">
        <v>234</v>
      </c>
      <c r="H443" s="78" t="s">
        <v>565</v>
      </c>
      <c r="I443" s="78" t="s">
        <v>298</v>
      </c>
      <c r="J443" s="79">
        <f t="shared" si="531"/>
        <v>8781000</v>
      </c>
      <c r="K443" s="79">
        <f t="shared" si="531"/>
        <v>0</v>
      </c>
      <c r="L443" s="79">
        <f t="shared" si="531"/>
        <v>8781000</v>
      </c>
      <c r="M443" s="79">
        <f t="shared" si="531"/>
        <v>0</v>
      </c>
      <c r="N443" s="79">
        <f t="shared" si="531"/>
        <v>8781000</v>
      </c>
      <c r="O443" s="79">
        <f t="shared" si="531"/>
        <v>0</v>
      </c>
      <c r="P443" s="79">
        <f t="shared" si="531"/>
        <v>8781000</v>
      </c>
      <c r="Q443" s="79">
        <f t="shared" si="531"/>
        <v>0</v>
      </c>
      <c r="R443" s="79">
        <f t="shared" si="531"/>
        <v>8781000</v>
      </c>
    </row>
    <row r="444" spans="1:18" s="1" customFormat="1" ht="12.75" hidden="1" x14ac:dyDescent="0.25">
      <c r="A444" s="80"/>
      <c r="B444" s="51" t="s">
        <v>220</v>
      </c>
      <c r="C444" s="95"/>
      <c r="D444" s="95"/>
      <c r="E444" s="130">
        <v>853</v>
      </c>
      <c r="F444" s="78" t="s">
        <v>562</v>
      </c>
      <c r="G444" s="78" t="s">
        <v>234</v>
      </c>
      <c r="H444" s="78" t="s">
        <v>565</v>
      </c>
      <c r="I444" s="78" t="s">
        <v>566</v>
      </c>
      <c r="J444" s="79">
        <v>8781000</v>
      </c>
      <c r="K444" s="79"/>
      <c r="L444" s="79">
        <f t="shared" si="505"/>
        <v>8781000</v>
      </c>
      <c r="M444" s="79"/>
      <c r="N444" s="79">
        <f t="shared" ref="N444" si="532">L444+M444</f>
        <v>8781000</v>
      </c>
      <c r="O444" s="79"/>
      <c r="P444" s="79">
        <f t="shared" ref="P444" si="533">N444+O444</f>
        <v>8781000</v>
      </c>
      <c r="Q444" s="79"/>
      <c r="R444" s="79">
        <f t="shared" ref="R444" si="534">P444+Q444</f>
        <v>8781000</v>
      </c>
    </row>
    <row r="445" spans="1:18" s="1" customFormat="1" ht="12.75" hidden="1" customHeight="1" x14ac:dyDescent="0.25">
      <c r="A445" s="256" t="s">
        <v>567</v>
      </c>
      <c r="B445" s="256"/>
      <c r="C445" s="136"/>
      <c r="D445" s="136"/>
      <c r="E445" s="130">
        <v>853</v>
      </c>
      <c r="F445" s="75" t="s">
        <v>562</v>
      </c>
      <c r="G445" s="75" t="s">
        <v>306</v>
      </c>
      <c r="H445" s="75"/>
      <c r="I445" s="75"/>
      <c r="J445" s="76">
        <f>J446+J451</f>
        <v>13690000</v>
      </c>
      <c r="K445" s="76">
        <f t="shared" ref="K445:R445" si="535">K446+K451</f>
        <v>0</v>
      </c>
      <c r="L445" s="76">
        <f t="shared" si="535"/>
        <v>13690000</v>
      </c>
      <c r="M445" s="76">
        <f t="shared" si="535"/>
        <v>0</v>
      </c>
      <c r="N445" s="76">
        <f t="shared" si="535"/>
        <v>13690000</v>
      </c>
      <c r="O445" s="76">
        <f t="shared" si="535"/>
        <v>0</v>
      </c>
      <c r="P445" s="76">
        <f t="shared" si="535"/>
        <v>13690000</v>
      </c>
      <c r="Q445" s="76">
        <f t="shared" si="535"/>
        <v>0</v>
      </c>
      <c r="R445" s="76">
        <f t="shared" si="535"/>
        <v>13690000</v>
      </c>
    </row>
    <row r="446" spans="1:18" s="1" customFormat="1" ht="12.75" hidden="1" customHeight="1" x14ac:dyDescent="0.25">
      <c r="A446" s="110"/>
      <c r="B446" s="112" t="s">
        <v>568</v>
      </c>
      <c r="C446" s="112"/>
      <c r="D446" s="112"/>
      <c r="E446" s="137">
        <v>853</v>
      </c>
      <c r="F446" s="113" t="s">
        <v>562</v>
      </c>
      <c r="G446" s="113" t="s">
        <v>306</v>
      </c>
      <c r="H446" s="113" t="s">
        <v>569</v>
      </c>
      <c r="I446" s="113"/>
      <c r="J446" s="79">
        <f>J447</f>
        <v>0</v>
      </c>
      <c r="K446" s="79">
        <f t="shared" ref="K446:R449" si="536">K447</f>
        <v>0</v>
      </c>
      <c r="L446" s="79">
        <f t="shared" si="536"/>
        <v>0</v>
      </c>
      <c r="M446" s="79">
        <f t="shared" si="536"/>
        <v>0</v>
      </c>
      <c r="N446" s="79">
        <f t="shared" si="536"/>
        <v>0</v>
      </c>
      <c r="O446" s="79">
        <f t="shared" si="536"/>
        <v>0</v>
      </c>
      <c r="P446" s="79">
        <f t="shared" si="536"/>
        <v>0</v>
      </c>
      <c r="Q446" s="79">
        <f t="shared" si="536"/>
        <v>0</v>
      </c>
      <c r="R446" s="79">
        <f t="shared" si="536"/>
        <v>0</v>
      </c>
    </row>
    <row r="447" spans="1:18" s="1" customFormat="1" ht="12.75" hidden="1" customHeight="1" x14ac:dyDescent="0.25">
      <c r="A447" s="110"/>
      <c r="B447" s="111" t="s">
        <v>570</v>
      </c>
      <c r="C447" s="112"/>
      <c r="D447" s="112"/>
      <c r="E447" s="137">
        <v>853</v>
      </c>
      <c r="F447" s="113" t="s">
        <v>562</v>
      </c>
      <c r="G447" s="113" t="s">
        <v>306</v>
      </c>
      <c r="H447" s="113" t="s">
        <v>571</v>
      </c>
      <c r="I447" s="113"/>
      <c r="J447" s="79">
        <f>J448</f>
        <v>0</v>
      </c>
      <c r="K447" s="79">
        <f t="shared" si="536"/>
        <v>0</v>
      </c>
      <c r="L447" s="79">
        <f t="shared" si="536"/>
        <v>0</v>
      </c>
      <c r="M447" s="79">
        <f t="shared" si="536"/>
        <v>0</v>
      </c>
      <c r="N447" s="79">
        <f t="shared" si="536"/>
        <v>0</v>
      </c>
      <c r="O447" s="79">
        <f t="shared" si="536"/>
        <v>0</v>
      </c>
      <c r="P447" s="79">
        <f t="shared" si="536"/>
        <v>0</v>
      </c>
      <c r="Q447" s="79">
        <f t="shared" si="536"/>
        <v>0</v>
      </c>
      <c r="R447" s="79">
        <f t="shared" si="536"/>
        <v>0</v>
      </c>
    </row>
    <row r="448" spans="1:18" s="1" customFormat="1" ht="12.75" hidden="1" customHeight="1" x14ac:dyDescent="0.25">
      <c r="A448" s="110"/>
      <c r="B448" s="111" t="s">
        <v>572</v>
      </c>
      <c r="C448" s="112"/>
      <c r="D448" s="112"/>
      <c r="E448" s="137">
        <v>853</v>
      </c>
      <c r="F448" s="113" t="s">
        <v>562</v>
      </c>
      <c r="G448" s="113" t="s">
        <v>306</v>
      </c>
      <c r="H448" s="113" t="s">
        <v>573</v>
      </c>
      <c r="I448" s="113"/>
      <c r="J448" s="79">
        <f>J449</f>
        <v>0</v>
      </c>
      <c r="K448" s="79">
        <f t="shared" si="536"/>
        <v>0</v>
      </c>
      <c r="L448" s="79">
        <f t="shared" si="536"/>
        <v>0</v>
      </c>
      <c r="M448" s="79">
        <f t="shared" si="536"/>
        <v>0</v>
      </c>
      <c r="N448" s="79">
        <f t="shared" si="536"/>
        <v>0</v>
      </c>
      <c r="O448" s="79">
        <f t="shared" si="536"/>
        <v>0</v>
      </c>
      <c r="P448" s="79">
        <f t="shared" si="536"/>
        <v>0</v>
      </c>
      <c r="Q448" s="79">
        <f t="shared" si="536"/>
        <v>0</v>
      </c>
      <c r="R448" s="79">
        <f t="shared" si="536"/>
        <v>0</v>
      </c>
    </row>
    <row r="449" spans="1:18" s="1" customFormat="1" ht="12.75" hidden="1" x14ac:dyDescent="0.25">
      <c r="A449" s="110"/>
      <c r="B449" s="138" t="s">
        <v>290</v>
      </c>
      <c r="C449" s="112"/>
      <c r="D449" s="112"/>
      <c r="E449" s="137">
        <v>853</v>
      </c>
      <c r="F449" s="113" t="s">
        <v>562</v>
      </c>
      <c r="G449" s="113" t="s">
        <v>306</v>
      </c>
      <c r="H449" s="113" t="s">
        <v>573</v>
      </c>
      <c r="I449" s="113" t="s">
        <v>298</v>
      </c>
      <c r="J449" s="79">
        <f>J450</f>
        <v>0</v>
      </c>
      <c r="K449" s="79">
        <f t="shared" si="536"/>
        <v>0</v>
      </c>
      <c r="L449" s="79">
        <f t="shared" si="536"/>
        <v>0</v>
      </c>
      <c r="M449" s="79">
        <f t="shared" si="536"/>
        <v>0</v>
      </c>
      <c r="N449" s="79">
        <f t="shared" si="536"/>
        <v>0</v>
      </c>
      <c r="O449" s="79">
        <f t="shared" si="536"/>
        <v>0</v>
      </c>
      <c r="P449" s="79">
        <f t="shared" si="536"/>
        <v>0</v>
      </c>
      <c r="Q449" s="79">
        <f t="shared" si="536"/>
        <v>0</v>
      </c>
      <c r="R449" s="79">
        <f t="shared" si="536"/>
        <v>0</v>
      </c>
    </row>
    <row r="450" spans="1:18" s="1" customFormat="1" ht="12.75" hidden="1" x14ac:dyDescent="0.25">
      <c r="A450" s="110"/>
      <c r="B450" s="111" t="s">
        <v>220</v>
      </c>
      <c r="C450" s="112"/>
      <c r="D450" s="112"/>
      <c r="E450" s="137">
        <v>853</v>
      </c>
      <c r="F450" s="113" t="s">
        <v>562</v>
      </c>
      <c r="G450" s="113" t="s">
        <v>306</v>
      </c>
      <c r="H450" s="113" t="s">
        <v>573</v>
      </c>
      <c r="I450" s="113" t="s">
        <v>566</v>
      </c>
      <c r="J450" s="79"/>
      <c r="K450" s="79">
        <v>0</v>
      </c>
      <c r="L450" s="79">
        <f>J450+K450</f>
        <v>0</v>
      </c>
      <c r="M450" s="79">
        <v>0</v>
      </c>
      <c r="N450" s="79">
        <f>L450+M450</f>
        <v>0</v>
      </c>
      <c r="O450" s="79">
        <v>0</v>
      </c>
      <c r="P450" s="79">
        <f>N450+O450</f>
        <v>0</v>
      </c>
      <c r="Q450" s="79">
        <v>0</v>
      </c>
      <c r="R450" s="79">
        <f>P450+Q450</f>
        <v>0</v>
      </c>
    </row>
    <row r="451" spans="1:18" s="105" customFormat="1" ht="12.75" hidden="1" x14ac:dyDescent="0.25">
      <c r="A451" s="241" t="s">
        <v>290</v>
      </c>
      <c r="B451" s="241"/>
      <c r="C451" s="95"/>
      <c r="D451" s="95"/>
      <c r="E451" s="130">
        <v>853</v>
      </c>
      <c r="F451" s="78" t="s">
        <v>562</v>
      </c>
      <c r="G451" s="78" t="s">
        <v>306</v>
      </c>
      <c r="H451" s="78" t="s">
        <v>291</v>
      </c>
      <c r="I451" s="78"/>
      <c r="J451" s="79">
        <f t="shared" ref="J451:R454" si="537">J452</f>
        <v>13690000</v>
      </c>
      <c r="K451" s="79">
        <f t="shared" si="537"/>
        <v>0</v>
      </c>
      <c r="L451" s="79">
        <f t="shared" si="537"/>
        <v>13690000</v>
      </c>
      <c r="M451" s="79">
        <f t="shared" si="537"/>
        <v>0</v>
      </c>
      <c r="N451" s="79">
        <f t="shared" si="537"/>
        <v>13690000</v>
      </c>
      <c r="O451" s="79">
        <f t="shared" si="537"/>
        <v>0</v>
      </c>
      <c r="P451" s="79">
        <f t="shared" si="537"/>
        <v>13690000</v>
      </c>
      <c r="Q451" s="79">
        <f t="shared" si="537"/>
        <v>0</v>
      </c>
      <c r="R451" s="79">
        <f t="shared" si="537"/>
        <v>13690000</v>
      </c>
    </row>
    <row r="452" spans="1:18" s="77" customFormat="1" ht="12.75" hidden="1" x14ac:dyDescent="0.25">
      <c r="A452" s="241" t="s">
        <v>292</v>
      </c>
      <c r="B452" s="241"/>
      <c r="C452" s="95"/>
      <c r="D452" s="95"/>
      <c r="E452" s="130">
        <v>853</v>
      </c>
      <c r="F452" s="78" t="s">
        <v>562</v>
      </c>
      <c r="G452" s="78" t="s">
        <v>306</v>
      </c>
      <c r="H452" s="78" t="s">
        <v>293</v>
      </c>
      <c r="I452" s="78"/>
      <c r="J452" s="79">
        <f t="shared" si="537"/>
        <v>13690000</v>
      </c>
      <c r="K452" s="79">
        <f t="shared" si="537"/>
        <v>0</v>
      </c>
      <c r="L452" s="79">
        <f t="shared" si="537"/>
        <v>13690000</v>
      </c>
      <c r="M452" s="79">
        <f t="shared" si="537"/>
        <v>0</v>
      </c>
      <c r="N452" s="79">
        <f t="shared" si="537"/>
        <v>13690000</v>
      </c>
      <c r="O452" s="79">
        <f t="shared" si="537"/>
        <v>0</v>
      </c>
      <c r="P452" s="79">
        <f t="shared" si="537"/>
        <v>13690000</v>
      </c>
      <c r="Q452" s="79">
        <f t="shared" si="537"/>
        <v>0</v>
      </c>
      <c r="R452" s="79">
        <f t="shared" si="537"/>
        <v>13690000</v>
      </c>
    </row>
    <row r="453" spans="1:18" s="1" customFormat="1" ht="12.75" hidden="1" x14ac:dyDescent="0.25">
      <c r="A453" s="252" t="s">
        <v>574</v>
      </c>
      <c r="B453" s="252"/>
      <c r="C453" s="132"/>
      <c r="D453" s="132"/>
      <c r="E453" s="130">
        <v>853</v>
      </c>
      <c r="F453" s="78" t="s">
        <v>562</v>
      </c>
      <c r="G453" s="78" t="s">
        <v>306</v>
      </c>
      <c r="H453" s="78" t="s">
        <v>575</v>
      </c>
      <c r="I453" s="78"/>
      <c r="J453" s="79">
        <f t="shared" si="537"/>
        <v>13690000</v>
      </c>
      <c r="K453" s="79">
        <f t="shared" si="537"/>
        <v>0</v>
      </c>
      <c r="L453" s="79">
        <f t="shared" si="537"/>
        <v>13690000</v>
      </c>
      <c r="M453" s="79">
        <f t="shared" si="537"/>
        <v>0</v>
      </c>
      <c r="N453" s="79">
        <f t="shared" si="537"/>
        <v>13690000</v>
      </c>
      <c r="O453" s="79">
        <f t="shared" si="537"/>
        <v>0</v>
      </c>
      <c r="P453" s="79">
        <f t="shared" si="537"/>
        <v>13690000</v>
      </c>
      <c r="Q453" s="79">
        <f t="shared" si="537"/>
        <v>0</v>
      </c>
      <c r="R453" s="79">
        <f t="shared" si="537"/>
        <v>13690000</v>
      </c>
    </row>
    <row r="454" spans="1:18" s="1" customFormat="1" ht="12.75" hidden="1" x14ac:dyDescent="0.25">
      <c r="A454" s="80"/>
      <c r="B454" s="48" t="s">
        <v>290</v>
      </c>
      <c r="C454" s="132"/>
      <c r="D454" s="132"/>
      <c r="E454" s="130">
        <v>853</v>
      </c>
      <c r="F454" s="78" t="s">
        <v>562</v>
      </c>
      <c r="G454" s="78" t="s">
        <v>306</v>
      </c>
      <c r="H454" s="78" t="s">
        <v>575</v>
      </c>
      <c r="I454" s="78" t="s">
        <v>298</v>
      </c>
      <c r="J454" s="79">
        <f t="shared" si="537"/>
        <v>13690000</v>
      </c>
      <c r="K454" s="79">
        <f t="shared" si="537"/>
        <v>0</v>
      </c>
      <c r="L454" s="79">
        <f t="shared" si="537"/>
        <v>13690000</v>
      </c>
      <c r="M454" s="79">
        <f t="shared" si="537"/>
        <v>0</v>
      </c>
      <c r="N454" s="79">
        <f t="shared" si="537"/>
        <v>13690000</v>
      </c>
      <c r="O454" s="79">
        <f t="shared" si="537"/>
        <v>0</v>
      </c>
      <c r="P454" s="79">
        <f t="shared" si="537"/>
        <v>13690000</v>
      </c>
      <c r="Q454" s="79">
        <f t="shared" si="537"/>
        <v>0</v>
      </c>
      <c r="R454" s="79">
        <f t="shared" si="537"/>
        <v>13690000</v>
      </c>
    </row>
    <row r="455" spans="1:18" s="1" customFormat="1" ht="12.75" hidden="1" x14ac:dyDescent="0.25">
      <c r="A455" s="80"/>
      <c r="B455" s="51" t="s">
        <v>220</v>
      </c>
      <c r="C455" s="95"/>
      <c r="D455" s="95"/>
      <c r="E455" s="130">
        <v>853</v>
      </c>
      <c r="F455" s="78" t="s">
        <v>562</v>
      </c>
      <c r="G455" s="78" t="s">
        <v>306</v>
      </c>
      <c r="H455" s="78" t="s">
        <v>575</v>
      </c>
      <c r="I455" s="78" t="s">
        <v>566</v>
      </c>
      <c r="J455" s="79">
        <v>13690000</v>
      </c>
      <c r="K455" s="79"/>
      <c r="L455" s="79">
        <f t="shared" si="505"/>
        <v>13690000</v>
      </c>
      <c r="M455" s="79"/>
      <c r="N455" s="79">
        <f t="shared" ref="N455" si="538">L455+M455</f>
        <v>13690000</v>
      </c>
      <c r="O455" s="79"/>
      <c r="P455" s="79">
        <f t="shared" ref="P455" si="539">N455+O455</f>
        <v>13690000</v>
      </c>
      <c r="Q455" s="79"/>
      <c r="R455" s="79">
        <f t="shared" ref="R455" si="540">P455+Q455</f>
        <v>13690000</v>
      </c>
    </row>
    <row r="456" spans="1:18" s="74" customFormat="1" ht="12.75" hidden="1" customHeight="1" x14ac:dyDescent="0.25">
      <c r="A456" s="257" t="s">
        <v>593</v>
      </c>
      <c r="B456" s="258"/>
      <c r="C456" s="139"/>
      <c r="D456" s="139"/>
      <c r="E456" s="140">
        <v>854</v>
      </c>
      <c r="F456" s="141"/>
      <c r="G456" s="72"/>
      <c r="H456" s="72"/>
      <c r="I456" s="72"/>
      <c r="J456" s="73">
        <f>J457</f>
        <v>921000</v>
      </c>
      <c r="K456" s="73">
        <f t="shared" ref="K456:R456" si="541">K457</f>
        <v>70200</v>
      </c>
      <c r="L456" s="73">
        <f t="shared" si="541"/>
        <v>991200</v>
      </c>
      <c r="M456" s="73">
        <f t="shared" si="541"/>
        <v>0</v>
      </c>
      <c r="N456" s="73">
        <f t="shared" si="541"/>
        <v>991200</v>
      </c>
      <c r="O456" s="73">
        <f t="shared" si="541"/>
        <v>0</v>
      </c>
      <c r="P456" s="73">
        <f t="shared" si="541"/>
        <v>991200</v>
      </c>
      <c r="Q456" s="73">
        <f t="shared" si="541"/>
        <v>0</v>
      </c>
      <c r="R456" s="73">
        <f t="shared" si="541"/>
        <v>991200</v>
      </c>
    </row>
    <row r="457" spans="1:18" s="74" customFormat="1" ht="12.75" hidden="1" customHeight="1" x14ac:dyDescent="0.25">
      <c r="A457" s="243" t="s">
        <v>233</v>
      </c>
      <c r="B457" s="243"/>
      <c r="C457" s="71"/>
      <c r="D457" s="71"/>
      <c r="E457" s="35">
        <v>854</v>
      </c>
      <c r="F457" s="72" t="s">
        <v>234</v>
      </c>
      <c r="G457" s="72"/>
      <c r="H457" s="72"/>
      <c r="I457" s="72"/>
      <c r="J457" s="73">
        <f>J458+J468</f>
        <v>921000</v>
      </c>
      <c r="K457" s="73">
        <f t="shared" ref="K457:R457" si="542">K458+K468</f>
        <v>70200</v>
      </c>
      <c r="L457" s="73">
        <f t="shared" si="542"/>
        <v>991200</v>
      </c>
      <c r="M457" s="73">
        <f t="shared" si="542"/>
        <v>0</v>
      </c>
      <c r="N457" s="73">
        <f t="shared" si="542"/>
        <v>991200</v>
      </c>
      <c r="O457" s="73">
        <f t="shared" si="542"/>
        <v>0</v>
      </c>
      <c r="P457" s="73">
        <f t="shared" si="542"/>
        <v>991200</v>
      </c>
      <c r="Q457" s="73">
        <f t="shared" si="542"/>
        <v>0</v>
      </c>
      <c r="R457" s="73">
        <f t="shared" si="542"/>
        <v>991200</v>
      </c>
    </row>
    <row r="458" spans="1:18" s="77" customFormat="1" ht="12.75" hidden="1" customHeight="1" x14ac:dyDescent="0.25">
      <c r="A458" s="244" t="s">
        <v>235</v>
      </c>
      <c r="B458" s="244"/>
      <c r="C458" s="52"/>
      <c r="D458" s="52"/>
      <c r="E458" s="35">
        <v>854</v>
      </c>
      <c r="F458" s="75" t="s">
        <v>234</v>
      </c>
      <c r="G458" s="75" t="s">
        <v>236</v>
      </c>
      <c r="H458" s="75"/>
      <c r="I458" s="75"/>
      <c r="J458" s="76">
        <f>J459</f>
        <v>604700</v>
      </c>
      <c r="K458" s="76">
        <f t="shared" ref="K458:R459" si="543">K459</f>
        <v>0</v>
      </c>
      <c r="L458" s="76">
        <f t="shared" si="543"/>
        <v>604700</v>
      </c>
      <c r="M458" s="76">
        <f t="shared" si="543"/>
        <v>0</v>
      </c>
      <c r="N458" s="76">
        <f t="shared" si="543"/>
        <v>604700</v>
      </c>
      <c r="O458" s="76">
        <f t="shared" si="543"/>
        <v>0</v>
      </c>
      <c r="P458" s="76">
        <f t="shared" si="543"/>
        <v>604700</v>
      </c>
      <c r="Q458" s="76">
        <f t="shared" si="543"/>
        <v>0</v>
      </c>
      <c r="R458" s="76">
        <f t="shared" si="543"/>
        <v>604700</v>
      </c>
    </row>
    <row r="459" spans="1:18" s="1" customFormat="1" ht="12.75" hidden="1" x14ac:dyDescent="0.25">
      <c r="A459" s="241" t="s">
        <v>237</v>
      </c>
      <c r="B459" s="241"/>
      <c r="C459" s="51"/>
      <c r="D459" s="51"/>
      <c r="E459" s="35">
        <v>854</v>
      </c>
      <c r="F459" s="78" t="s">
        <v>234</v>
      </c>
      <c r="G459" s="78" t="s">
        <v>236</v>
      </c>
      <c r="H459" s="78" t="s">
        <v>238</v>
      </c>
      <c r="I459" s="78"/>
      <c r="J459" s="79">
        <f>J460</f>
        <v>604700</v>
      </c>
      <c r="K459" s="79">
        <f t="shared" si="543"/>
        <v>0</v>
      </c>
      <c r="L459" s="79">
        <f t="shared" si="543"/>
        <v>604700</v>
      </c>
      <c r="M459" s="79">
        <f t="shared" si="543"/>
        <v>0</v>
      </c>
      <c r="N459" s="79">
        <f t="shared" si="543"/>
        <v>604700</v>
      </c>
      <c r="O459" s="79">
        <f t="shared" si="543"/>
        <v>0</v>
      </c>
      <c r="P459" s="79">
        <f t="shared" si="543"/>
        <v>604700</v>
      </c>
      <c r="Q459" s="79">
        <f t="shared" si="543"/>
        <v>0</v>
      </c>
      <c r="R459" s="79">
        <f t="shared" si="543"/>
        <v>604700</v>
      </c>
    </row>
    <row r="460" spans="1:18" s="1" customFormat="1" ht="12.75" hidden="1" x14ac:dyDescent="0.25">
      <c r="A460" s="241" t="s">
        <v>239</v>
      </c>
      <c r="B460" s="241"/>
      <c r="C460" s="51"/>
      <c r="D460" s="51"/>
      <c r="E460" s="35">
        <v>854</v>
      </c>
      <c r="F460" s="78" t="s">
        <v>234</v>
      </c>
      <c r="G460" s="78" t="s">
        <v>236</v>
      </c>
      <c r="H460" s="78" t="s">
        <v>240</v>
      </c>
      <c r="I460" s="78"/>
      <c r="J460" s="79">
        <f>J461+J463+J465</f>
        <v>604700</v>
      </c>
      <c r="K460" s="79">
        <f t="shared" ref="K460:R460" si="544">K461+K463+K465</f>
        <v>0</v>
      </c>
      <c r="L460" s="79">
        <f t="shared" si="544"/>
        <v>604700</v>
      </c>
      <c r="M460" s="79">
        <f t="shared" si="544"/>
        <v>0</v>
      </c>
      <c r="N460" s="79">
        <f t="shared" si="544"/>
        <v>604700</v>
      </c>
      <c r="O460" s="79">
        <f t="shared" si="544"/>
        <v>0</v>
      </c>
      <c r="P460" s="79">
        <f t="shared" si="544"/>
        <v>604700</v>
      </c>
      <c r="Q460" s="79">
        <f t="shared" si="544"/>
        <v>0</v>
      </c>
      <c r="R460" s="79">
        <f t="shared" si="544"/>
        <v>604700</v>
      </c>
    </row>
    <row r="461" spans="1:18" s="1" customFormat="1" ht="12.75" hidden="1" customHeight="1" x14ac:dyDescent="0.25">
      <c r="A461" s="51"/>
      <c r="B461" s="51" t="s">
        <v>241</v>
      </c>
      <c r="C461" s="51"/>
      <c r="D461" s="51"/>
      <c r="E461" s="35">
        <v>854</v>
      </c>
      <c r="F461" s="78" t="s">
        <v>242</v>
      </c>
      <c r="G461" s="78" t="s">
        <v>236</v>
      </c>
      <c r="H461" s="78" t="s">
        <v>240</v>
      </c>
      <c r="I461" s="78" t="s">
        <v>243</v>
      </c>
      <c r="J461" s="79">
        <f>J462</f>
        <v>432300</v>
      </c>
      <c r="K461" s="79">
        <f t="shared" ref="K461:R461" si="545">K462</f>
        <v>0</v>
      </c>
      <c r="L461" s="79">
        <f t="shared" si="545"/>
        <v>432300</v>
      </c>
      <c r="M461" s="79">
        <f t="shared" si="545"/>
        <v>0</v>
      </c>
      <c r="N461" s="79">
        <f t="shared" si="545"/>
        <v>432300</v>
      </c>
      <c r="O461" s="79">
        <f t="shared" si="545"/>
        <v>0</v>
      </c>
      <c r="P461" s="79">
        <f t="shared" si="545"/>
        <v>432300</v>
      </c>
      <c r="Q461" s="79">
        <f t="shared" si="545"/>
        <v>0</v>
      </c>
      <c r="R461" s="79">
        <f t="shared" si="545"/>
        <v>432300</v>
      </c>
    </row>
    <row r="462" spans="1:18" s="1" customFormat="1" ht="12.75" hidden="1" customHeight="1" x14ac:dyDescent="0.25">
      <c r="A462" s="80"/>
      <c r="B462" s="48" t="s">
        <v>244</v>
      </c>
      <c r="C462" s="48"/>
      <c r="D462" s="48"/>
      <c r="E462" s="35">
        <v>854</v>
      </c>
      <c r="F462" s="78" t="s">
        <v>234</v>
      </c>
      <c r="G462" s="78" t="s">
        <v>236</v>
      </c>
      <c r="H462" s="78" t="s">
        <v>240</v>
      </c>
      <c r="I462" s="78" t="s">
        <v>245</v>
      </c>
      <c r="J462" s="79">
        <f>432329-29</f>
        <v>432300</v>
      </c>
      <c r="K462" s="79"/>
      <c r="L462" s="79">
        <f t="shared" si="505"/>
        <v>432300</v>
      </c>
      <c r="M462" s="79"/>
      <c r="N462" s="79">
        <f t="shared" ref="N462" si="546">L462+M462</f>
        <v>432300</v>
      </c>
      <c r="O462" s="79"/>
      <c r="P462" s="79">
        <f t="shared" ref="P462" si="547">N462+O462</f>
        <v>432300</v>
      </c>
      <c r="Q462" s="79"/>
      <c r="R462" s="79">
        <f t="shared" ref="R462" si="548">P462+Q462</f>
        <v>432300</v>
      </c>
    </row>
    <row r="463" spans="1:18" s="1" customFormat="1" ht="12.75" hidden="1" customHeight="1" x14ac:dyDescent="0.25">
      <c r="A463" s="80"/>
      <c r="B463" s="48" t="s">
        <v>246</v>
      </c>
      <c r="C463" s="48"/>
      <c r="D463" s="48"/>
      <c r="E463" s="35">
        <v>854</v>
      </c>
      <c r="F463" s="78" t="s">
        <v>234</v>
      </c>
      <c r="G463" s="78" t="s">
        <v>236</v>
      </c>
      <c r="H463" s="78" t="s">
        <v>240</v>
      </c>
      <c r="I463" s="78" t="s">
        <v>247</v>
      </c>
      <c r="J463" s="79">
        <f>J464</f>
        <v>171700</v>
      </c>
      <c r="K463" s="79">
        <f t="shared" ref="K463:R463" si="549">K464</f>
        <v>0</v>
      </c>
      <c r="L463" s="79">
        <f t="shared" si="549"/>
        <v>171700</v>
      </c>
      <c r="M463" s="79">
        <f t="shared" si="549"/>
        <v>0</v>
      </c>
      <c r="N463" s="79">
        <f t="shared" si="549"/>
        <v>171700</v>
      </c>
      <c r="O463" s="79">
        <f t="shared" si="549"/>
        <v>0</v>
      </c>
      <c r="P463" s="79">
        <f t="shared" si="549"/>
        <v>171700</v>
      </c>
      <c r="Q463" s="79">
        <f t="shared" si="549"/>
        <v>0</v>
      </c>
      <c r="R463" s="79">
        <f t="shared" si="549"/>
        <v>171700</v>
      </c>
    </row>
    <row r="464" spans="1:18" s="1" customFormat="1" ht="25.5" hidden="1" x14ac:dyDescent="0.25">
      <c r="A464" s="80"/>
      <c r="B464" s="51" t="s">
        <v>248</v>
      </c>
      <c r="C464" s="51"/>
      <c r="D464" s="51"/>
      <c r="E464" s="35">
        <v>854</v>
      </c>
      <c r="F464" s="78" t="s">
        <v>234</v>
      </c>
      <c r="G464" s="78" t="s">
        <v>236</v>
      </c>
      <c r="H464" s="78" t="s">
        <v>240</v>
      </c>
      <c r="I464" s="78" t="s">
        <v>249</v>
      </c>
      <c r="J464" s="79">
        <f>171670+30</f>
        <v>171700</v>
      </c>
      <c r="K464" s="79"/>
      <c r="L464" s="79">
        <f t="shared" si="505"/>
        <v>171700</v>
      </c>
      <c r="M464" s="79"/>
      <c r="N464" s="79">
        <f t="shared" ref="N464" si="550">L464+M464</f>
        <v>171700</v>
      </c>
      <c r="O464" s="79"/>
      <c r="P464" s="79">
        <f t="shared" ref="P464" si="551">N464+O464</f>
        <v>171700</v>
      </c>
      <c r="Q464" s="79"/>
      <c r="R464" s="79">
        <f t="shared" ref="R464" si="552">P464+Q464</f>
        <v>171700</v>
      </c>
    </row>
    <row r="465" spans="1:18" s="1" customFormat="1" ht="12.75" hidden="1" x14ac:dyDescent="0.25">
      <c r="A465" s="80"/>
      <c r="B465" s="51" t="s">
        <v>250</v>
      </c>
      <c r="C465" s="51"/>
      <c r="D465" s="51"/>
      <c r="E465" s="35">
        <v>854</v>
      </c>
      <c r="F465" s="78" t="s">
        <v>234</v>
      </c>
      <c r="G465" s="78" t="s">
        <v>236</v>
      </c>
      <c r="H465" s="78" t="s">
        <v>240</v>
      </c>
      <c r="I465" s="78" t="s">
        <v>251</v>
      </c>
      <c r="J465" s="79">
        <f>J466+J467</f>
        <v>700</v>
      </c>
      <c r="K465" s="79">
        <f t="shared" ref="K465:R465" si="553">K466+K467</f>
        <v>0</v>
      </c>
      <c r="L465" s="79">
        <f t="shared" si="553"/>
        <v>700</v>
      </c>
      <c r="M465" s="79">
        <f t="shared" si="553"/>
        <v>0</v>
      </c>
      <c r="N465" s="79">
        <f t="shared" si="553"/>
        <v>700</v>
      </c>
      <c r="O465" s="79">
        <f t="shared" si="553"/>
        <v>0</v>
      </c>
      <c r="P465" s="79">
        <f t="shared" si="553"/>
        <v>700</v>
      </c>
      <c r="Q465" s="79">
        <f t="shared" si="553"/>
        <v>0</v>
      </c>
      <c r="R465" s="79">
        <f t="shared" si="553"/>
        <v>700</v>
      </c>
    </row>
    <row r="466" spans="1:18" s="1" customFormat="1" ht="25.5" hidden="1" x14ac:dyDescent="0.25">
      <c r="A466" s="80"/>
      <c r="B466" s="51" t="s">
        <v>252</v>
      </c>
      <c r="C466" s="51"/>
      <c r="D466" s="51"/>
      <c r="E466" s="35">
        <v>854</v>
      </c>
      <c r="F466" s="78" t="s">
        <v>234</v>
      </c>
      <c r="G466" s="78" t="s">
        <v>236</v>
      </c>
      <c r="H466" s="78" t="s">
        <v>240</v>
      </c>
      <c r="I466" s="78" t="s">
        <v>253</v>
      </c>
      <c r="J466" s="79"/>
      <c r="K466" s="79"/>
      <c r="L466" s="79">
        <f t="shared" si="505"/>
        <v>0</v>
      </c>
      <c r="M466" s="79"/>
      <c r="N466" s="79">
        <f t="shared" ref="N466:N467" si="554">L466+M466</f>
        <v>0</v>
      </c>
      <c r="O466" s="79"/>
      <c r="P466" s="79">
        <f t="shared" ref="P466:P467" si="555">N466+O466</f>
        <v>0</v>
      </c>
      <c r="Q466" s="79"/>
      <c r="R466" s="79">
        <f t="shared" ref="R466:R467" si="556">P466+Q466</f>
        <v>0</v>
      </c>
    </row>
    <row r="467" spans="1:18" s="1" customFormat="1" ht="12.75" hidden="1" x14ac:dyDescent="0.25">
      <c r="A467" s="80"/>
      <c r="B467" s="51" t="s">
        <v>254</v>
      </c>
      <c r="C467" s="51"/>
      <c r="D467" s="51"/>
      <c r="E467" s="35">
        <v>854</v>
      </c>
      <c r="F467" s="78" t="s">
        <v>234</v>
      </c>
      <c r="G467" s="78" t="s">
        <v>236</v>
      </c>
      <c r="H467" s="78" t="s">
        <v>240</v>
      </c>
      <c r="I467" s="78" t="s">
        <v>255</v>
      </c>
      <c r="J467" s="79">
        <v>700</v>
      </c>
      <c r="K467" s="79"/>
      <c r="L467" s="79">
        <f t="shared" si="505"/>
        <v>700</v>
      </c>
      <c r="M467" s="79"/>
      <c r="N467" s="79">
        <f t="shared" si="554"/>
        <v>700</v>
      </c>
      <c r="O467" s="79"/>
      <c r="P467" s="79">
        <f t="shared" si="555"/>
        <v>700</v>
      </c>
      <c r="Q467" s="79"/>
      <c r="R467" s="79">
        <f t="shared" si="556"/>
        <v>700</v>
      </c>
    </row>
    <row r="468" spans="1:18" s="77" customFormat="1" ht="12.75" hidden="1" x14ac:dyDescent="0.25">
      <c r="A468" s="220" t="s">
        <v>269</v>
      </c>
      <c r="B468" s="221"/>
      <c r="C468" s="52"/>
      <c r="D468" s="52"/>
      <c r="E468" s="35">
        <v>854</v>
      </c>
      <c r="F468" s="75" t="s">
        <v>234</v>
      </c>
      <c r="G468" s="75" t="s">
        <v>270</v>
      </c>
      <c r="H468" s="75"/>
      <c r="I468" s="75"/>
      <c r="J468" s="76">
        <f>J469+J473</f>
        <v>316300</v>
      </c>
      <c r="K468" s="76">
        <f t="shared" ref="K468:R468" si="557">K469+K473</f>
        <v>70200</v>
      </c>
      <c r="L468" s="76">
        <f t="shared" si="557"/>
        <v>386500</v>
      </c>
      <c r="M468" s="76">
        <f t="shared" si="557"/>
        <v>0</v>
      </c>
      <c r="N468" s="76">
        <f t="shared" si="557"/>
        <v>386500</v>
      </c>
      <c r="O468" s="76">
        <f t="shared" si="557"/>
        <v>0</v>
      </c>
      <c r="P468" s="76">
        <f t="shared" si="557"/>
        <v>386500</v>
      </c>
      <c r="Q468" s="76">
        <f t="shared" si="557"/>
        <v>0</v>
      </c>
      <c r="R468" s="76">
        <f t="shared" si="557"/>
        <v>386500</v>
      </c>
    </row>
    <row r="469" spans="1:18" s="1" customFormat="1" ht="12.75" hidden="1" x14ac:dyDescent="0.25">
      <c r="A469" s="241" t="s">
        <v>237</v>
      </c>
      <c r="B469" s="241"/>
      <c r="C469" s="51"/>
      <c r="D469" s="51"/>
      <c r="E469" s="35">
        <v>854</v>
      </c>
      <c r="F469" s="78" t="s">
        <v>234</v>
      </c>
      <c r="G469" s="78" t="s">
        <v>270</v>
      </c>
      <c r="H469" s="78" t="s">
        <v>258</v>
      </c>
      <c r="I469" s="78"/>
      <c r="J469" s="79">
        <f>J470</f>
        <v>298300</v>
      </c>
      <c r="K469" s="79">
        <f t="shared" ref="K469:R469" si="558">K470</f>
        <v>70200</v>
      </c>
      <c r="L469" s="79">
        <f t="shared" si="558"/>
        <v>368500</v>
      </c>
      <c r="M469" s="79">
        <f t="shared" si="558"/>
        <v>0</v>
      </c>
      <c r="N469" s="79">
        <f t="shared" si="558"/>
        <v>368500</v>
      </c>
      <c r="O469" s="79">
        <f t="shared" si="558"/>
        <v>0</v>
      </c>
      <c r="P469" s="79">
        <f t="shared" si="558"/>
        <v>368500</v>
      </c>
      <c r="Q469" s="79">
        <f t="shared" si="558"/>
        <v>0</v>
      </c>
      <c r="R469" s="79">
        <f t="shared" si="558"/>
        <v>368500</v>
      </c>
    </row>
    <row r="470" spans="1:18" s="1" customFormat="1" ht="12.75" hidden="1" x14ac:dyDescent="0.25">
      <c r="A470" s="241" t="s">
        <v>271</v>
      </c>
      <c r="B470" s="241"/>
      <c r="C470" s="51"/>
      <c r="D470" s="51"/>
      <c r="E470" s="35">
        <v>854</v>
      </c>
      <c r="F470" s="78" t="s">
        <v>234</v>
      </c>
      <c r="G470" s="78" t="s">
        <v>270</v>
      </c>
      <c r="H470" s="78" t="s">
        <v>272</v>
      </c>
      <c r="I470" s="78"/>
      <c r="J470" s="79">
        <f t="shared" ref="J470:R471" si="559">J471</f>
        <v>298300</v>
      </c>
      <c r="K470" s="79">
        <f t="shared" si="559"/>
        <v>70200</v>
      </c>
      <c r="L470" s="79">
        <f t="shared" si="559"/>
        <v>368500</v>
      </c>
      <c r="M470" s="79">
        <f t="shared" si="559"/>
        <v>0</v>
      </c>
      <c r="N470" s="79">
        <f t="shared" si="559"/>
        <v>368500</v>
      </c>
      <c r="O470" s="79">
        <f t="shared" si="559"/>
        <v>0</v>
      </c>
      <c r="P470" s="79">
        <f t="shared" si="559"/>
        <v>368500</v>
      </c>
      <c r="Q470" s="79">
        <f t="shared" si="559"/>
        <v>0</v>
      </c>
      <c r="R470" s="79">
        <f t="shared" si="559"/>
        <v>368500</v>
      </c>
    </row>
    <row r="471" spans="1:18" s="1" customFormat="1" ht="38.25" hidden="1" x14ac:dyDescent="0.25">
      <c r="A471" s="51"/>
      <c r="B471" s="51" t="s">
        <v>241</v>
      </c>
      <c r="C471" s="51"/>
      <c r="D471" s="51"/>
      <c r="E471" s="35">
        <v>854</v>
      </c>
      <c r="F471" s="78" t="s">
        <v>242</v>
      </c>
      <c r="G471" s="78" t="s">
        <v>270</v>
      </c>
      <c r="H471" s="78" t="s">
        <v>272</v>
      </c>
      <c r="I471" s="78" t="s">
        <v>243</v>
      </c>
      <c r="J471" s="79">
        <f t="shared" si="559"/>
        <v>298300</v>
      </c>
      <c r="K471" s="79">
        <f t="shared" si="559"/>
        <v>70200</v>
      </c>
      <c r="L471" s="79">
        <f t="shared" si="559"/>
        <v>368500</v>
      </c>
      <c r="M471" s="79">
        <f t="shared" si="559"/>
        <v>0</v>
      </c>
      <c r="N471" s="79">
        <f t="shared" si="559"/>
        <v>368500</v>
      </c>
      <c r="O471" s="79">
        <f t="shared" si="559"/>
        <v>0</v>
      </c>
      <c r="P471" s="79">
        <f t="shared" si="559"/>
        <v>368500</v>
      </c>
      <c r="Q471" s="79">
        <f t="shared" si="559"/>
        <v>0</v>
      </c>
      <c r="R471" s="79">
        <f t="shared" si="559"/>
        <v>368500</v>
      </c>
    </row>
    <row r="472" spans="1:18" s="1" customFormat="1" ht="12.75" hidden="1" x14ac:dyDescent="0.25">
      <c r="A472" s="80"/>
      <c r="B472" s="48" t="s">
        <v>244</v>
      </c>
      <c r="C472" s="48"/>
      <c r="D472" s="48"/>
      <c r="E472" s="35">
        <v>854</v>
      </c>
      <c r="F472" s="78" t="s">
        <v>234</v>
      </c>
      <c r="G472" s="78" t="s">
        <v>270</v>
      </c>
      <c r="H472" s="78" t="s">
        <v>272</v>
      </c>
      <c r="I472" s="78" t="s">
        <v>245</v>
      </c>
      <c r="J472" s="79">
        <v>298300</v>
      </c>
      <c r="K472" s="79">
        <v>70200</v>
      </c>
      <c r="L472" s="79">
        <f t="shared" si="505"/>
        <v>368500</v>
      </c>
      <c r="M472" s="79"/>
      <c r="N472" s="79">
        <f t="shared" ref="N472" si="560">L472+M472</f>
        <v>368500</v>
      </c>
      <c r="O472" s="79"/>
      <c r="P472" s="79">
        <f t="shared" ref="P472" si="561">N472+O472</f>
        <v>368500</v>
      </c>
      <c r="Q472" s="79"/>
      <c r="R472" s="79">
        <f t="shared" ref="R472" si="562">P472+Q472</f>
        <v>368500</v>
      </c>
    </row>
    <row r="473" spans="1:18" s="1" customFormat="1" ht="12.75" hidden="1" x14ac:dyDescent="0.25">
      <c r="A473" s="241" t="s">
        <v>261</v>
      </c>
      <c r="B473" s="241"/>
      <c r="C473" s="51"/>
      <c r="D473" s="78" t="s">
        <v>234</v>
      </c>
      <c r="E473" s="35">
        <v>854</v>
      </c>
      <c r="F473" s="78" t="s">
        <v>234</v>
      </c>
      <c r="G473" s="78" t="s">
        <v>270</v>
      </c>
      <c r="H473" s="78" t="s">
        <v>262</v>
      </c>
      <c r="I473" s="78"/>
      <c r="J473" s="79">
        <f>J474</f>
        <v>18000</v>
      </c>
      <c r="K473" s="79">
        <f t="shared" ref="K473:R476" si="563">K474</f>
        <v>0</v>
      </c>
      <c r="L473" s="79">
        <f t="shared" si="563"/>
        <v>18000</v>
      </c>
      <c r="M473" s="79">
        <f t="shared" si="563"/>
        <v>0</v>
      </c>
      <c r="N473" s="79">
        <f t="shared" si="563"/>
        <v>18000</v>
      </c>
      <c r="O473" s="79">
        <f t="shared" si="563"/>
        <v>0</v>
      </c>
      <c r="P473" s="79">
        <f t="shared" si="563"/>
        <v>18000</v>
      </c>
      <c r="Q473" s="79">
        <f t="shared" si="563"/>
        <v>0</v>
      </c>
      <c r="R473" s="79">
        <f t="shared" si="563"/>
        <v>18000</v>
      </c>
    </row>
    <row r="474" spans="1:18" s="1" customFormat="1" ht="12.75" hidden="1" x14ac:dyDescent="0.25">
      <c r="A474" s="222" t="s">
        <v>263</v>
      </c>
      <c r="B474" s="223"/>
      <c r="C474" s="51"/>
      <c r="D474" s="78" t="s">
        <v>234</v>
      </c>
      <c r="E474" s="35">
        <v>854</v>
      </c>
      <c r="F474" s="78" t="s">
        <v>234</v>
      </c>
      <c r="G474" s="78" t="s">
        <v>270</v>
      </c>
      <c r="H474" s="78" t="s">
        <v>264</v>
      </c>
      <c r="I474" s="78"/>
      <c r="J474" s="79">
        <f>J475</f>
        <v>18000</v>
      </c>
      <c r="K474" s="79">
        <f t="shared" si="563"/>
        <v>0</v>
      </c>
      <c r="L474" s="79">
        <f t="shared" si="563"/>
        <v>18000</v>
      </c>
      <c r="M474" s="79">
        <f t="shared" si="563"/>
        <v>0</v>
      </c>
      <c r="N474" s="79">
        <f t="shared" si="563"/>
        <v>18000</v>
      </c>
      <c r="O474" s="79">
        <f t="shared" si="563"/>
        <v>0</v>
      </c>
      <c r="P474" s="79">
        <f t="shared" si="563"/>
        <v>18000</v>
      </c>
      <c r="Q474" s="79">
        <f t="shared" si="563"/>
        <v>0</v>
      </c>
      <c r="R474" s="79">
        <f t="shared" si="563"/>
        <v>18000</v>
      </c>
    </row>
    <row r="475" spans="1:18" s="1" customFormat="1" ht="12.75" hidden="1" x14ac:dyDescent="0.25">
      <c r="A475" s="241" t="s">
        <v>273</v>
      </c>
      <c r="B475" s="241"/>
      <c r="C475" s="51"/>
      <c r="D475" s="78" t="s">
        <v>234</v>
      </c>
      <c r="E475" s="35">
        <v>854</v>
      </c>
      <c r="F475" s="78" t="s">
        <v>242</v>
      </c>
      <c r="G475" s="78" t="s">
        <v>270</v>
      </c>
      <c r="H475" s="78" t="s">
        <v>274</v>
      </c>
      <c r="I475" s="78"/>
      <c r="J475" s="79">
        <f>J476</f>
        <v>18000</v>
      </c>
      <c r="K475" s="79">
        <f t="shared" si="563"/>
        <v>0</v>
      </c>
      <c r="L475" s="79">
        <f t="shared" si="563"/>
        <v>18000</v>
      </c>
      <c r="M475" s="79">
        <f t="shared" si="563"/>
        <v>0</v>
      </c>
      <c r="N475" s="79">
        <f t="shared" si="563"/>
        <v>18000</v>
      </c>
      <c r="O475" s="79">
        <f t="shared" si="563"/>
        <v>0</v>
      </c>
      <c r="P475" s="79">
        <f t="shared" si="563"/>
        <v>18000</v>
      </c>
      <c r="Q475" s="79">
        <f t="shared" si="563"/>
        <v>0</v>
      </c>
      <c r="R475" s="79">
        <f t="shared" si="563"/>
        <v>18000</v>
      </c>
    </row>
    <row r="476" spans="1:18" s="1" customFormat="1" ht="12.75" hidden="1" x14ac:dyDescent="0.25">
      <c r="A476" s="80"/>
      <c r="B476" s="48" t="s">
        <v>246</v>
      </c>
      <c r="C476" s="48"/>
      <c r="D476" s="78" t="s">
        <v>234</v>
      </c>
      <c r="E476" s="35">
        <v>854</v>
      </c>
      <c r="F476" s="78" t="s">
        <v>234</v>
      </c>
      <c r="G476" s="78" t="s">
        <v>270</v>
      </c>
      <c r="H476" s="78" t="s">
        <v>274</v>
      </c>
      <c r="I476" s="78" t="s">
        <v>247</v>
      </c>
      <c r="J476" s="79">
        <f>J477</f>
        <v>18000</v>
      </c>
      <c r="K476" s="79">
        <f t="shared" si="563"/>
        <v>0</v>
      </c>
      <c r="L476" s="79">
        <f t="shared" si="563"/>
        <v>18000</v>
      </c>
      <c r="M476" s="79">
        <f t="shared" si="563"/>
        <v>0</v>
      </c>
      <c r="N476" s="79">
        <f t="shared" si="563"/>
        <v>18000</v>
      </c>
      <c r="O476" s="79">
        <f t="shared" si="563"/>
        <v>0</v>
      </c>
      <c r="P476" s="79">
        <f t="shared" si="563"/>
        <v>18000</v>
      </c>
      <c r="Q476" s="79">
        <f t="shared" si="563"/>
        <v>0</v>
      </c>
      <c r="R476" s="79">
        <f t="shared" si="563"/>
        <v>18000</v>
      </c>
    </row>
    <row r="477" spans="1:18" s="1" customFormat="1" ht="25.5" hidden="1" x14ac:dyDescent="0.25">
      <c r="A477" s="80"/>
      <c r="B477" s="51" t="s">
        <v>248</v>
      </c>
      <c r="C477" s="51"/>
      <c r="D477" s="78" t="s">
        <v>234</v>
      </c>
      <c r="E477" s="35">
        <v>854</v>
      </c>
      <c r="F477" s="78" t="s">
        <v>234</v>
      </c>
      <c r="G477" s="78" t="s">
        <v>270</v>
      </c>
      <c r="H477" s="78" t="s">
        <v>274</v>
      </c>
      <c r="I477" s="78" t="s">
        <v>249</v>
      </c>
      <c r="J477" s="79">
        <v>18000</v>
      </c>
      <c r="K477" s="79"/>
      <c r="L477" s="79">
        <f>J477+K477</f>
        <v>18000</v>
      </c>
      <c r="M477" s="79"/>
      <c r="N477" s="79">
        <f>L477+M477</f>
        <v>18000</v>
      </c>
      <c r="O477" s="79"/>
      <c r="P477" s="79">
        <f>N477+O477</f>
        <v>18000</v>
      </c>
      <c r="Q477" s="79"/>
      <c r="R477" s="79">
        <f>P477+Q477</f>
        <v>18000</v>
      </c>
    </row>
    <row r="478" spans="1:18" s="1" customFormat="1" ht="12.75" x14ac:dyDescent="0.25">
      <c r="A478" s="97"/>
      <c r="B478" s="37" t="s">
        <v>576</v>
      </c>
      <c r="C478" s="37"/>
      <c r="D478" s="37"/>
      <c r="E478" s="36"/>
      <c r="F478" s="75"/>
      <c r="G478" s="75"/>
      <c r="H478" s="75"/>
      <c r="I478" s="75"/>
      <c r="J478" s="76">
        <f t="shared" ref="J478:R478" si="564">J8+J198+J392+J456</f>
        <v>188253289.22999999</v>
      </c>
      <c r="K478" s="76">
        <f t="shared" si="564"/>
        <v>12956061</v>
      </c>
      <c r="L478" s="76">
        <f t="shared" si="564"/>
        <v>201209350.22999999</v>
      </c>
      <c r="M478" s="76">
        <f t="shared" si="564"/>
        <v>0</v>
      </c>
      <c r="N478" s="76">
        <f t="shared" si="564"/>
        <v>201209350.22999999</v>
      </c>
      <c r="O478" s="76">
        <f t="shared" si="564"/>
        <v>0</v>
      </c>
      <c r="P478" s="76">
        <f t="shared" si="564"/>
        <v>201209350.22999999</v>
      </c>
      <c r="Q478" s="76">
        <f t="shared" si="564"/>
        <v>11015827</v>
      </c>
      <c r="R478" s="76">
        <f t="shared" si="564"/>
        <v>212225177.22999999</v>
      </c>
    </row>
    <row r="479" spans="1:18" s="6" customFormat="1" x14ac:dyDescent="0.25">
      <c r="E479" s="142"/>
      <c r="H479" s="142"/>
      <c r="J479" s="143"/>
      <c r="K479" s="144"/>
      <c r="L479" s="143">
        <f t="shared" ref="L479:N479" si="565">L478-L480</f>
        <v>201209350.22999999</v>
      </c>
      <c r="M479" s="144"/>
      <c r="N479" s="143">
        <f t="shared" si="565"/>
        <v>201209350.22999999</v>
      </c>
      <c r="O479" s="144"/>
      <c r="P479" s="143">
        <f t="shared" ref="P479:R479" si="566">P478-P480</f>
        <v>201209350.22999999</v>
      </c>
      <c r="Q479" s="144"/>
      <c r="R479" s="143">
        <f t="shared" si="566"/>
        <v>212225177.22999999</v>
      </c>
    </row>
    <row r="480" spans="1:18" s="6" customFormat="1" x14ac:dyDescent="0.25">
      <c r="B480" s="9"/>
      <c r="C480" s="9"/>
      <c r="D480" s="9"/>
      <c r="E480" s="10"/>
      <c r="F480" s="9"/>
      <c r="G480" s="9"/>
      <c r="H480" s="10"/>
      <c r="I480" s="9"/>
      <c r="J480" s="11"/>
      <c r="K480" s="11"/>
      <c r="L480" s="11"/>
      <c r="M480" s="11"/>
      <c r="N480" s="11"/>
      <c r="O480" s="11"/>
      <c r="P480" s="11"/>
      <c r="Q480" s="11"/>
      <c r="R480" s="11"/>
    </row>
    <row r="481" spans="2:18" s="6" customFormat="1" x14ac:dyDescent="0.25">
      <c r="B481" s="9"/>
      <c r="C481" s="9"/>
      <c r="D481" s="9"/>
      <c r="E481" s="10"/>
      <c r="F481" s="9"/>
      <c r="G481" s="9"/>
      <c r="H481" s="10"/>
      <c r="I481" s="9"/>
      <c r="J481" s="9"/>
      <c r="K481" s="9"/>
      <c r="L481" s="9"/>
      <c r="M481" s="9"/>
      <c r="N481" s="9"/>
      <c r="O481" s="9"/>
      <c r="P481" s="9"/>
      <c r="Q481" s="9"/>
      <c r="R481" s="9"/>
    </row>
    <row r="482" spans="2:18" s="6" customFormat="1" x14ac:dyDescent="0.25">
      <c r="B482" s="9"/>
      <c r="C482" s="9"/>
      <c r="D482" s="9"/>
      <c r="E482" s="12"/>
      <c r="F482" s="13"/>
      <c r="G482" s="13"/>
      <c r="H482" s="12"/>
      <c r="I482" s="13"/>
      <c r="J482" s="11"/>
      <c r="K482" s="11"/>
      <c r="L482" s="11"/>
      <c r="M482" s="11"/>
      <c r="N482" s="11"/>
      <c r="O482" s="11"/>
      <c r="P482" s="11"/>
      <c r="Q482" s="11"/>
      <c r="R482" s="11"/>
    </row>
    <row r="483" spans="2:18" s="6" customFormat="1" x14ac:dyDescent="0.25">
      <c r="B483" s="9"/>
      <c r="C483" s="9"/>
      <c r="D483" s="9"/>
      <c r="E483" s="12"/>
      <c r="F483" s="13"/>
      <c r="G483" s="13"/>
      <c r="H483" s="12"/>
      <c r="I483" s="12"/>
      <c r="J483" s="11"/>
      <c r="K483" s="11"/>
      <c r="L483" s="11"/>
      <c r="M483" s="11"/>
      <c r="N483" s="11"/>
      <c r="O483" s="11"/>
      <c r="P483" s="11"/>
      <c r="Q483" s="11"/>
      <c r="R483" s="11"/>
    </row>
    <row r="484" spans="2:18" s="6" customFormat="1" x14ac:dyDescent="0.25">
      <c r="B484" s="9"/>
      <c r="C484" s="9"/>
      <c r="D484" s="9"/>
      <c r="E484" s="12"/>
      <c r="F484" s="13"/>
      <c r="G484" s="13"/>
      <c r="H484" s="12"/>
      <c r="I484" s="12"/>
      <c r="J484" s="11"/>
      <c r="K484" s="11"/>
      <c r="L484" s="11"/>
      <c r="M484" s="11"/>
      <c r="N484" s="11"/>
      <c r="O484" s="11"/>
      <c r="P484" s="11"/>
      <c r="Q484" s="11"/>
      <c r="R484" s="11"/>
    </row>
    <row r="485" spans="2:18" s="6" customFormat="1" x14ac:dyDescent="0.25">
      <c r="B485" s="9"/>
      <c r="C485" s="9"/>
      <c r="D485" s="9"/>
      <c r="E485" s="12"/>
      <c r="F485" s="13"/>
      <c r="G485" s="13"/>
      <c r="H485" s="12"/>
      <c r="I485" s="12"/>
      <c r="J485" s="11"/>
      <c r="K485" s="11"/>
      <c r="L485" s="11"/>
      <c r="M485" s="11"/>
      <c r="N485" s="11"/>
      <c r="O485" s="11"/>
      <c r="P485" s="11"/>
      <c r="Q485" s="11"/>
      <c r="R485" s="11"/>
    </row>
    <row r="486" spans="2:18" s="6" customFormat="1" x14ac:dyDescent="0.25">
      <c r="B486" s="9"/>
      <c r="C486" s="9"/>
      <c r="D486" s="9"/>
      <c r="E486" s="12"/>
      <c r="F486" s="13"/>
      <c r="G486" s="13"/>
      <c r="H486" s="12"/>
      <c r="I486" s="12"/>
      <c r="J486" s="11"/>
      <c r="K486" s="11"/>
      <c r="L486" s="11"/>
      <c r="M486" s="11"/>
      <c r="N486" s="11"/>
      <c r="O486" s="11"/>
      <c r="P486" s="11"/>
      <c r="Q486" s="11"/>
      <c r="R486" s="11"/>
    </row>
    <row r="487" spans="2:18" s="6" customFormat="1" x14ac:dyDescent="0.25">
      <c r="B487" s="9"/>
      <c r="C487" s="9"/>
      <c r="D487" s="9"/>
      <c r="E487" s="12"/>
      <c r="F487" s="13"/>
      <c r="G487" s="13"/>
      <c r="H487" s="12"/>
      <c r="I487" s="12"/>
      <c r="J487" s="11"/>
      <c r="K487" s="11"/>
      <c r="L487" s="11"/>
      <c r="M487" s="11"/>
      <c r="N487" s="11"/>
      <c r="O487" s="11"/>
      <c r="P487" s="11"/>
      <c r="Q487" s="11"/>
      <c r="R487" s="11"/>
    </row>
    <row r="488" spans="2:18" s="6" customFormat="1" x14ac:dyDescent="0.25">
      <c r="B488" s="9"/>
      <c r="C488" s="9"/>
      <c r="D488" s="9"/>
      <c r="E488" s="12"/>
      <c r="F488" s="13"/>
      <c r="G488" s="13"/>
      <c r="H488" s="12"/>
      <c r="I488" s="12"/>
      <c r="J488" s="11"/>
      <c r="K488" s="11"/>
      <c r="L488" s="11"/>
      <c r="M488" s="11"/>
      <c r="N488" s="11"/>
      <c r="O488" s="11"/>
      <c r="P488" s="11"/>
      <c r="Q488" s="11"/>
      <c r="R488" s="11"/>
    </row>
    <row r="489" spans="2:18" s="6" customFormat="1" x14ac:dyDescent="0.25">
      <c r="B489" s="9"/>
      <c r="C489" s="9"/>
      <c r="D489" s="9"/>
      <c r="E489" s="12"/>
      <c r="F489" s="13"/>
      <c r="G489" s="13"/>
      <c r="H489" s="12"/>
      <c r="I489" s="12"/>
      <c r="J489" s="11"/>
      <c r="K489" s="11"/>
      <c r="L489" s="11"/>
      <c r="M489" s="11"/>
      <c r="N489" s="11"/>
      <c r="O489" s="11"/>
      <c r="P489" s="11"/>
      <c r="Q489" s="11"/>
      <c r="R489" s="11"/>
    </row>
    <row r="490" spans="2:18" s="6" customFormat="1" x14ac:dyDescent="0.25">
      <c r="B490" s="9"/>
      <c r="C490" s="9"/>
      <c r="D490" s="9"/>
      <c r="E490" s="12"/>
      <c r="F490" s="13"/>
      <c r="G490" s="13"/>
      <c r="H490" s="12"/>
      <c r="I490" s="12"/>
      <c r="J490" s="9"/>
      <c r="K490" s="9"/>
      <c r="L490" s="9"/>
      <c r="M490" s="9"/>
      <c r="N490" s="9"/>
      <c r="O490" s="9"/>
      <c r="P490" s="9"/>
      <c r="Q490" s="9"/>
      <c r="R490" s="9"/>
    </row>
    <row r="491" spans="2:18" s="6" customFormat="1" x14ac:dyDescent="0.25">
      <c r="B491" s="9"/>
      <c r="C491" s="9"/>
      <c r="D491" s="9"/>
      <c r="E491" s="12"/>
      <c r="F491" s="13"/>
      <c r="G491" s="13"/>
      <c r="H491" s="12"/>
      <c r="I491" s="12"/>
      <c r="J491" s="11"/>
      <c r="K491" s="11"/>
      <c r="L491" s="11"/>
      <c r="M491" s="11"/>
      <c r="N491" s="11"/>
      <c r="O491" s="11"/>
      <c r="P491" s="11"/>
      <c r="Q491" s="11"/>
      <c r="R491" s="11"/>
    </row>
    <row r="492" spans="2:18" s="6" customFormat="1" x14ac:dyDescent="0.25">
      <c r="B492" s="9"/>
      <c r="C492" s="9"/>
      <c r="D492" s="9"/>
      <c r="E492" s="12"/>
      <c r="F492" s="13"/>
      <c r="G492" s="13"/>
      <c r="H492" s="12"/>
      <c r="I492" s="13"/>
      <c r="J492" s="9"/>
      <c r="K492" s="9"/>
      <c r="L492" s="9"/>
      <c r="M492" s="9"/>
      <c r="N492" s="9"/>
      <c r="O492" s="9"/>
      <c r="P492" s="9"/>
      <c r="Q492" s="9"/>
      <c r="R492" s="9"/>
    </row>
    <row r="493" spans="2:18" s="6" customFormat="1" x14ac:dyDescent="0.25">
      <c r="B493" s="9"/>
      <c r="C493" s="9"/>
      <c r="D493" s="9"/>
      <c r="E493" s="12"/>
      <c r="F493" s="13"/>
      <c r="G493" s="13"/>
      <c r="H493" s="12"/>
      <c r="I493" s="13"/>
      <c r="J493" s="11"/>
      <c r="K493" s="11"/>
      <c r="L493" s="11"/>
      <c r="M493" s="11"/>
      <c r="N493" s="11"/>
      <c r="O493" s="11"/>
      <c r="P493" s="11"/>
      <c r="Q493" s="11"/>
      <c r="R493" s="11"/>
    </row>
    <row r="494" spans="2:18" s="6" customFormat="1" x14ac:dyDescent="0.25">
      <c r="B494" s="9"/>
      <c r="C494" s="9"/>
      <c r="D494" s="9"/>
      <c r="E494" s="12"/>
      <c r="F494" s="13"/>
      <c r="G494" s="13"/>
      <c r="H494" s="12"/>
      <c r="I494" s="13"/>
      <c r="J494" s="9"/>
      <c r="K494" s="9"/>
      <c r="L494" s="9"/>
      <c r="M494" s="9"/>
      <c r="N494" s="9"/>
      <c r="O494" s="9"/>
      <c r="P494" s="9"/>
      <c r="Q494" s="9"/>
      <c r="R494" s="9"/>
    </row>
    <row r="495" spans="2:18" s="6" customFormat="1" x14ac:dyDescent="0.25">
      <c r="B495" s="9"/>
      <c r="C495" s="9"/>
      <c r="D495" s="9"/>
      <c r="E495" s="12"/>
      <c r="F495" s="13"/>
      <c r="G495" s="13"/>
      <c r="H495" s="12"/>
      <c r="I495" s="13"/>
      <c r="J495" s="9"/>
      <c r="K495" s="9"/>
      <c r="L495" s="9"/>
      <c r="M495" s="9"/>
      <c r="N495" s="9"/>
      <c r="O495" s="9"/>
      <c r="P495" s="9"/>
      <c r="Q495" s="9"/>
      <c r="R495" s="9"/>
    </row>
    <row r="496" spans="2:18" s="6" customFormat="1" x14ac:dyDescent="0.25">
      <c r="B496" s="9"/>
      <c r="C496" s="9"/>
      <c r="D496" s="9"/>
      <c r="E496" s="12"/>
      <c r="F496" s="13"/>
      <c r="G496" s="13"/>
      <c r="H496" s="12"/>
      <c r="I496" s="13"/>
      <c r="J496" s="9"/>
      <c r="K496" s="9"/>
      <c r="L496" s="9"/>
      <c r="M496" s="9"/>
      <c r="N496" s="9"/>
      <c r="O496" s="9"/>
      <c r="P496" s="9"/>
      <c r="Q496" s="9"/>
      <c r="R496" s="9"/>
    </row>
    <row r="497" spans="2:18" s="6" customFormat="1" x14ac:dyDescent="0.25">
      <c r="B497" s="9"/>
      <c r="C497" s="9"/>
      <c r="D497" s="9"/>
      <c r="E497" s="12"/>
      <c r="F497" s="13"/>
      <c r="G497" s="13"/>
      <c r="H497" s="12"/>
      <c r="I497" s="13"/>
      <c r="J497" s="9"/>
      <c r="K497" s="9"/>
      <c r="L497" s="9"/>
      <c r="M497" s="9"/>
      <c r="N497" s="9"/>
      <c r="O497" s="9"/>
      <c r="P497" s="9"/>
      <c r="Q497" s="9"/>
      <c r="R497" s="9"/>
    </row>
    <row r="498" spans="2:18" s="6" customFormat="1" x14ac:dyDescent="0.25">
      <c r="B498" s="9"/>
      <c r="C498" s="9"/>
      <c r="D498" s="9"/>
      <c r="E498" s="12"/>
      <c r="F498" s="12"/>
      <c r="G498" s="12"/>
      <c r="H498" s="12"/>
      <c r="I498" s="13"/>
      <c r="J498" s="9"/>
      <c r="K498" s="9"/>
      <c r="L498" s="9"/>
      <c r="M498" s="9"/>
      <c r="N498" s="9"/>
      <c r="O498" s="9"/>
      <c r="P498" s="9"/>
      <c r="Q498" s="9"/>
      <c r="R498" s="9"/>
    </row>
    <row r="499" spans="2:18" s="6" customFormat="1" x14ac:dyDescent="0.25">
      <c r="B499" s="9"/>
      <c r="C499" s="9"/>
      <c r="D499" s="9"/>
      <c r="E499" s="12"/>
      <c r="F499" s="12"/>
      <c r="G499" s="12"/>
      <c r="H499" s="12"/>
      <c r="I499" s="13"/>
      <c r="J499" s="9"/>
      <c r="K499" s="9"/>
      <c r="L499" s="9"/>
      <c r="M499" s="9"/>
      <c r="N499" s="9"/>
      <c r="O499" s="9"/>
      <c r="P499" s="9"/>
      <c r="Q499" s="9"/>
      <c r="R499" s="9"/>
    </row>
    <row r="500" spans="2:18" s="6" customFormat="1" x14ac:dyDescent="0.25">
      <c r="E500" s="14"/>
      <c r="F500" s="14"/>
      <c r="G500" s="14"/>
      <c r="H500" s="14"/>
      <c r="I500" s="15"/>
    </row>
    <row r="501" spans="2:18" x14ac:dyDescent="0.25">
      <c r="E501" s="16"/>
      <c r="F501" s="16"/>
      <c r="G501" s="16"/>
      <c r="H501" s="16"/>
      <c r="I501" s="17"/>
    </row>
    <row r="502" spans="2:18" x14ac:dyDescent="0.25">
      <c r="E502" s="16"/>
      <c r="F502" s="16"/>
      <c r="G502" s="16"/>
      <c r="H502" s="16"/>
      <c r="I502" s="17"/>
    </row>
    <row r="503" spans="2:18" x14ac:dyDescent="0.25">
      <c r="H503" s="7"/>
    </row>
    <row r="504" spans="2:18" x14ac:dyDescent="0.25">
      <c r="H504" s="7"/>
    </row>
    <row r="505" spans="2:18" x14ac:dyDescent="0.25">
      <c r="F505"/>
      <c r="G505"/>
      <c r="H505" s="7"/>
    </row>
    <row r="506" spans="2:18" x14ac:dyDescent="0.25">
      <c r="F506"/>
      <c r="G506"/>
      <c r="H506" s="7"/>
    </row>
    <row r="507" spans="2:18" x14ac:dyDescent="0.25">
      <c r="F507"/>
      <c r="G507"/>
      <c r="H507" s="7"/>
    </row>
    <row r="508" spans="2:18" x14ac:dyDescent="0.25">
      <c r="F508"/>
      <c r="G508"/>
      <c r="H508" s="7"/>
    </row>
    <row r="509" spans="2:18" x14ac:dyDescent="0.25">
      <c r="F509"/>
      <c r="G509"/>
      <c r="H509" s="7"/>
    </row>
    <row r="510" spans="2:18" x14ac:dyDescent="0.25">
      <c r="F510"/>
      <c r="G510"/>
      <c r="H510" s="7"/>
    </row>
    <row r="511" spans="2:18" x14ac:dyDescent="0.25">
      <c r="F511"/>
      <c r="G511"/>
      <c r="H511" s="7"/>
    </row>
    <row r="512" spans="2:18" x14ac:dyDescent="0.25">
      <c r="F512"/>
      <c r="G512"/>
      <c r="H512" s="7"/>
    </row>
    <row r="513" spans="5:8" x14ac:dyDescent="0.25">
      <c r="F513"/>
      <c r="G513"/>
      <c r="H513" s="7"/>
    </row>
    <row r="514" spans="5:8" x14ac:dyDescent="0.25">
      <c r="F514"/>
      <c r="G514"/>
      <c r="H514" s="7"/>
    </row>
    <row r="515" spans="5:8" x14ac:dyDescent="0.25">
      <c r="F515"/>
      <c r="G515"/>
      <c r="H515" s="7"/>
    </row>
    <row r="516" spans="5:8" x14ac:dyDescent="0.25">
      <c r="F516"/>
      <c r="G516"/>
      <c r="H516" s="7"/>
    </row>
    <row r="517" spans="5:8" x14ac:dyDescent="0.25">
      <c r="F517"/>
      <c r="G517"/>
      <c r="H517" s="7"/>
    </row>
    <row r="518" spans="5:8" x14ac:dyDescent="0.25">
      <c r="E518"/>
      <c r="F518"/>
      <c r="G518"/>
      <c r="H518" s="7"/>
    </row>
    <row r="519" spans="5:8" x14ac:dyDescent="0.25">
      <c r="E519"/>
      <c r="F519"/>
      <c r="G519"/>
      <c r="H519" s="7"/>
    </row>
    <row r="520" spans="5:8" x14ac:dyDescent="0.25">
      <c r="E520"/>
      <c r="F520"/>
      <c r="G520"/>
      <c r="H520" s="7"/>
    </row>
    <row r="521" spans="5:8" x14ac:dyDescent="0.25">
      <c r="E521"/>
      <c r="F521"/>
      <c r="G521"/>
      <c r="H521" s="7"/>
    </row>
    <row r="522" spans="5:8" x14ac:dyDescent="0.25">
      <c r="E522"/>
      <c r="F522"/>
      <c r="G522"/>
      <c r="H522" s="7"/>
    </row>
    <row r="523" spans="5:8" x14ac:dyDescent="0.25">
      <c r="E523"/>
      <c r="H523" s="7"/>
    </row>
    <row r="524" spans="5:8" x14ac:dyDescent="0.25">
      <c r="E524"/>
      <c r="H524" s="7"/>
    </row>
  </sheetData>
  <mergeCells count="225">
    <mergeCell ref="A441:B441"/>
    <mergeCell ref="A442:B442"/>
    <mergeCell ref="A439:B439"/>
    <mergeCell ref="E4:Q4"/>
    <mergeCell ref="E3:Q3"/>
    <mergeCell ref="E2:Q2"/>
    <mergeCell ref="E1:Q1"/>
    <mergeCell ref="A5:R5"/>
    <mergeCell ref="A270:B270"/>
    <mergeCell ref="A280:B280"/>
    <mergeCell ref="A284:B284"/>
    <mergeCell ref="A285:B285"/>
    <mergeCell ref="A293:B293"/>
    <mergeCell ref="A298:B298"/>
    <mergeCell ref="A473:B473"/>
    <mergeCell ref="A474:B474"/>
    <mergeCell ref="A475:B475"/>
    <mergeCell ref="A459:B459"/>
    <mergeCell ref="A460:B460"/>
    <mergeCell ref="A445:B445"/>
    <mergeCell ref="A456:B456"/>
    <mergeCell ref="A451:B451"/>
    <mergeCell ref="A452:B452"/>
    <mergeCell ref="A453:B453"/>
    <mergeCell ref="A457:B457"/>
    <mergeCell ref="A458:B458"/>
    <mergeCell ref="A468:B468"/>
    <mergeCell ref="A469:B469"/>
    <mergeCell ref="A470:B470"/>
    <mergeCell ref="A440:B440"/>
    <mergeCell ref="A431:B431"/>
    <mergeCell ref="A434:B434"/>
    <mergeCell ref="A435:B435"/>
    <mergeCell ref="A424:B424"/>
    <mergeCell ref="A427:B427"/>
    <mergeCell ref="A428:B428"/>
    <mergeCell ref="A425:B425"/>
    <mergeCell ref="A426:B426"/>
    <mergeCell ref="A438:B438"/>
    <mergeCell ref="A417:B417"/>
    <mergeCell ref="A420:B420"/>
    <mergeCell ref="A421:B421"/>
    <mergeCell ref="A418:B418"/>
    <mergeCell ref="A419:B419"/>
    <mergeCell ref="A410:B410"/>
    <mergeCell ref="A413:B413"/>
    <mergeCell ref="A414:B414"/>
    <mergeCell ref="A411:B411"/>
    <mergeCell ref="A412:B412"/>
    <mergeCell ref="A396:B396"/>
    <mergeCell ref="A407:B407"/>
    <mergeCell ref="A404:B404"/>
    <mergeCell ref="A405:B405"/>
    <mergeCell ref="A406:B406"/>
    <mergeCell ref="A395:B395"/>
    <mergeCell ref="A387:B387"/>
    <mergeCell ref="A392:B392"/>
    <mergeCell ref="A393:B393"/>
    <mergeCell ref="A394:B394"/>
    <mergeCell ref="A369:B369"/>
    <mergeCell ref="A382:B382"/>
    <mergeCell ref="A370:B370"/>
    <mergeCell ref="A374:B374"/>
    <mergeCell ref="A379:B379"/>
    <mergeCell ref="A380:B380"/>
    <mergeCell ref="A381:B381"/>
    <mergeCell ref="A360:B360"/>
    <mergeCell ref="A363:B363"/>
    <mergeCell ref="A366:B366"/>
    <mergeCell ref="A364:B364"/>
    <mergeCell ref="A365:B365"/>
    <mergeCell ref="A351:B351"/>
    <mergeCell ref="A354:B354"/>
    <mergeCell ref="A357:B357"/>
    <mergeCell ref="A355:B355"/>
    <mergeCell ref="A356:B356"/>
    <mergeCell ref="A348:B348"/>
    <mergeCell ref="A338:B338"/>
    <mergeCell ref="A339:B339"/>
    <mergeCell ref="A340:B340"/>
    <mergeCell ref="A345:B345"/>
    <mergeCell ref="A325:B325"/>
    <mergeCell ref="A330:B330"/>
    <mergeCell ref="A326:B326"/>
    <mergeCell ref="A327:B327"/>
    <mergeCell ref="A313:B313"/>
    <mergeCell ref="A316:B316"/>
    <mergeCell ref="A320:B320"/>
    <mergeCell ref="A304:B304"/>
    <mergeCell ref="A308:B308"/>
    <mergeCell ref="A305:B305"/>
    <mergeCell ref="A309:B309"/>
    <mergeCell ref="A310:B310"/>
    <mergeCell ref="A317:B317"/>
    <mergeCell ref="A321:B321"/>
    <mergeCell ref="A322:B322"/>
    <mergeCell ref="A288:B288"/>
    <mergeCell ref="A301:B301"/>
    <mergeCell ref="A276:B276"/>
    <mergeCell ref="A279:B279"/>
    <mergeCell ref="A283:B283"/>
    <mergeCell ref="A265:B265"/>
    <mergeCell ref="A266:B266"/>
    <mergeCell ref="A269:B269"/>
    <mergeCell ref="A273:B273"/>
    <mergeCell ref="A254:B254"/>
    <mergeCell ref="A255:B255"/>
    <mergeCell ref="A256:B256"/>
    <mergeCell ref="A259:B259"/>
    <mergeCell ref="A262:B262"/>
    <mergeCell ref="A239:B239"/>
    <mergeCell ref="A242:B242"/>
    <mergeCell ref="A245:B245"/>
    <mergeCell ref="A248:B248"/>
    <mergeCell ref="A251:B251"/>
    <mergeCell ref="A228:B228"/>
    <mergeCell ref="A229:B229"/>
    <mergeCell ref="A230:B230"/>
    <mergeCell ref="A233:B233"/>
    <mergeCell ref="A236:B236"/>
    <mergeCell ref="A211:B211"/>
    <mergeCell ref="A216:B216"/>
    <mergeCell ref="A221:B221"/>
    <mergeCell ref="A224:B224"/>
    <mergeCell ref="A227:B227"/>
    <mergeCell ref="A202:B202"/>
    <mergeCell ref="A203:B203"/>
    <mergeCell ref="A206:B206"/>
    <mergeCell ref="A209:B209"/>
    <mergeCell ref="A210:B210"/>
    <mergeCell ref="A195:B195"/>
    <mergeCell ref="A198:B198"/>
    <mergeCell ref="A199:B199"/>
    <mergeCell ref="A200:B200"/>
    <mergeCell ref="A201:B201"/>
    <mergeCell ref="A186:B186"/>
    <mergeCell ref="A187:B187"/>
    <mergeCell ref="A192:B192"/>
    <mergeCell ref="A193:B193"/>
    <mergeCell ref="A194:B194"/>
    <mergeCell ref="A179:B179"/>
    <mergeCell ref="A180:B180"/>
    <mergeCell ref="A181:B181"/>
    <mergeCell ref="A183:B183"/>
    <mergeCell ref="A184:B184"/>
    <mergeCell ref="A170:B170"/>
    <mergeCell ref="A171:B171"/>
    <mergeCell ref="A172:B172"/>
    <mergeCell ref="A175:B175"/>
    <mergeCell ref="A178:B178"/>
    <mergeCell ref="A163:B163"/>
    <mergeCell ref="A164:B164"/>
    <mergeCell ref="A165:B165"/>
    <mergeCell ref="A166:B166"/>
    <mergeCell ref="A167:B167"/>
    <mergeCell ref="A148:B148"/>
    <mergeCell ref="A153:B153"/>
    <mergeCell ref="A156:B156"/>
    <mergeCell ref="A159:B159"/>
    <mergeCell ref="A160:B160"/>
    <mergeCell ref="A139:B139"/>
    <mergeCell ref="A140:B140"/>
    <mergeCell ref="A141:B141"/>
    <mergeCell ref="A146:B146"/>
    <mergeCell ref="A147:B147"/>
    <mergeCell ref="A126:B126"/>
    <mergeCell ref="A129:B129"/>
    <mergeCell ref="A130:B130"/>
    <mergeCell ref="A131:B131"/>
    <mergeCell ref="A136:B136"/>
    <mergeCell ref="A119:B119"/>
    <mergeCell ref="A120:B120"/>
    <mergeCell ref="A121:B121"/>
    <mergeCell ref="A122:B122"/>
    <mergeCell ref="A123:B123"/>
    <mergeCell ref="A103:B103"/>
    <mergeCell ref="A106:B106"/>
    <mergeCell ref="A110:B110"/>
    <mergeCell ref="A111:B111"/>
    <mergeCell ref="A115:B115"/>
    <mergeCell ref="A93:B93"/>
    <mergeCell ref="A94:B94"/>
    <mergeCell ref="A98:B98"/>
    <mergeCell ref="A101:B101"/>
    <mergeCell ref="A102:B102"/>
    <mergeCell ref="A80:B80"/>
    <mergeCell ref="A81:B81"/>
    <mergeCell ref="A82:B82"/>
    <mergeCell ref="A87:B87"/>
    <mergeCell ref="A88:B88"/>
    <mergeCell ref="A71:B71"/>
    <mergeCell ref="A72:B72"/>
    <mergeCell ref="A73:B73"/>
    <mergeCell ref="A76:B76"/>
    <mergeCell ref="A79:B79"/>
    <mergeCell ref="A59:B59"/>
    <mergeCell ref="A60:B60"/>
    <mergeCell ref="A66:B66"/>
    <mergeCell ref="A67:B67"/>
    <mergeCell ref="A68:B68"/>
    <mergeCell ref="A46:B46"/>
    <mergeCell ref="A51:B51"/>
    <mergeCell ref="A54:B54"/>
    <mergeCell ref="A57:B57"/>
    <mergeCell ref="A58:B58"/>
    <mergeCell ref="A37:B37"/>
    <mergeCell ref="A38:B38"/>
    <mergeCell ref="A41:B41"/>
    <mergeCell ref="A44:B44"/>
    <mergeCell ref="A45:B45"/>
    <mergeCell ref="A28:B28"/>
    <mergeCell ref="A31:B31"/>
    <mergeCell ref="A32:B32"/>
    <mergeCell ref="A33:B33"/>
    <mergeCell ref="A36:B36"/>
    <mergeCell ref="A12:B12"/>
    <mergeCell ref="A20:B20"/>
    <mergeCell ref="A23:B23"/>
    <mergeCell ref="A24:B24"/>
    <mergeCell ref="A25:B25"/>
    <mergeCell ref="A7:B7"/>
    <mergeCell ref="A8:B8"/>
    <mergeCell ref="A9:B9"/>
    <mergeCell ref="A10:B10"/>
    <mergeCell ref="A11:B11"/>
  </mergeCells>
  <pageMargins left="0.70866141732283472" right="0.51181102362204722" top="0.19685039370078741" bottom="0.19685039370078741"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8"/>
  <sheetViews>
    <sheetView topLeftCell="A278" workbookViewId="0">
      <selection activeCell="A422" sqref="A422:XFD422"/>
    </sheetView>
  </sheetViews>
  <sheetFormatPr defaultRowHeight="12.75" x14ac:dyDescent="0.2"/>
  <cols>
    <col min="1" max="1" width="1.42578125" style="18" customWidth="1"/>
    <col min="2" max="2" width="65" style="19" customWidth="1"/>
    <col min="3" max="4" width="4" style="19" customWidth="1"/>
    <col min="5" max="5" width="4.28515625" style="19" customWidth="1"/>
    <col min="6" max="7" width="4" style="19" customWidth="1"/>
    <col min="8" max="8" width="11" style="19" customWidth="1"/>
    <col min="9" max="9" width="4.140625" style="18" customWidth="1"/>
    <col min="10" max="10" width="14.42578125" style="18" hidden="1" customWidth="1"/>
    <col min="11" max="11" width="13.5703125" style="18" hidden="1" customWidth="1"/>
    <col min="12" max="12" width="14.5703125" style="18" hidden="1" customWidth="1"/>
    <col min="13" max="13" width="13.5703125" style="18" hidden="1" customWidth="1"/>
    <col min="14" max="14" width="14.5703125" style="18" hidden="1" customWidth="1"/>
    <col min="15" max="15" width="0" style="18" hidden="1" customWidth="1"/>
    <col min="16" max="16" width="14.42578125" style="18" hidden="1" customWidth="1"/>
    <col min="17" max="17" width="14.28515625" style="18" customWidth="1"/>
    <col min="18" max="18" width="14.42578125" style="18" hidden="1" customWidth="1"/>
    <col min="19" max="16384" width="9.140625" style="18"/>
  </cols>
  <sheetData>
    <row r="1" spans="1:18" ht="12.75" customHeight="1" x14ac:dyDescent="0.2">
      <c r="C1" s="277" t="s">
        <v>630</v>
      </c>
      <c r="D1" s="277"/>
      <c r="E1" s="277"/>
      <c r="F1" s="277"/>
      <c r="G1" s="277"/>
      <c r="H1" s="277"/>
      <c r="I1" s="277"/>
      <c r="J1" s="277"/>
      <c r="K1" s="277"/>
      <c r="L1" s="277"/>
      <c r="M1" s="277"/>
      <c r="N1" s="277"/>
      <c r="O1" s="277"/>
      <c r="P1" s="277"/>
      <c r="Q1" s="277"/>
    </row>
    <row r="2" spans="1:18" ht="59.25" customHeight="1" x14ac:dyDescent="0.2">
      <c r="C2" s="235" t="s">
        <v>7</v>
      </c>
      <c r="D2" s="235"/>
      <c r="E2" s="235"/>
      <c r="F2" s="235"/>
      <c r="G2" s="235"/>
      <c r="H2" s="235"/>
      <c r="I2" s="235"/>
      <c r="J2" s="235"/>
      <c r="K2" s="235"/>
      <c r="L2" s="235"/>
      <c r="M2" s="235"/>
      <c r="N2" s="235"/>
      <c r="O2" s="235"/>
      <c r="P2" s="235"/>
      <c r="Q2" s="235"/>
      <c r="R2" s="145"/>
    </row>
    <row r="3" spans="1:18" s="8" customFormat="1" ht="10.5" customHeight="1" x14ac:dyDescent="0.25">
      <c r="A3" s="20" t="s">
        <v>8</v>
      </c>
      <c r="B3" s="21" t="s">
        <v>8</v>
      </c>
      <c r="C3" s="280" t="s">
        <v>640</v>
      </c>
      <c r="D3" s="280"/>
      <c r="E3" s="280"/>
      <c r="F3" s="280"/>
      <c r="G3" s="280"/>
      <c r="H3" s="280"/>
      <c r="I3" s="280"/>
      <c r="J3" s="280"/>
      <c r="K3" s="280"/>
      <c r="L3" s="280"/>
      <c r="M3" s="280"/>
      <c r="N3" s="280"/>
      <c r="O3" s="280"/>
      <c r="P3" s="280"/>
      <c r="Q3" s="280"/>
    </row>
    <row r="4" spans="1:18" s="8" customFormat="1" ht="38.25" customHeight="1" x14ac:dyDescent="0.25">
      <c r="A4" s="20"/>
      <c r="B4" s="21"/>
      <c r="C4" s="235" t="s">
        <v>5</v>
      </c>
      <c r="D4" s="235"/>
      <c r="E4" s="235"/>
      <c r="F4" s="235"/>
      <c r="G4" s="235"/>
      <c r="H4" s="235"/>
      <c r="I4" s="235"/>
      <c r="J4" s="235"/>
      <c r="K4" s="235"/>
      <c r="L4" s="235"/>
      <c r="M4" s="235"/>
      <c r="N4" s="235"/>
      <c r="O4" s="235"/>
      <c r="P4" s="235"/>
      <c r="Q4" s="235"/>
      <c r="R4" s="145"/>
    </row>
    <row r="5" spans="1:18" s="8" customFormat="1" ht="39" customHeight="1" x14ac:dyDescent="0.25">
      <c r="A5" s="269" t="s">
        <v>10</v>
      </c>
      <c r="B5" s="269"/>
      <c r="C5" s="269"/>
      <c r="D5" s="269"/>
      <c r="E5" s="269"/>
      <c r="F5" s="269"/>
      <c r="G5" s="269"/>
      <c r="H5" s="269"/>
      <c r="I5" s="269"/>
      <c r="J5" s="269"/>
      <c r="K5" s="269"/>
      <c r="L5" s="269"/>
      <c r="M5" s="269"/>
      <c r="N5" s="269"/>
      <c r="O5" s="269"/>
      <c r="P5" s="269"/>
      <c r="Q5" s="269"/>
      <c r="R5" s="269"/>
    </row>
    <row r="6" spans="1:18" s="22" customFormat="1" ht="15" x14ac:dyDescent="0.25">
      <c r="C6" s="23"/>
      <c r="D6" s="23"/>
      <c r="E6" s="24"/>
      <c r="H6" s="25"/>
      <c r="J6" s="11"/>
      <c r="K6" s="26"/>
      <c r="L6" s="26"/>
      <c r="M6" s="26"/>
      <c r="N6" s="26"/>
    </row>
    <row r="7" spans="1:18" s="149" customFormat="1" ht="22.5" customHeight="1" x14ac:dyDescent="0.25">
      <c r="A7" s="259" t="s">
        <v>13</v>
      </c>
      <c r="B7" s="259"/>
      <c r="C7" s="146" t="s">
        <v>594</v>
      </c>
      <c r="D7" s="146" t="s">
        <v>595</v>
      </c>
      <c r="E7" s="146" t="s">
        <v>596</v>
      </c>
      <c r="F7" s="146" t="s">
        <v>577</v>
      </c>
      <c r="G7" s="146" t="s">
        <v>578</v>
      </c>
      <c r="H7" s="147" t="s">
        <v>579</v>
      </c>
      <c r="I7" s="148" t="s">
        <v>580</v>
      </c>
      <c r="J7" s="33" t="s">
        <v>581</v>
      </c>
      <c r="K7" s="117" t="s">
        <v>597</v>
      </c>
      <c r="L7" s="33" t="s">
        <v>582</v>
      </c>
      <c r="M7" s="117" t="s">
        <v>598</v>
      </c>
      <c r="N7" s="33" t="s">
        <v>582</v>
      </c>
      <c r="O7" s="117" t="s">
        <v>599</v>
      </c>
      <c r="P7" s="33" t="s">
        <v>581</v>
      </c>
      <c r="Q7" s="33" t="s">
        <v>229</v>
      </c>
      <c r="R7" s="33" t="s">
        <v>582</v>
      </c>
    </row>
    <row r="8" spans="1:18" s="8" customFormat="1" x14ac:dyDescent="0.25">
      <c r="A8" s="260" t="s">
        <v>600</v>
      </c>
      <c r="B8" s="260"/>
      <c r="C8" s="150" t="s">
        <v>601</v>
      </c>
      <c r="D8" s="150" t="s">
        <v>602</v>
      </c>
      <c r="E8" s="150" t="s">
        <v>603</v>
      </c>
      <c r="F8" s="150" t="s">
        <v>604</v>
      </c>
      <c r="G8" s="150" t="s">
        <v>605</v>
      </c>
      <c r="H8" s="151" t="s">
        <v>606</v>
      </c>
      <c r="I8" s="152" t="s">
        <v>607</v>
      </c>
      <c r="J8" s="153" t="s">
        <v>608</v>
      </c>
      <c r="K8" s="42">
        <v>10</v>
      </c>
      <c r="L8" s="42">
        <v>11</v>
      </c>
      <c r="M8" s="42">
        <v>9</v>
      </c>
      <c r="N8" s="42">
        <v>11</v>
      </c>
      <c r="O8" s="42">
        <v>9</v>
      </c>
      <c r="P8" s="42">
        <v>11</v>
      </c>
      <c r="Q8" s="42">
        <v>9</v>
      </c>
      <c r="R8" s="42">
        <v>11</v>
      </c>
    </row>
    <row r="9" spans="1:18" s="8" customFormat="1" ht="28.5" customHeight="1" x14ac:dyDescent="0.25">
      <c r="A9" s="261" t="s">
        <v>609</v>
      </c>
      <c r="B9" s="262"/>
      <c r="C9" s="154" t="s">
        <v>234</v>
      </c>
      <c r="D9" s="154"/>
      <c r="E9" s="155" t="s">
        <v>8</v>
      </c>
      <c r="F9" s="156" t="s">
        <v>8</v>
      </c>
      <c r="G9" s="155" t="s">
        <v>8</v>
      </c>
      <c r="H9" s="155" t="s">
        <v>8</v>
      </c>
      <c r="I9" s="157" t="s">
        <v>8</v>
      </c>
      <c r="J9" s="158">
        <f t="shared" ref="J9:P9" si="0">J10+J182+J189+J197</f>
        <v>29139540</v>
      </c>
      <c r="K9" s="158">
        <f t="shared" si="0"/>
        <v>9908141</v>
      </c>
      <c r="L9" s="158">
        <f t="shared" si="0"/>
        <v>39047681</v>
      </c>
      <c r="M9" s="158">
        <f t="shared" si="0"/>
        <v>-183536</v>
      </c>
      <c r="N9" s="158">
        <f t="shared" si="0"/>
        <v>38864145</v>
      </c>
      <c r="O9" s="158">
        <f t="shared" si="0"/>
        <v>0</v>
      </c>
      <c r="P9" s="158">
        <f t="shared" si="0"/>
        <v>38864145</v>
      </c>
      <c r="Q9" s="158">
        <f>Q10+Q182+Q189+Q197</f>
        <v>9562490</v>
      </c>
      <c r="R9" s="158">
        <f t="shared" ref="R9" si="1">R10+R182+R189+R197</f>
        <v>48426635</v>
      </c>
    </row>
    <row r="10" spans="1:18" s="8" customFormat="1" ht="25.5" customHeight="1" x14ac:dyDescent="0.25">
      <c r="A10" s="263" t="s">
        <v>610</v>
      </c>
      <c r="B10" s="263"/>
      <c r="C10" s="159" t="s">
        <v>234</v>
      </c>
      <c r="D10" s="159" t="s">
        <v>234</v>
      </c>
      <c r="E10" s="160"/>
      <c r="F10" s="161"/>
      <c r="G10" s="160"/>
      <c r="H10" s="160"/>
      <c r="I10" s="162"/>
      <c r="J10" s="163">
        <f>J11</f>
        <v>29139540</v>
      </c>
      <c r="K10" s="163">
        <f t="shared" ref="K10:R10" si="2">K11</f>
        <v>9488141</v>
      </c>
      <c r="L10" s="163">
        <f t="shared" si="2"/>
        <v>38627681</v>
      </c>
      <c r="M10" s="163">
        <f t="shared" si="2"/>
        <v>-183536</v>
      </c>
      <c r="N10" s="163">
        <f t="shared" si="2"/>
        <v>38444145</v>
      </c>
      <c r="O10" s="163">
        <f t="shared" si="2"/>
        <v>0</v>
      </c>
      <c r="P10" s="163">
        <f t="shared" si="2"/>
        <v>38444145</v>
      </c>
      <c r="Q10" s="163">
        <f t="shared" si="2"/>
        <v>9562490</v>
      </c>
      <c r="R10" s="163">
        <f t="shared" si="2"/>
        <v>48006635</v>
      </c>
    </row>
    <row r="11" spans="1:18" s="115" customFormat="1" x14ac:dyDescent="0.25">
      <c r="A11" s="264" t="s">
        <v>588</v>
      </c>
      <c r="B11" s="265"/>
      <c r="C11" s="164" t="s">
        <v>234</v>
      </c>
      <c r="D11" s="164" t="s">
        <v>234</v>
      </c>
      <c r="E11" s="165">
        <v>851</v>
      </c>
      <c r="F11" s="166"/>
      <c r="G11" s="166"/>
      <c r="H11" s="166"/>
      <c r="I11" s="166"/>
      <c r="J11" s="167">
        <f t="shared" ref="J11:R11" si="3">J12+J55+J69+J85+J103+J147+J176</f>
        <v>29139540</v>
      </c>
      <c r="K11" s="167">
        <f t="shared" si="3"/>
        <v>9488141</v>
      </c>
      <c r="L11" s="167">
        <f t="shared" si="3"/>
        <v>38627681</v>
      </c>
      <c r="M11" s="167">
        <f t="shared" si="3"/>
        <v>-183536</v>
      </c>
      <c r="N11" s="167">
        <f t="shared" si="3"/>
        <v>38444145</v>
      </c>
      <c r="O11" s="167">
        <f t="shared" si="3"/>
        <v>0</v>
      </c>
      <c r="P11" s="167">
        <f t="shared" si="3"/>
        <v>38444145</v>
      </c>
      <c r="Q11" s="167">
        <f t="shared" si="3"/>
        <v>9562490</v>
      </c>
      <c r="R11" s="167">
        <f t="shared" si="3"/>
        <v>48006635</v>
      </c>
    </row>
    <row r="12" spans="1:18" s="77" customFormat="1" hidden="1" x14ac:dyDescent="0.25">
      <c r="A12" s="244" t="s">
        <v>233</v>
      </c>
      <c r="B12" s="244"/>
      <c r="C12" s="98" t="s">
        <v>234</v>
      </c>
      <c r="D12" s="98" t="s">
        <v>234</v>
      </c>
      <c r="E12" s="36">
        <v>851</v>
      </c>
      <c r="F12" s="75" t="s">
        <v>234</v>
      </c>
      <c r="G12" s="75"/>
      <c r="H12" s="75"/>
      <c r="I12" s="75"/>
      <c r="J12" s="76">
        <f>J13+J34</f>
        <v>12604700</v>
      </c>
      <c r="K12" s="76">
        <f t="shared" ref="K12:R12" si="4">K13+K34</f>
        <v>2044100</v>
      </c>
      <c r="L12" s="76">
        <f t="shared" si="4"/>
        <v>14648800</v>
      </c>
      <c r="M12" s="76">
        <f t="shared" si="4"/>
        <v>0</v>
      </c>
      <c r="N12" s="76">
        <f t="shared" si="4"/>
        <v>14648800</v>
      </c>
      <c r="O12" s="76">
        <f t="shared" si="4"/>
        <v>0</v>
      </c>
      <c r="P12" s="76">
        <f t="shared" si="4"/>
        <v>14648800</v>
      </c>
      <c r="Q12" s="76">
        <f t="shared" si="4"/>
        <v>0</v>
      </c>
      <c r="R12" s="76">
        <f t="shared" si="4"/>
        <v>14648800</v>
      </c>
    </row>
    <row r="13" spans="1:18" s="77" customFormat="1" ht="39" hidden="1" customHeight="1" x14ac:dyDescent="0.25">
      <c r="A13" s="244" t="s">
        <v>256</v>
      </c>
      <c r="B13" s="244"/>
      <c r="C13" s="98" t="s">
        <v>234</v>
      </c>
      <c r="D13" s="98" t="s">
        <v>234</v>
      </c>
      <c r="E13" s="36">
        <v>851</v>
      </c>
      <c r="F13" s="75" t="s">
        <v>234</v>
      </c>
      <c r="G13" s="75" t="s">
        <v>257</v>
      </c>
      <c r="H13" s="75"/>
      <c r="I13" s="75"/>
      <c r="J13" s="76">
        <f>J14+J26</f>
        <v>10257700</v>
      </c>
      <c r="K13" s="76">
        <f t="shared" ref="K13:R13" si="5">K14+K26</f>
        <v>1494100</v>
      </c>
      <c r="L13" s="76">
        <f t="shared" si="5"/>
        <v>11751800</v>
      </c>
      <c r="M13" s="76">
        <f t="shared" si="5"/>
        <v>0</v>
      </c>
      <c r="N13" s="76">
        <f t="shared" si="5"/>
        <v>11751800</v>
      </c>
      <c r="O13" s="76">
        <f t="shared" si="5"/>
        <v>0</v>
      </c>
      <c r="P13" s="76">
        <f t="shared" si="5"/>
        <v>11751800</v>
      </c>
      <c r="Q13" s="76">
        <f t="shared" si="5"/>
        <v>0</v>
      </c>
      <c r="R13" s="76">
        <f t="shared" si="5"/>
        <v>11751800</v>
      </c>
    </row>
    <row r="14" spans="1:18" s="1" customFormat="1" ht="26.25" hidden="1" customHeight="1" x14ac:dyDescent="0.25">
      <c r="A14" s="241" t="s">
        <v>237</v>
      </c>
      <c r="B14" s="241"/>
      <c r="C14" s="49" t="s">
        <v>234</v>
      </c>
      <c r="D14" s="49" t="s">
        <v>234</v>
      </c>
      <c r="E14" s="35">
        <v>851</v>
      </c>
      <c r="F14" s="78" t="s">
        <v>234</v>
      </c>
      <c r="G14" s="78" t="s">
        <v>257</v>
      </c>
      <c r="H14" s="78" t="s">
        <v>258</v>
      </c>
      <c r="I14" s="78"/>
      <c r="J14" s="79">
        <f>J15+J23</f>
        <v>10238700</v>
      </c>
      <c r="K14" s="79">
        <f t="shared" ref="K14:R14" si="6">K15+K23</f>
        <v>1494100</v>
      </c>
      <c r="L14" s="79">
        <f t="shared" si="6"/>
        <v>11732800</v>
      </c>
      <c r="M14" s="79">
        <f t="shared" si="6"/>
        <v>0</v>
      </c>
      <c r="N14" s="79">
        <f t="shared" si="6"/>
        <v>11732800</v>
      </c>
      <c r="O14" s="79">
        <f t="shared" si="6"/>
        <v>0</v>
      </c>
      <c r="P14" s="79">
        <f t="shared" si="6"/>
        <v>11732800</v>
      </c>
      <c r="Q14" s="79">
        <f t="shared" si="6"/>
        <v>0</v>
      </c>
      <c r="R14" s="79">
        <f t="shared" si="6"/>
        <v>11732800</v>
      </c>
    </row>
    <row r="15" spans="1:18" s="1" customFormat="1" hidden="1" x14ac:dyDescent="0.25">
      <c r="A15" s="241" t="s">
        <v>239</v>
      </c>
      <c r="B15" s="241"/>
      <c r="C15" s="49" t="s">
        <v>234</v>
      </c>
      <c r="D15" s="49" t="s">
        <v>234</v>
      </c>
      <c r="E15" s="35">
        <v>851</v>
      </c>
      <c r="F15" s="78" t="s">
        <v>234</v>
      </c>
      <c r="G15" s="78" t="s">
        <v>257</v>
      </c>
      <c r="H15" s="78" t="s">
        <v>240</v>
      </c>
      <c r="I15" s="78"/>
      <c r="J15" s="79">
        <f>J16+J18+J20</f>
        <v>9520900</v>
      </c>
      <c r="K15" s="79">
        <f t="shared" ref="K15:R15" si="7">K16+K18+K20</f>
        <v>1266000</v>
      </c>
      <c r="L15" s="79">
        <f t="shared" si="7"/>
        <v>10786900</v>
      </c>
      <c r="M15" s="79">
        <f t="shared" si="7"/>
        <v>0</v>
      </c>
      <c r="N15" s="79">
        <f t="shared" si="7"/>
        <v>10786900</v>
      </c>
      <c r="O15" s="79">
        <f t="shared" si="7"/>
        <v>0</v>
      </c>
      <c r="P15" s="79">
        <f t="shared" si="7"/>
        <v>10786900</v>
      </c>
      <c r="Q15" s="79">
        <f t="shared" si="7"/>
        <v>0</v>
      </c>
      <c r="R15" s="79">
        <f t="shared" si="7"/>
        <v>10786900</v>
      </c>
    </row>
    <row r="16" spans="1:18" s="1" customFormat="1" ht="38.25" hidden="1" x14ac:dyDescent="0.25">
      <c r="A16" s="51"/>
      <c r="B16" s="51" t="s">
        <v>241</v>
      </c>
      <c r="C16" s="49" t="s">
        <v>234</v>
      </c>
      <c r="D16" s="49" t="s">
        <v>234</v>
      </c>
      <c r="E16" s="35">
        <v>851</v>
      </c>
      <c r="F16" s="78" t="s">
        <v>242</v>
      </c>
      <c r="G16" s="78" t="s">
        <v>257</v>
      </c>
      <c r="H16" s="78" t="s">
        <v>240</v>
      </c>
      <c r="I16" s="78" t="s">
        <v>243</v>
      </c>
      <c r="J16" s="79">
        <f>J17</f>
        <v>6346500</v>
      </c>
      <c r="K16" s="79">
        <f t="shared" ref="K16:R16" si="8">K17</f>
        <v>924000</v>
      </c>
      <c r="L16" s="79">
        <f t="shared" si="8"/>
        <v>7270500</v>
      </c>
      <c r="M16" s="79">
        <f t="shared" si="8"/>
        <v>0</v>
      </c>
      <c r="N16" s="79">
        <f t="shared" si="8"/>
        <v>7270500</v>
      </c>
      <c r="O16" s="79">
        <f t="shared" si="8"/>
        <v>0</v>
      </c>
      <c r="P16" s="79">
        <f t="shared" si="8"/>
        <v>7270500</v>
      </c>
      <c r="Q16" s="79">
        <f t="shared" si="8"/>
        <v>0</v>
      </c>
      <c r="R16" s="79">
        <f t="shared" si="8"/>
        <v>7270500</v>
      </c>
    </row>
    <row r="17" spans="1:18" s="1" customFormat="1" ht="15" hidden="1" customHeight="1" x14ac:dyDescent="0.25">
      <c r="A17" s="80"/>
      <c r="B17" s="48" t="s">
        <v>244</v>
      </c>
      <c r="C17" s="49" t="s">
        <v>234</v>
      </c>
      <c r="D17" s="49" t="s">
        <v>234</v>
      </c>
      <c r="E17" s="35">
        <v>851</v>
      </c>
      <c r="F17" s="78" t="s">
        <v>234</v>
      </c>
      <c r="G17" s="78" t="s">
        <v>257</v>
      </c>
      <c r="H17" s="78" t="s">
        <v>240</v>
      </c>
      <c r="I17" s="78" t="s">
        <v>245</v>
      </c>
      <c r="J17" s="79">
        <f>6346456+44</f>
        <v>6346500</v>
      </c>
      <c r="K17" s="79">
        <v>924000</v>
      </c>
      <c r="L17" s="79">
        <f t="shared" ref="L17:L76" si="9">J17+K17</f>
        <v>7270500</v>
      </c>
      <c r="M17" s="79"/>
      <c r="N17" s="79">
        <f t="shared" ref="N17" si="10">L17+M17</f>
        <v>7270500</v>
      </c>
      <c r="O17" s="79"/>
      <c r="P17" s="79">
        <f t="shared" ref="P17" si="11">N17+O17</f>
        <v>7270500</v>
      </c>
      <c r="Q17" s="79"/>
      <c r="R17" s="79">
        <f t="shared" ref="R17" si="12">P17+Q17</f>
        <v>7270500</v>
      </c>
    </row>
    <row r="18" spans="1:18" s="1" customFormat="1" ht="15.75" hidden="1" customHeight="1" x14ac:dyDescent="0.25">
      <c r="A18" s="80"/>
      <c r="B18" s="48" t="s">
        <v>246</v>
      </c>
      <c r="C18" s="49" t="s">
        <v>234</v>
      </c>
      <c r="D18" s="49" t="s">
        <v>234</v>
      </c>
      <c r="E18" s="35">
        <v>851</v>
      </c>
      <c r="F18" s="78" t="s">
        <v>234</v>
      </c>
      <c r="G18" s="78" t="s">
        <v>257</v>
      </c>
      <c r="H18" s="78" t="s">
        <v>240</v>
      </c>
      <c r="I18" s="78" t="s">
        <v>247</v>
      </c>
      <c r="J18" s="79">
        <f>J19</f>
        <v>2929800</v>
      </c>
      <c r="K18" s="79">
        <f t="shared" ref="K18:R18" si="13">K19</f>
        <v>342000</v>
      </c>
      <c r="L18" s="79">
        <f t="shared" si="13"/>
        <v>3271800</v>
      </c>
      <c r="M18" s="79">
        <f t="shared" si="13"/>
        <v>0</v>
      </c>
      <c r="N18" s="79">
        <f t="shared" si="13"/>
        <v>3271800</v>
      </c>
      <c r="O18" s="79">
        <f t="shared" si="13"/>
        <v>0</v>
      </c>
      <c r="P18" s="79">
        <f t="shared" si="13"/>
        <v>3271800</v>
      </c>
      <c r="Q18" s="79">
        <f t="shared" si="13"/>
        <v>0</v>
      </c>
      <c r="R18" s="79">
        <f t="shared" si="13"/>
        <v>3271800</v>
      </c>
    </row>
    <row r="19" spans="1:18" s="1" customFormat="1" ht="15.75" hidden="1" customHeight="1" x14ac:dyDescent="0.25">
      <c r="A19" s="80"/>
      <c r="B19" s="51" t="s">
        <v>248</v>
      </c>
      <c r="C19" s="49" t="s">
        <v>234</v>
      </c>
      <c r="D19" s="49" t="s">
        <v>234</v>
      </c>
      <c r="E19" s="35">
        <v>851</v>
      </c>
      <c r="F19" s="78" t="s">
        <v>234</v>
      </c>
      <c r="G19" s="78" t="s">
        <v>257</v>
      </c>
      <c r="H19" s="78" t="s">
        <v>240</v>
      </c>
      <c r="I19" s="78" t="s">
        <v>249</v>
      </c>
      <c r="J19" s="79">
        <f>2929767+33</f>
        <v>2929800</v>
      </c>
      <c r="K19" s="79">
        <v>342000</v>
      </c>
      <c r="L19" s="79">
        <f t="shared" si="9"/>
        <v>3271800</v>
      </c>
      <c r="M19" s="79"/>
      <c r="N19" s="79">
        <f t="shared" ref="N19" si="14">L19+M19</f>
        <v>3271800</v>
      </c>
      <c r="O19" s="79"/>
      <c r="P19" s="79">
        <f t="shared" ref="P19" si="15">N19+O19</f>
        <v>3271800</v>
      </c>
      <c r="Q19" s="79"/>
      <c r="R19" s="79">
        <f t="shared" ref="R19" si="16">P19+Q19</f>
        <v>3271800</v>
      </c>
    </row>
    <row r="20" spans="1:18" s="1" customFormat="1" hidden="1" x14ac:dyDescent="0.25">
      <c r="A20" s="80"/>
      <c r="B20" s="51" t="s">
        <v>250</v>
      </c>
      <c r="C20" s="49" t="s">
        <v>234</v>
      </c>
      <c r="D20" s="49" t="s">
        <v>234</v>
      </c>
      <c r="E20" s="35">
        <v>851</v>
      </c>
      <c r="F20" s="78" t="s">
        <v>234</v>
      </c>
      <c r="G20" s="78" t="s">
        <v>257</v>
      </c>
      <c r="H20" s="78" t="s">
        <v>240</v>
      </c>
      <c r="I20" s="78" t="s">
        <v>251</v>
      </c>
      <c r="J20" s="79">
        <f>J21+J22</f>
        <v>244600</v>
      </c>
      <c r="K20" s="79">
        <f t="shared" ref="K20:R20" si="17">K21+K22</f>
        <v>0</v>
      </c>
      <c r="L20" s="79">
        <f t="shared" si="17"/>
        <v>244600</v>
      </c>
      <c r="M20" s="79">
        <f t="shared" si="17"/>
        <v>0</v>
      </c>
      <c r="N20" s="79">
        <f t="shared" si="17"/>
        <v>244600</v>
      </c>
      <c r="O20" s="79">
        <f t="shared" si="17"/>
        <v>0</v>
      </c>
      <c r="P20" s="79">
        <f t="shared" si="17"/>
        <v>244600</v>
      </c>
      <c r="Q20" s="79">
        <f t="shared" si="17"/>
        <v>0</v>
      </c>
      <c r="R20" s="79">
        <f t="shared" si="17"/>
        <v>244600</v>
      </c>
    </row>
    <row r="21" spans="1:18" s="1" customFormat="1" ht="25.5" hidden="1" x14ac:dyDescent="0.25">
      <c r="A21" s="80"/>
      <c r="B21" s="51" t="s">
        <v>252</v>
      </c>
      <c r="C21" s="49" t="s">
        <v>234</v>
      </c>
      <c r="D21" s="49" t="s">
        <v>234</v>
      </c>
      <c r="E21" s="35">
        <v>851</v>
      </c>
      <c r="F21" s="78" t="s">
        <v>234</v>
      </c>
      <c r="G21" s="78" t="s">
        <v>257</v>
      </c>
      <c r="H21" s="78" t="s">
        <v>240</v>
      </c>
      <c r="I21" s="78" t="s">
        <v>253</v>
      </c>
      <c r="J21" s="79">
        <v>150000</v>
      </c>
      <c r="K21" s="79"/>
      <c r="L21" s="79">
        <f t="shared" si="9"/>
        <v>150000</v>
      </c>
      <c r="M21" s="79"/>
      <c r="N21" s="79">
        <f t="shared" ref="N21:N22" si="18">L21+M21</f>
        <v>150000</v>
      </c>
      <c r="O21" s="79"/>
      <c r="P21" s="79">
        <f t="shared" ref="P21:P22" si="19">N21+O21</f>
        <v>150000</v>
      </c>
      <c r="Q21" s="79"/>
      <c r="R21" s="79">
        <f t="shared" ref="R21:R22" si="20">P21+Q21</f>
        <v>150000</v>
      </c>
    </row>
    <row r="22" spans="1:18" s="1" customFormat="1" hidden="1" x14ac:dyDescent="0.25">
      <c r="A22" s="80"/>
      <c r="B22" s="51" t="s">
        <v>254</v>
      </c>
      <c r="C22" s="49" t="s">
        <v>234</v>
      </c>
      <c r="D22" s="49" t="s">
        <v>234</v>
      </c>
      <c r="E22" s="35">
        <v>851</v>
      </c>
      <c r="F22" s="78" t="s">
        <v>234</v>
      </c>
      <c r="G22" s="78" t="s">
        <v>257</v>
      </c>
      <c r="H22" s="78" t="s">
        <v>240</v>
      </c>
      <c r="I22" s="78" t="s">
        <v>255</v>
      </c>
      <c r="J22" s="79">
        <v>94600</v>
      </c>
      <c r="K22" s="79"/>
      <c r="L22" s="79">
        <f t="shared" si="9"/>
        <v>94600</v>
      </c>
      <c r="M22" s="79"/>
      <c r="N22" s="79">
        <f t="shared" si="18"/>
        <v>94600</v>
      </c>
      <c r="O22" s="79"/>
      <c r="P22" s="79">
        <f t="shared" si="19"/>
        <v>94600</v>
      </c>
      <c r="Q22" s="79"/>
      <c r="R22" s="79">
        <f t="shared" si="20"/>
        <v>94600</v>
      </c>
    </row>
    <row r="23" spans="1:18" s="1" customFormat="1" ht="12.75" hidden="1" customHeight="1" x14ac:dyDescent="0.25">
      <c r="A23" s="241" t="s">
        <v>259</v>
      </c>
      <c r="B23" s="241"/>
      <c r="C23" s="49" t="s">
        <v>234</v>
      </c>
      <c r="D23" s="49" t="s">
        <v>234</v>
      </c>
      <c r="E23" s="35">
        <v>851</v>
      </c>
      <c r="F23" s="78" t="s">
        <v>234</v>
      </c>
      <c r="G23" s="78" t="s">
        <v>257</v>
      </c>
      <c r="H23" s="78" t="s">
        <v>260</v>
      </c>
      <c r="I23" s="78"/>
      <c r="J23" s="79">
        <f t="shared" ref="J23:R24" si="21">J24</f>
        <v>717800</v>
      </c>
      <c r="K23" s="79">
        <f t="shared" si="21"/>
        <v>228100</v>
      </c>
      <c r="L23" s="79">
        <f t="shared" si="21"/>
        <v>945900</v>
      </c>
      <c r="M23" s="79">
        <f t="shared" si="21"/>
        <v>0</v>
      </c>
      <c r="N23" s="79">
        <f t="shared" si="21"/>
        <v>945900</v>
      </c>
      <c r="O23" s="79">
        <f t="shared" si="21"/>
        <v>0</v>
      </c>
      <c r="P23" s="79">
        <f t="shared" si="21"/>
        <v>945900</v>
      </c>
      <c r="Q23" s="79">
        <f t="shared" si="21"/>
        <v>0</v>
      </c>
      <c r="R23" s="79">
        <f t="shared" si="21"/>
        <v>945900</v>
      </c>
    </row>
    <row r="24" spans="1:18" s="1" customFormat="1" ht="38.25" hidden="1" x14ac:dyDescent="0.25">
      <c r="A24" s="51"/>
      <c r="B24" s="51" t="s">
        <v>241</v>
      </c>
      <c r="C24" s="49" t="s">
        <v>234</v>
      </c>
      <c r="D24" s="49" t="s">
        <v>234</v>
      </c>
      <c r="E24" s="35">
        <v>851</v>
      </c>
      <c r="F24" s="78" t="s">
        <v>242</v>
      </c>
      <c r="G24" s="78" t="s">
        <v>257</v>
      </c>
      <c r="H24" s="78" t="s">
        <v>260</v>
      </c>
      <c r="I24" s="78" t="s">
        <v>243</v>
      </c>
      <c r="J24" s="79">
        <f t="shared" si="21"/>
        <v>717800</v>
      </c>
      <c r="K24" s="79">
        <f t="shared" si="21"/>
        <v>228100</v>
      </c>
      <c r="L24" s="79">
        <f t="shared" si="21"/>
        <v>945900</v>
      </c>
      <c r="M24" s="79">
        <f t="shared" si="21"/>
        <v>0</v>
      </c>
      <c r="N24" s="79">
        <f t="shared" si="21"/>
        <v>945900</v>
      </c>
      <c r="O24" s="79">
        <f t="shared" si="21"/>
        <v>0</v>
      </c>
      <c r="P24" s="79">
        <f t="shared" si="21"/>
        <v>945900</v>
      </c>
      <c r="Q24" s="79">
        <f t="shared" si="21"/>
        <v>0</v>
      </c>
      <c r="R24" s="79">
        <f t="shared" si="21"/>
        <v>945900</v>
      </c>
    </row>
    <row r="25" spans="1:18" s="1" customFormat="1" hidden="1" x14ac:dyDescent="0.25">
      <c r="A25" s="80"/>
      <c r="B25" s="48" t="s">
        <v>244</v>
      </c>
      <c r="C25" s="49" t="s">
        <v>234</v>
      </c>
      <c r="D25" s="49" t="s">
        <v>234</v>
      </c>
      <c r="E25" s="35">
        <v>851</v>
      </c>
      <c r="F25" s="78" t="s">
        <v>234</v>
      </c>
      <c r="G25" s="78" t="s">
        <v>257</v>
      </c>
      <c r="H25" s="78" t="s">
        <v>260</v>
      </c>
      <c r="I25" s="78" t="s">
        <v>245</v>
      </c>
      <c r="J25" s="79">
        <f>717741+59</f>
        <v>717800</v>
      </c>
      <c r="K25" s="79">
        <v>228100</v>
      </c>
      <c r="L25" s="79">
        <f t="shared" si="9"/>
        <v>945900</v>
      </c>
      <c r="M25" s="79"/>
      <c r="N25" s="79">
        <f t="shared" ref="N25" si="22">L25+M25</f>
        <v>945900</v>
      </c>
      <c r="O25" s="79"/>
      <c r="P25" s="79">
        <f t="shared" ref="P25" si="23">N25+O25</f>
        <v>945900</v>
      </c>
      <c r="Q25" s="79"/>
      <c r="R25" s="79">
        <f t="shared" ref="R25" si="24">P25+Q25</f>
        <v>945900</v>
      </c>
    </row>
    <row r="26" spans="1:18" s="1" customFormat="1" ht="12.75" hidden="1" customHeight="1" x14ac:dyDescent="0.25">
      <c r="A26" s="241" t="s">
        <v>261</v>
      </c>
      <c r="B26" s="241"/>
      <c r="C26" s="49" t="s">
        <v>234</v>
      </c>
      <c r="D26" s="49" t="s">
        <v>234</v>
      </c>
      <c r="E26" s="35">
        <v>851</v>
      </c>
      <c r="F26" s="78" t="s">
        <v>234</v>
      </c>
      <c r="G26" s="78" t="s">
        <v>257</v>
      </c>
      <c r="H26" s="78" t="s">
        <v>262</v>
      </c>
      <c r="I26" s="78"/>
      <c r="J26" s="79">
        <f>J27</f>
        <v>19000</v>
      </c>
      <c r="K26" s="79">
        <f t="shared" ref="K26:R26" si="25">K27</f>
        <v>0</v>
      </c>
      <c r="L26" s="79">
        <f t="shared" si="25"/>
        <v>19000</v>
      </c>
      <c r="M26" s="79">
        <f t="shared" si="25"/>
        <v>0</v>
      </c>
      <c r="N26" s="79">
        <f t="shared" si="25"/>
        <v>19000</v>
      </c>
      <c r="O26" s="79">
        <f t="shared" si="25"/>
        <v>0</v>
      </c>
      <c r="P26" s="79">
        <f t="shared" si="25"/>
        <v>19000</v>
      </c>
      <c r="Q26" s="79">
        <f t="shared" si="25"/>
        <v>0</v>
      </c>
      <c r="R26" s="79">
        <f t="shared" si="25"/>
        <v>19000</v>
      </c>
    </row>
    <row r="27" spans="1:18" s="1" customFormat="1" ht="12.75" hidden="1" customHeight="1" x14ac:dyDescent="0.25">
      <c r="A27" s="222" t="s">
        <v>263</v>
      </c>
      <c r="B27" s="223"/>
      <c r="C27" s="49" t="s">
        <v>234</v>
      </c>
      <c r="D27" s="49" t="s">
        <v>234</v>
      </c>
      <c r="E27" s="35">
        <v>851</v>
      </c>
      <c r="F27" s="78" t="s">
        <v>234</v>
      </c>
      <c r="G27" s="78" t="s">
        <v>257</v>
      </c>
      <c r="H27" s="78" t="s">
        <v>264</v>
      </c>
      <c r="I27" s="78"/>
      <c r="J27" s="79">
        <f>J28+J31</f>
        <v>19000</v>
      </c>
      <c r="K27" s="79">
        <f t="shared" ref="K27:R27" si="26">K28+K31</f>
        <v>0</v>
      </c>
      <c r="L27" s="79">
        <f t="shared" si="26"/>
        <v>19000</v>
      </c>
      <c r="M27" s="79">
        <f t="shared" si="26"/>
        <v>0</v>
      </c>
      <c r="N27" s="79">
        <f t="shared" si="26"/>
        <v>19000</v>
      </c>
      <c r="O27" s="79">
        <f t="shared" si="26"/>
        <v>0</v>
      </c>
      <c r="P27" s="79">
        <f t="shared" si="26"/>
        <v>19000</v>
      </c>
      <c r="Q27" s="79">
        <f t="shared" si="26"/>
        <v>0</v>
      </c>
      <c r="R27" s="79">
        <f t="shared" si="26"/>
        <v>19000</v>
      </c>
    </row>
    <row r="28" spans="1:18" s="1" customFormat="1" ht="12.75" hidden="1" customHeight="1" x14ac:dyDescent="0.25">
      <c r="A28" s="241" t="s">
        <v>265</v>
      </c>
      <c r="B28" s="241"/>
      <c r="C28" s="49" t="s">
        <v>234</v>
      </c>
      <c r="D28" s="49" t="s">
        <v>234</v>
      </c>
      <c r="E28" s="35">
        <v>851</v>
      </c>
      <c r="F28" s="78" t="s">
        <v>234</v>
      </c>
      <c r="G28" s="78" t="s">
        <v>257</v>
      </c>
      <c r="H28" s="78" t="s">
        <v>266</v>
      </c>
      <c r="I28" s="78"/>
      <c r="J28" s="79">
        <f>J29</f>
        <v>15500</v>
      </c>
      <c r="K28" s="79">
        <f t="shared" ref="K28:R29" si="27">K29</f>
        <v>0</v>
      </c>
      <c r="L28" s="79">
        <f t="shared" si="27"/>
        <v>15500</v>
      </c>
      <c r="M28" s="79">
        <f t="shared" si="27"/>
        <v>0</v>
      </c>
      <c r="N28" s="79">
        <f t="shared" si="27"/>
        <v>15500</v>
      </c>
      <c r="O28" s="79">
        <f t="shared" si="27"/>
        <v>0</v>
      </c>
      <c r="P28" s="79">
        <f t="shared" si="27"/>
        <v>15500</v>
      </c>
      <c r="Q28" s="79">
        <f t="shared" si="27"/>
        <v>0</v>
      </c>
      <c r="R28" s="79">
        <f t="shared" si="27"/>
        <v>15500</v>
      </c>
    </row>
    <row r="29" spans="1:18" s="1" customFormat="1" hidden="1" x14ac:dyDescent="0.25">
      <c r="A29" s="80"/>
      <c r="B29" s="48" t="s">
        <v>246</v>
      </c>
      <c r="C29" s="49" t="s">
        <v>234</v>
      </c>
      <c r="D29" s="49" t="s">
        <v>234</v>
      </c>
      <c r="E29" s="35">
        <v>851</v>
      </c>
      <c r="F29" s="78" t="s">
        <v>234</v>
      </c>
      <c r="G29" s="78" t="s">
        <v>257</v>
      </c>
      <c r="H29" s="78" t="s">
        <v>266</v>
      </c>
      <c r="I29" s="78" t="s">
        <v>247</v>
      </c>
      <c r="J29" s="79">
        <f>J30</f>
        <v>15500</v>
      </c>
      <c r="K29" s="79">
        <f t="shared" si="27"/>
        <v>0</v>
      </c>
      <c r="L29" s="79">
        <f t="shared" si="27"/>
        <v>15500</v>
      </c>
      <c r="M29" s="79">
        <f t="shared" si="27"/>
        <v>0</v>
      </c>
      <c r="N29" s="79">
        <f t="shared" si="27"/>
        <v>15500</v>
      </c>
      <c r="O29" s="79">
        <f t="shared" si="27"/>
        <v>0</v>
      </c>
      <c r="P29" s="79">
        <f t="shared" si="27"/>
        <v>15500</v>
      </c>
      <c r="Q29" s="79">
        <f t="shared" si="27"/>
        <v>0</v>
      </c>
      <c r="R29" s="79">
        <f t="shared" si="27"/>
        <v>15500</v>
      </c>
    </row>
    <row r="30" spans="1:18" s="1" customFormat="1" ht="25.5" hidden="1" x14ac:dyDescent="0.25">
      <c r="A30" s="80"/>
      <c r="B30" s="51" t="s">
        <v>248</v>
      </c>
      <c r="C30" s="49" t="s">
        <v>234</v>
      </c>
      <c r="D30" s="49" t="s">
        <v>234</v>
      </c>
      <c r="E30" s="35">
        <v>851</v>
      </c>
      <c r="F30" s="78" t="s">
        <v>234</v>
      </c>
      <c r="G30" s="78" t="s">
        <v>257</v>
      </c>
      <c r="H30" s="78" t="s">
        <v>266</v>
      </c>
      <c r="I30" s="78" t="s">
        <v>249</v>
      </c>
      <c r="J30" s="79">
        <v>15500</v>
      </c>
      <c r="K30" s="79"/>
      <c r="L30" s="79">
        <f t="shared" si="9"/>
        <v>15500</v>
      </c>
      <c r="M30" s="79"/>
      <c r="N30" s="79">
        <f t="shared" ref="N30" si="28">L30+M30</f>
        <v>15500</v>
      </c>
      <c r="O30" s="79"/>
      <c r="P30" s="79">
        <f t="shared" ref="P30" si="29">N30+O30</f>
        <v>15500</v>
      </c>
      <c r="Q30" s="79"/>
      <c r="R30" s="79">
        <f t="shared" ref="R30" si="30">P30+Q30</f>
        <v>15500</v>
      </c>
    </row>
    <row r="31" spans="1:18" s="1" customFormat="1" ht="12.75" hidden="1" customHeight="1" x14ac:dyDescent="0.25">
      <c r="A31" s="241" t="s">
        <v>267</v>
      </c>
      <c r="B31" s="241"/>
      <c r="C31" s="49" t="s">
        <v>234</v>
      </c>
      <c r="D31" s="49" t="s">
        <v>234</v>
      </c>
      <c r="E31" s="35">
        <v>851</v>
      </c>
      <c r="F31" s="78" t="s">
        <v>234</v>
      </c>
      <c r="G31" s="78" t="s">
        <v>257</v>
      </c>
      <c r="H31" s="78" t="s">
        <v>268</v>
      </c>
      <c r="I31" s="78"/>
      <c r="J31" s="79">
        <f t="shared" ref="J31:R32" si="31">J32</f>
        <v>3500</v>
      </c>
      <c r="K31" s="79">
        <f t="shared" si="31"/>
        <v>0</v>
      </c>
      <c r="L31" s="79">
        <f t="shared" si="31"/>
        <v>3500</v>
      </c>
      <c r="M31" s="79">
        <f t="shared" si="31"/>
        <v>0</v>
      </c>
      <c r="N31" s="79">
        <f t="shared" si="31"/>
        <v>3500</v>
      </c>
      <c r="O31" s="79">
        <f t="shared" si="31"/>
        <v>0</v>
      </c>
      <c r="P31" s="79">
        <f t="shared" si="31"/>
        <v>3500</v>
      </c>
      <c r="Q31" s="79">
        <f t="shared" si="31"/>
        <v>0</v>
      </c>
      <c r="R31" s="79">
        <f t="shared" si="31"/>
        <v>3500</v>
      </c>
    </row>
    <row r="32" spans="1:18" s="1" customFormat="1" hidden="1" x14ac:dyDescent="0.25">
      <c r="A32" s="80"/>
      <c r="B32" s="48" t="s">
        <v>246</v>
      </c>
      <c r="C32" s="49" t="s">
        <v>234</v>
      </c>
      <c r="D32" s="49" t="s">
        <v>234</v>
      </c>
      <c r="E32" s="35">
        <v>851</v>
      </c>
      <c r="F32" s="78" t="s">
        <v>234</v>
      </c>
      <c r="G32" s="78" t="s">
        <v>257</v>
      </c>
      <c r="H32" s="78" t="s">
        <v>268</v>
      </c>
      <c r="I32" s="78" t="s">
        <v>247</v>
      </c>
      <c r="J32" s="79">
        <f t="shared" si="31"/>
        <v>3500</v>
      </c>
      <c r="K32" s="79">
        <f t="shared" si="31"/>
        <v>0</v>
      </c>
      <c r="L32" s="79">
        <f t="shared" si="31"/>
        <v>3500</v>
      </c>
      <c r="M32" s="79">
        <f t="shared" si="31"/>
        <v>0</v>
      </c>
      <c r="N32" s="79">
        <f t="shared" si="31"/>
        <v>3500</v>
      </c>
      <c r="O32" s="79">
        <f t="shared" si="31"/>
        <v>0</v>
      </c>
      <c r="P32" s="79">
        <f t="shared" si="31"/>
        <v>3500</v>
      </c>
      <c r="Q32" s="79">
        <f t="shared" si="31"/>
        <v>0</v>
      </c>
      <c r="R32" s="79">
        <f t="shared" si="31"/>
        <v>3500</v>
      </c>
    </row>
    <row r="33" spans="1:18" s="1" customFormat="1" ht="25.5" hidden="1" x14ac:dyDescent="0.25">
      <c r="A33" s="80"/>
      <c r="B33" s="51" t="s">
        <v>248</v>
      </c>
      <c r="C33" s="49" t="s">
        <v>234</v>
      </c>
      <c r="D33" s="49" t="s">
        <v>234</v>
      </c>
      <c r="E33" s="35">
        <v>851</v>
      </c>
      <c r="F33" s="78" t="s">
        <v>234</v>
      </c>
      <c r="G33" s="78" t="s">
        <v>257</v>
      </c>
      <c r="H33" s="78" t="s">
        <v>268</v>
      </c>
      <c r="I33" s="78" t="s">
        <v>249</v>
      </c>
      <c r="J33" s="79">
        <v>3500</v>
      </c>
      <c r="K33" s="79"/>
      <c r="L33" s="79">
        <f t="shared" si="9"/>
        <v>3500</v>
      </c>
      <c r="M33" s="79"/>
      <c r="N33" s="79">
        <f t="shared" ref="N33" si="32">L33+M33</f>
        <v>3500</v>
      </c>
      <c r="O33" s="79"/>
      <c r="P33" s="79">
        <f t="shared" ref="P33" si="33">N33+O33</f>
        <v>3500</v>
      </c>
      <c r="Q33" s="79"/>
      <c r="R33" s="79">
        <f t="shared" ref="R33" si="34">P33+Q33</f>
        <v>3500</v>
      </c>
    </row>
    <row r="34" spans="1:18" s="77" customFormat="1" ht="12.75" hidden="1" customHeight="1" x14ac:dyDescent="0.25">
      <c r="A34" s="244" t="s">
        <v>282</v>
      </c>
      <c r="B34" s="244"/>
      <c r="C34" s="98" t="s">
        <v>234</v>
      </c>
      <c r="D34" s="49" t="s">
        <v>234</v>
      </c>
      <c r="E34" s="36">
        <v>851</v>
      </c>
      <c r="F34" s="75" t="s">
        <v>234</v>
      </c>
      <c r="G34" s="75" t="s">
        <v>283</v>
      </c>
      <c r="H34" s="75"/>
      <c r="I34" s="75"/>
      <c r="J34" s="76">
        <f>J35+J42+J49+J52</f>
        <v>2347000</v>
      </c>
      <c r="K34" s="76">
        <f t="shared" ref="K34:R34" si="35">K35+K42+K49+K52</f>
        <v>550000</v>
      </c>
      <c r="L34" s="76">
        <f t="shared" si="35"/>
        <v>2897000</v>
      </c>
      <c r="M34" s="76">
        <f t="shared" si="35"/>
        <v>0</v>
      </c>
      <c r="N34" s="76">
        <f t="shared" si="35"/>
        <v>2897000</v>
      </c>
      <c r="O34" s="76">
        <f t="shared" si="35"/>
        <v>0</v>
      </c>
      <c r="P34" s="76">
        <f t="shared" si="35"/>
        <v>2897000</v>
      </c>
      <c r="Q34" s="76">
        <f t="shared" si="35"/>
        <v>0</v>
      </c>
      <c r="R34" s="76">
        <f t="shared" si="35"/>
        <v>2897000</v>
      </c>
    </row>
    <row r="35" spans="1:18" s="1" customFormat="1" ht="12.75" hidden="1" customHeight="1" x14ac:dyDescent="0.25">
      <c r="A35" s="241" t="s">
        <v>284</v>
      </c>
      <c r="B35" s="241"/>
      <c r="C35" s="49" t="s">
        <v>234</v>
      </c>
      <c r="D35" s="49" t="s">
        <v>234</v>
      </c>
      <c r="E35" s="35">
        <v>851</v>
      </c>
      <c r="F35" s="78" t="s">
        <v>234</v>
      </c>
      <c r="G35" s="78" t="s">
        <v>283</v>
      </c>
      <c r="H35" s="78" t="s">
        <v>285</v>
      </c>
      <c r="I35" s="78"/>
      <c r="J35" s="79">
        <f>J36+J39</f>
        <v>325000</v>
      </c>
      <c r="K35" s="79">
        <f t="shared" ref="K35:R35" si="36">K36+K39</f>
        <v>0</v>
      </c>
      <c r="L35" s="79">
        <f t="shared" si="36"/>
        <v>325000</v>
      </c>
      <c r="M35" s="79">
        <f t="shared" si="36"/>
        <v>0</v>
      </c>
      <c r="N35" s="79">
        <f t="shared" si="36"/>
        <v>325000</v>
      </c>
      <c r="O35" s="79">
        <f t="shared" si="36"/>
        <v>0</v>
      </c>
      <c r="P35" s="79">
        <f t="shared" si="36"/>
        <v>325000</v>
      </c>
      <c r="Q35" s="79">
        <f t="shared" si="36"/>
        <v>0</v>
      </c>
      <c r="R35" s="79">
        <f t="shared" si="36"/>
        <v>325000</v>
      </c>
    </row>
    <row r="36" spans="1:18" s="1" customFormat="1" ht="12.75" hidden="1" customHeight="1" x14ac:dyDescent="0.25">
      <c r="A36" s="222" t="s">
        <v>286</v>
      </c>
      <c r="B36" s="223"/>
      <c r="C36" s="49" t="s">
        <v>234</v>
      </c>
      <c r="D36" s="49" t="s">
        <v>234</v>
      </c>
      <c r="E36" s="35">
        <v>851</v>
      </c>
      <c r="F36" s="78" t="s">
        <v>234</v>
      </c>
      <c r="G36" s="78" t="s">
        <v>283</v>
      </c>
      <c r="H36" s="78" t="s">
        <v>287</v>
      </c>
      <c r="I36" s="78"/>
      <c r="J36" s="79">
        <f>J37</f>
        <v>75000</v>
      </c>
      <c r="K36" s="79">
        <f t="shared" ref="K36:R36" si="37">K37</f>
        <v>0</v>
      </c>
      <c r="L36" s="79">
        <f t="shared" si="37"/>
        <v>75000</v>
      </c>
      <c r="M36" s="79">
        <f t="shared" si="37"/>
        <v>0</v>
      </c>
      <c r="N36" s="79">
        <f t="shared" si="37"/>
        <v>75000</v>
      </c>
      <c r="O36" s="79">
        <f t="shared" si="37"/>
        <v>0</v>
      </c>
      <c r="P36" s="79">
        <f t="shared" si="37"/>
        <v>75000</v>
      </c>
      <c r="Q36" s="79">
        <f t="shared" si="37"/>
        <v>0</v>
      </c>
      <c r="R36" s="79">
        <f t="shared" si="37"/>
        <v>75000</v>
      </c>
    </row>
    <row r="37" spans="1:18" s="1" customFormat="1" hidden="1" x14ac:dyDescent="0.25">
      <c r="A37" s="80"/>
      <c r="B37" s="48" t="s">
        <v>246</v>
      </c>
      <c r="C37" s="49" t="s">
        <v>234</v>
      </c>
      <c r="D37" s="49" t="s">
        <v>234</v>
      </c>
      <c r="E37" s="35">
        <v>851</v>
      </c>
      <c r="F37" s="78" t="s">
        <v>234</v>
      </c>
      <c r="G37" s="78" t="s">
        <v>283</v>
      </c>
      <c r="H37" s="78" t="s">
        <v>287</v>
      </c>
      <c r="I37" s="78" t="s">
        <v>247</v>
      </c>
      <c r="J37" s="79">
        <f t="shared" ref="J37:R40" si="38">J38</f>
        <v>75000</v>
      </c>
      <c r="K37" s="79">
        <f t="shared" si="38"/>
        <v>0</v>
      </c>
      <c r="L37" s="79">
        <f t="shared" si="38"/>
        <v>75000</v>
      </c>
      <c r="M37" s="79">
        <f t="shared" si="38"/>
        <v>0</v>
      </c>
      <c r="N37" s="79">
        <f t="shared" si="38"/>
        <v>75000</v>
      </c>
      <c r="O37" s="79">
        <f t="shared" si="38"/>
        <v>0</v>
      </c>
      <c r="P37" s="79">
        <f t="shared" si="38"/>
        <v>75000</v>
      </c>
      <c r="Q37" s="79">
        <f t="shared" si="38"/>
        <v>0</v>
      </c>
      <c r="R37" s="79">
        <f t="shared" si="38"/>
        <v>75000</v>
      </c>
    </row>
    <row r="38" spans="1:18" s="1" customFormat="1" ht="25.5" hidden="1" x14ac:dyDescent="0.25">
      <c r="A38" s="80"/>
      <c r="B38" s="51" t="s">
        <v>248</v>
      </c>
      <c r="C38" s="49" t="s">
        <v>234</v>
      </c>
      <c r="D38" s="49" t="s">
        <v>234</v>
      </c>
      <c r="E38" s="35">
        <v>851</v>
      </c>
      <c r="F38" s="78" t="s">
        <v>234</v>
      </c>
      <c r="G38" s="78" t="s">
        <v>283</v>
      </c>
      <c r="H38" s="78" t="s">
        <v>287</v>
      </c>
      <c r="I38" s="78" t="s">
        <v>249</v>
      </c>
      <c r="J38" s="79">
        <v>75000</v>
      </c>
      <c r="K38" s="79"/>
      <c r="L38" s="79">
        <f t="shared" si="9"/>
        <v>75000</v>
      </c>
      <c r="M38" s="79"/>
      <c r="N38" s="79">
        <f t="shared" ref="N38" si="39">L38+M38</f>
        <v>75000</v>
      </c>
      <c r="O38" s="79"/>
      <c r="P38" s="79">
        <f t="shared" ref="P38" si="40">N38+O38</f>
        <v>75000</v>
      </c>
      <c r="Q38" s="79"/>
      <c r="R38" s="79">
        <f t="shared" ref="R38" si="41">P38+Q38</f>
        <v>75000</v>
      </c>
    </row>
    <row r="39" spans="1:18" s="1" customFormat="1" ht="12.75" hidden="1" customHeight="1" x14ac:dyDescent="0.25">
      <c r="A39" s="241" t="s">
        <v>288</v>
      </c>
      <c r="B39" s="241"/>
      <c r="C39" s="49" t="s">
        <v>234</v>
      </c>
      <c r="D39" s="49" t="s">
        <v>234</v>
      </c>
      <c r="E39" s="35">
        <v>851</v>
      </c>
      <c r="F39" s="78" t="s">
        <v>242</v>
      </c>
      <c r="G39" s="78" t="s">
        <v>283</v>
      </c>
      <c r="H39" s="78" t="s">
        <v>289</v>
      </c>
      <c r="I39" s="78"/>
      <c r="J39" s="79">
        <f t="shared" si="38"/>
        <v>250000</v>
      </c>
      <c r="K39" s="79">
        <f t="shared" si="38"/>
        <v>0</v>
      </c>
      <c r="L39" s="79">
        <f t="shared" si="38"/>
        <v>250000</v>
      </c>
      <c r="M39" s="79">
        <f t="shared" si="38"/>
        <v>0</v>
      </c>
      <c r="N39" s="79">
        <f t="shared" si="38"/>
        <v>250000</v>
      </c>
      <c r="O39" s="79">
        <f t="shared" si="38"/>
        <v>0</v>
      </c>
      <c r="P39" s="79">
        <f t="shared" si="38"/>
        <v>250000</v>
      </c>
      <c r="Q39" s="79">
        <f t="shared" si="38"/>
        <v>0</v>
      </c>
      <c r="R39" s="79">
        <f t="shared" si="38"/>
        <v>250000</v>
      </c>
    </row>
    <row r="40" spans="1:18" s="1" customFormat="1" hidden="1" x14ac:dyDescent="0.25">
      <c r="A40" s="80"/>
      <c r="B40" s="48" t="s">
        <v>246</v>
      </c>
      <c r="C40" s="49" t="s">
        <v>234</v>
      </c>
      <c r="D40" s="49" t="s">
        <v>234</v>
      </c>
      <c r="E40" s="35">
        <v>851</v>
      </c>
      <c r="F40" s="78" t="s">
        <v>234</v>
      </c>
      <c r="G40" s="78" t="s">
        <v>283</v>
      </c>
      <c r="H40" s="78" t="s">
        <v>289</v>
      </c>
      <c r="I40" s="78" t="s">
        <v>247</v>
      </c>
      <c r="J40" s="79">
        <f t="shared" si="38"/>
        <v>250000</v>
      </c>
      <c r="K40" s="79">
        <f t="shared" si="38"/>
        <v>0</v>
      </c>
      <c r="L40" s="79">
        <f t="shared" si="38"/>
        <v>250000</v>
      </c>
      <c r="M40" s="79">
        <f t="shared" si="38"/>
        <v>0</v>
      </c>
      <c r="N40" s="79">
        <f t="shared" si="38"/>
        <v>250000</v>
      </c>
      <c r="O40" s="79">
        <f t="shared" si="38"/>
        <v>0</v>
      </c>
      <c r="P40" s="79">
        <f t="shared" si="38"/>
        <v>250000</v>
      </c>
      <c r="Q40" s="79">
        <f t="shared" si="38"/>
        <v>0</v>
      </c>
      <c r="R40" s="79">
        <f t="shared" si="38"/>
        <v>250000</v>
      </c>
    </row>
    <row r="41" spans="1:18" s="1" customFormat="1" ht="25.5" hidden="1" x14ac:dyDescent="0.25">
      <c r="A41" s="80"/>
      <c r="B41" s="51" t="s">
        <v>248</v>
      </c>
      <c r="C41" s="49" t="s">
        <v>234</v>
      </c>
      <c r="D41" s="49" t="s">
        <v>234</v>
      </c>
      <c r="E41" s="35">
        <v>851</v>
      </c>
      <c r="F41" s="78" t="s">
        <v>234</v>
      </c>
      <c r="G41" s="78" t="s">
        <v>283</v>
      </c>
      <c r="H41" s="78" t="s">
        <v>289</v>
      </c>
      <c r="I41" s="78" t="s">
        <v>249</v>
      </c>
      <c r="J41" s="79">
        <v>250000</v>
      </c>
      <c r="K41" s="79"/>
      <c r="L41" s="79">
        <f t="shared" si="9"/>
        <v>250000</v>
      </c>
      <c r="M41" s="79"/>
      <c r="N41" s="79">
        <f t="shared" ref="N41" si="42">L41+M41</f>
        <v>250000</v>
      </c>
      <c r="O41" s="79"/>
      <c r="P41" s="79">
        <f t="shared" ref="P41" si="43">N41+O41</f>
        <v>250000</v>
      </c>
      <c r="Q41" s="79"/>
      <c r="R41" s="79">
        <f t="shared" ref="R41" si="44">P41+Q41</f>
        <v>250000</v>
      </c>
    </row>
    <row r="42" spans="1:18" s="83" customFormat="1" ht="12.75" hidden="1" customHeight="1" x14ac:dyDescent="0.25">
      <c r="A42" s="241" t="s">
        <v>290</v>
      </c>
      <c r="B42" s="241"/>
      <c r="C42" s="49" t="s">
        <v>234</v>
      </c>
      <c r="D42" s="49" t="s">
        <v>234</v>
      </c>
      <c r="E42" s="35">
        <v>851</v>
      </c>
      <c r="F42" s="78" t="s">
        <v>234</v>
      </c>
      <c r="G42" s="78" t="s">
        <v>283</v>
      </c>
      <c r="H42" s="78" t="s">
        <v>291</v>
      </c>
      <c r="I42" s="82"/>
      <c r="J42" s="79">
        <f>J43</f>
        <v>287200</v>
      </c>
      <c r="K42" s="79">
        <f t="shared" ref="K42:R43" si="45">K43</f>
        <v>0</v>
      </c>
      <c r="L42" s="79">
        <f t="shared" si="45"/>
        <v>287200</v>
      </c>
      <c r="M42" s="79">
        <f t="shared" si="45"/>
        <v>0</v>
      </c>
      <c r="N42" s="79">
        <f t="shared" si="45"/>
        <v>287200</v>
      </c>
      <c r="O42" s="79">
        <f t="shared" si="45"/>
        <v>0</v>
      </c>
      <c r="P42" s="79">
        <f t="shared" si="45"/>
        <v>287200</v>
      </c>
      <c r="Q42" s="79">
        <f t="shared" si="45"/>
        <v>0</v>
      </c>
      <c r="R42" s="79">
        <f t="shared" si="45"/>
        <v>287200</v>
      </c>
    </row>
    <row r="43" spans="1:18" s="1" customFormat="1" ht="12.75" hidden="1" customHeight="1" x14ac:dyDescent="0.25">
      <c r="A43" s="241" t="s">
        <v>292</v>
      </c>
      <c r="B43" s="241"/>
      <c r="C43" s="49" t="s">
        <v>234</v>
      </c>
      <c r="D43" s="49" t="s">
        <v>234</v>
      </c>
      <c r="E43" s="35">
        <v>851</v>
      </c>
      <c r="F43" s="49" t="s">
        <v>234</v>
      </c>
      <c r="G43" s="49" t="s">
        <v>283</v>
      </c>
      <c r="H43" s="49" t="s">
        <v>293</v>
      </c>
      <c r="I43" s="84"/>
      <c r="J43" s="79">
        <f>J44</f>
        <v>287200</v>
      </c>
      <c r="K43" s="79">
        <f t="shared" si="45"/>
        <v>0</v>
      </c>
      <c r="L43" s="79">
        <f t="shared" si="45"/>
        <v>287200</v>
      </c>
      <c r="M43" s="79">
        <f t="shared" si="45"/>
        <v>0</v>
      </c>
      <c r="N43" s="79">
        <f t="shared" si="45"/>
        <v>287200</v>
      </c>
      <c r="O43" s="79">
        <f t="shared" si="45"/>
        <v>0</v>
      </c>
      <c r="P43" s="79">
        <f t="shared" si="45"/>
        <v>287200</v>
      </c>
      <c r="Q43" s="79">
        <f t="shared" si="45"/>
        <v>0</v>
      </c>
      <c r="R43" s="79">
        <f t="shared" si="45"/>
        <v>287200</v>
      </c>
    </row>
    <row r="44" spans="1:18" s="1" customFormat="1" ht="12.75" hidden="1" customHeight="1" x14ac:dyDescent="0.25">
      <c r="A44" s="241" t="s">
        <v>294</v>
      </c>
      <c r="B44" s="241"/>
      <c r="C44" s="49" t="s">
        <v>234</v>
      </c>
      <c r="D44" s="49" t="s">
        <v>234</v>
      </c>
      <c r="E44" s="35">
        <v>851</v>
      </c>
      <c r="F44" s="49" t="s">
        <v>234</v>
      </c>
      <c r="G44" s="49" t="s">
        <v>283</v>
      </c>
      <c r="H44" s="49" t="s">
        <v>295</v>
      </c>
      <c r="I44" s="49"/>
      <c r="J44" s="79">
        <f>J45+J47</f>
        <v>287200</v>
      </c>
      <c r="K44" s="79">
        <f t="shared" ref="K44:R44" si="46">K45+K47</f>
        <v>0</v>
      </c>
      <c r="L44" s="79">
        <f t="shared" si="46"/>
        <v>287200</v>
      </c>
      <c r="M44" s="79">
        <f t="shared" si="46"/>
        <v>0</v>
      </c>
      <c r="N44" s="79">
        <f t="shared" si="46"/>
        <v>287200</v>
      </c>
      <c r="O44" s="79">
        <f t="shared" si="46"/>
        <v>0</v>
      </c>
      <c r="P44" s="79">
        <f t="shared" si="46"/>
        <v>287200</v>
      </c>
      <c r="Q44" s="79">
        <f t="shared" si="46"/>
        <v>0</v>
      </c>
      <c r="R44" s="79">
        <f t="shared" si="46"/>
        <v>287200</v>
      </c>
    </row>
    <row r="45" spans="1:18" s="1" customFormat="1" ht="38.25" hidden="1" x14ac:dyDescent="0.25">
      <c r="A45" s="51"/>
      <c r="B45" s="51" t="s">
        <v>241</v>
      </c>
      <c r="C45" s="49" t="s">
        <v>234</v>
      </c>
      <c r="D45" s="49" t="s">
        <v>234</v>
      </c>
      <c r="E45" s="35">
        <v>851</v>
      </c>
      <c r="F45" s="78" t="s">
        <v>242</v>
      </c>
      <c r="G45" s="78" t="s">
        <v>283</v>
      </c>
      <c r="H45" s="49" t="s">
        <v>295</v>
      </c>
      <c r="I45" s="78" t="s">
        <v>243</v>
      </c>
      <c r="J45" s="79">
        <f>J46</f>
        <v>168000</v>
      </c>
      <c r="K45" s="79">
        <f t="shared" ref="K45:R45" si="47">K46</f>
        <v>0</v>
      </c>
      <c r="L45" s="79">
        <f t="shared" si="47"/>
        <v>168000</v>
      </c>
      <c r="M45" s="79">
        <f t="shared" si="47"/>
        <v>0</v>
      </c>
      <c r="N45" s="79">
        <f t="shared" si="47"/>
        <v>168000</v>
      </c>
      <c r="O45" s="79">
        <f t="shared" si="47"/>
        <v>0</v>
      </c>
      <c r="P45" s="79">
        <f t="shared" si="47"/>
        <v>168000</v>
      </c>
      <c r="Q45" s="79">
        <f t="shared" si="47"/>
        <v>0</v>
      </c>
      <c r="R45" s="79">
        <f t="shared" si="47"/>
        <v>168000</v>
      </c>
    </row>
    <row r="46" spans="1:18" s="1" customFormat="1" hidden="1" x14ac:dyDescent="0.25">
      <c r="A46" s="80"/>
      <c r="B46" s="48" t="s">
        <v>244</v>
      </c>
      <c r="C46" s="49" t="s">
        <v>234</v>
      </c>
      <c r="D46" s="49" t="s">
        <v>234</v>
      </c>
      <c r="E46" s="35">
        <v>851</v>
      </c>
      <c r="F46" s="78" t="s">
        <v>234</v>
      </c>
      <c r="G46" s="78" t="s">
        <v>283</v>
      </c>
      <c r="H46" s="49" t="s">
        <v>295</v>
      </c>
      <c r="I46" s="78" t="s">
        <v>245</v>
      </c>
      <c r="J46" s="79">
        <v>168000</v>
      </c>
      <c r="K46" s="79"/>
      <c r="L46" s="79">
        <f t="shared" si="9"/>
        <v>168000</v>
      </c>
      <c r="M46" s="79"/>
      <c r="N46" s="79">
        <f t="shared" ref="N46" si="48">L46+M46</f>
        <v>168000</v>
      </c>
      <c r="O46" s="79"/>
      <c r="P46" s="79">
        <f t="shared" ref="P46" si="49">N46+O46</f>
        <v>168000</v>
      </c>
      <c r="Q46" s="79"/>
      <c r="R46" s="79">
        <f t="shared" ref="R46" si="50">P46+Q46</f>
        <v>168000</v>
      </c>
    </row>
    <row r="47" spans="1:18" s="1" customFormat="1" hidden="1" x14ac:dyDescent="0.25">
      <c r="A47" s="80"/>
      <c r="B47" s="48" t="s">
        <v>246</v>
      </c>
      <c r="C47" s="49" t="s">
        <v>234</v>
      </c>
      <c r="D47" s="49" t="s">
        <v>234</v>
      </c>
      <c r="E47" s="35">
        <v>851</v>
      </c>
      <c r="F47" s="78" t="s">
        <v>234</v>
      </c>
      <c r="G47" s="78" t="s">
        <v>283</v>
      </c>
      <c r="H47" s="49" t="s">
        <v>295</v>
      </c>
      <c r="I47" s="78" t="s">
        <v>247</v>
      </c>
      <c r="J47" s="79">
        <f>J48</f>
        <v>119200</v>
      </c>
      <c r="K47" s="79">
        <f t="shared" ref="K47:R47" si="51">K48</f>
        <v>0</v>
      </c>
      <c r="L47" s="79">
        <f t="shared" si="51"/>
        <v>119200</v>
      </c>
      <c r="M47" s="79">
        <f t="shared" si="51"/>
        <v>0</v>
      </c>
      <c r="N47" s="79">
        <f t="shared" si="51"/>
        <v>119200</v>
      </c>
      <c r="O47" s="79">
        <f t="shared" si="51"/>
        <v>0</v>
      </c>
      <c r="P47" s="79">
        <f t="shared" si="51"/>
        <v>119200</v>
      </c>
      <c r="Q47" s="79">
        <f t="shared" si="51"/>
        <v>0</v>
      </c>
      <c r="R47" s="79">
        <f t="shared" si="51"/>
        <v>119200</v>
      </c>
    </row>
    <row r="48" spans="1:18" s="1" customFormat="1" ht="25.5" hidden="1" x14ac:dyDescent="0.25">
      <c r="A48" s="80"/>
      <c r="B48" s="51" t="s">
        <v>248</v>
      </c>
      <c r="C48" s="49" t="s">
        <v>234</v>
      </c>
      <c r="D48" s="49" t="s">
        <v>234</v>
      </c>
      <c r="E48" s="35">
        <v>851</v>
      </c>
      <c r="F48" s="78" t="s">
        <v>234</v>
      </c>
      <c r="G48" s="78" t="s">
        <v>283</v>
      </c>
      <c r="H48" s="49" t="s">
        <v>295</v>
      </c>
      <c r="I48" s="78" t="s">
        <v>249</v>
      </c>
      <c r="J48" s="79">
        <v>119200</v>
      </c>
      <c r="K48" s="79"/>
      <c r="L48" s="79">
        <f t="shared" si="9"/>
        <v>119200</v>
      </c>
      <c r="M48" s="79"/>
      <c r="N48" s="79">
        <f t="shared" ref="N48" si="52">L48+M48</f>
        <v>119200</v>
      </c>
      <c r="O48" s="79"/>
      <c r="P48" s="79">
        <f t="shared" ref="P48" si="53">N48+O48</f>
        <v>119200</v>
      </c>
      <c r="Q48" s="79"/>
      <c r="R48" s="79">
        <f t="shared" ref="R48" si="54">P48+Q48</f>
        <v>119200</v>
      </c>
    </row>
    <row r="49" spans="1:18" s="1" customFormat="1" ht="12.75" hidden="1" customHeight="1" x14ac:dyDescent="0.25">
      <c r="A49" s="241" t="s">
        <v>301</v>
      </c>
      <c r="B49" s="241"/>
      <c r="C49" s="49" t="s">
        <v>234</v>
      </c>
      <c r="D49" s="49" t="s">
        <v>234</v>
      </c>
      <c r="E49" s="35">
        <v>851</v>
      </c>
      <c r="F49" s="78" t="s">
        <v>234</v>
      </c>
      <c r="G49" s="78" t="s">
        <v>283</v>
      </c>
      <c r="H49" s="35" t="s">
        <v>302</v>
      </c>
      <c r="I49" s="78"/>
      <c r="J49" s="79">
        <f t="shared" ref="J49:R50" si="55">J50</f>
        <v>1200000</v>
      </c>
      <c r="K49" s="79">
        <f t="shared" si="55"/>
        <v>550000</v>
      </c>
      <c r="L49" s="79">
        <f t="shared" si="55"/>
        <v>1750000</v>
      </c>
      <c r="M49" s="79">
        <f t="shared" si="55"/>
        <v>0</v>
      </c>
      <c r="N49" s="79">
        <f t="shared" si="55"/>
        <v>1750000</v>
      </c>
      <c r="O49" s="79">
        <f t="shared" si="55"/>
        <v>0</v>
      </c>
      <c r="P49" s="79">
        <f t="shared" si="55"/>
        <v>1750000</v>
      </c>
      <c r="Q49" s="79">
        <f t="shared" si="55"/>
        <v>0</v>
      </c>
      <c r="R49" s="79">
        <f t="shared" si="55"/>
        <v>1750000</v>
      </c>
    </row>
    <row r="50" spans="1:18" s="1" customFormat="1" hidden="1" x14ac:dyDescent="0.25">
      <c r="A50" s="80"/>
      <c r="B50" s="48" t="s">
        <v>246</v>
      </c>
      <c r="C50" s="49" t="s">
        <v>234</v>
      </c>
      <c r="D50" s="49" t="s">
        <v>234</v>
      </c>
      <c r="E50" s="35">
        <v>851</v>
      </c>
      <c r="F50" s="78" t="s">
        <v>234</v>
      </c>
      <c r="G50" s="49" t="s">
        <v>283</v>
      </c>
      <c r="H50" s="35" t="s">
        <v>302</v>
      </c>
      <c r="I50" s="78" t="s">
        <v>247</v>
      </c>
      <c r="J50" s="79">
        <f t="shared" si="55"/>
        <v>1200000</v>
      </c>
      <c r="K50" s="79">
        <f t="shared" si="55"/>
        <v>550000</v>
      </c>
      <c r="L50" s="79">
        <f t="shared" si="55"/>
        <v>1750000</v>
      </c>
      <c r="M50" s="79">
        <f t="shared" si="55"/>
        <v>0</v>
      </c>
      <c r="N50" s="79">
        <f t="shared" si="55"/>
        <v>1750000</v>
      </c>
      <c r="O50" s="79">
        <f t="shared" si="55"/>
        <v>0</v>
      </c>
      <c r="P50" s="79">
        <f t="shared" si="55"/>
        <v>1750000</v>
      </c>
      <c r="Q50" s="79">
        <f t="shared" si="55"/>
        <v>0</v>
      </c>
      <c r="R50" s="79">
        <f t="shared" si="55"/>
        <v>1750000</v>
      </c>
    </row>
    <row r="51" spans="1:18" s="1" customFormat="1" ht="25.5" hidden="1" x14ac:dyDescent="0.25">
      <c r="A51" s="80"/>
      <c r="B51" s="51" t="s">
        <v>248</v>
      </c>
      <c r="C51" s="49" t="s">
        <v>234</v>
      </c>
      <c r="D51" s="49" t="s">
        <v>234</v>
      </c>
      <c r="E51" s="35">
        <v>851</v>
      </c>
      <c r="F51" s="78" t="s">
        <v>234</v>
      </c>
      <c r="G51" s="49" t="s">
        <v>283</v>
      </c>
      <c r="H51" s="35" t="s">
        <v>302</v>
      </c>
      <c r="I51" s="78" t="s">
        <v>249</v>
      </c>
      <c r="J51" s="79">
        <f>1100000+100000</f>
        <v>1200000</v>
      </c>
      <c r="K51" s="79">
        <v>550000</v>
      </c>
      <c r="L51" s="79">
        <f t="shared" si="9"/>
        <v>1750000</v>
      </c>
      <c r="M51" s="79"/>
      <c r="N51" s="79">
        <f t="shared" ref="N51:N52" si="56">L51+M51</f>
        <v>1750000</v>
      </c>
      <c r="O51" s="79"/>
      <c r="P51" s="79">
        <f t="shared" ref="P51:P52" si="57">N51+O51</f>
        <v>1750000</v>
      </c>
      <c r="Q51" s="79"/>
      <c r="R51" s="79">
        <f t="shared" ref="R51:R52" si="58">P51+Q51</f>
        <v>1750000</v>
      </c>
    </row>
    <row r="52" spans="1:18" s="1" customFormat="1" ht="12.75" hidden="1" customHeight="1" x14ac:dyDescent="0.25">
      <c r="A52" s="241" t="s">
        <v>303</v>
      </c>
      <c r="B52" s="241"/>
      <c r="C52" s="49" t="s">
        <v>234</v>
      </c>
      <c r="D52" s="49" t="s">
        <v>234</v>
      </c>
      <c r="E52" s="35">
        <v>851</v>
      </c>
      <c r="F52" s="78" t="s">
        <v>234</v>
      </c>
      <c r="G52" s="49" t="s">
        <v>283</v>
      </c>
      <c r="H52" s="49" t="s">
        <v>304</v>
      </c>
      <c r="I52" s="78"/>
      <c r="J52" s="79">
        <f t="shared" ref="J52:R53" si="59">J53</f>
        <v>534800</v>
      </c>
      <c r="K52" s="79"/>
      <c r="L52" s="79">
        <f t="shared" si="9"/>
        <v>534800</v>
      </c>
      <c r="M52" s="79"/>
      <c r="N52" s="79">
        <f t="shared" si="56"/>
        <v>534800</v>
      </c>
      <c r="O52" s="79"/>
      <c r="P52" s="79">
        <f t="shared" si="57"/>
        <v>534800</v>
      </c>
      <c r="Q52" s="79"/>
      <c r="R52" s="79">
        <f t="shared" si="58"/>
        <v>534800</v>
      </c>
    </row>
    <row r="53" spans="1:18" s="1" customFormat="1" hidden="1" x14ac:dyDescent="0.25">
      <c r="A53" s="80"/>
      <c r="B53" s="48" t="s">
        <v>246</v>
      </c>
      <c r="C53" s="49" t="s">
        <v>234</v>
      </c>
      <c r="D53" s="49" t="s">
        <v>234</v>
      </c>
      <c r="E53" s="35">
        <v>851</v>
      </c>
      <c r="F53" s="78" t="s">
        <v>234</v>
      </c>
      <c r="G53" s="49" t="s">
        <v>283</v>
      </c>
      <c r="H53" s="49" t="s">
        <v>304</v>
      </c>
      <c r="I53" s="78" t="s">
        <v>247</v>
      </c>
      <c r="J53" s="79">
        <f t="shared" si="59"/>
        <v>534800</v>
      </c>
      <c r="K53" s="79">
        <f t="shared" si="59"/>
        <v>0</v>
      </c>
      <c r="L53" s="79">
        <f t="shared" si="59"/>
        <v>534800</v>
      </c>
      <c r="M53" s="79">
        <f t="shared" si="59"/>
        <v>0</v>
      </c>
      <c r="N53" s="79">
        <f t="shared" si="59"/>
        <v>534800</v>
      </c>
      <c r="O53" s="79">
        <f t="shared" si="59"/>
        <v>0</v>
      </c>
      <c r="P53" s="79">
        <f t="shared" si="59"/>
        <v>534800</v>
      </c>
      <c r="Q53" s="79">
        <f t="shared" si="59"/>
        <v>0</v>
      </c>
      <c r="R53" s="79">
        <f t="shared" si="59"/>
        <v>534800</v>
      </c>
    </row>
    <row r="54" spans="1:18" s="1" customFormat="1" ht="25.5" hidden="1" x14ac:dyDescent="0.25">
      <c r="A54" s="80"/>
      <c r="B54" s="51" t="s">
        <v>248</v>
      </c>
      <c r="C54" s="49" t="s">
        <v>234</v>
      </c>
      <c r="D54" s="49" t="s">
        <v>234</v>
      </c>
      <c r="E54" s="35">
        <v>851</v>
      </c>
      <c r="F54" s="78" t="s">
        <v>234</v>
      </c>
      <c r="G54" s="49" t="s">
        <v>283</v>
      </c>
      <c r="H54" s="49" t="s">
        <v>304</v>
      </c>
      <c r="I54" s="78" t="s">
        <v>249</v>
      </c>
      <c r="J54" s="79">
        <v>534800</v>
      </c>
      <c r="K54" s="79"/>
      <c r="L54" s="79">
        <f t="shared" si="9"/>
        <v>534800</v>
      </c>
      <c r="M54" s="79"/>
      <c r="N54" s="79">
        <f t="shared" ref="N54" si="60">L54+M54</f>
        <v>534800</v>
      </c>
      <c r="O54" s="79"/>
      <c r="P54" s="79">
        <f t="shared" ref="P54" si="61">N54+O54</f>
        <v>534800</v>
      </c>
      <c r="Q54" s="79"/>
      <c r="R54" s="79">
        <f t="shared" ref="R54" si="62">P54+Q54</f>
        <v>534800</v>
      </c>
    </row>
    <row r="55" spans="1:18" s="74" customFormat="1" ht="12.75" hidden="1" customHeight="1" x14ac:dyDescent="0.25">
      <c r="A55" s="243" t="s">
        <v>315</v>
      </c>
      <c r="B55" s="243"/>
      <c r="C55" s="49" t="s">
        <v>234</v>
      </c>
      <c r="D55" s="49" t="s">
        <v>234</v>
      </c>
      <c r="E55" s="35">
        <v>851</v>
      </c>
      <c r="F55" s="72" t="s">
        <v>236</v>
      </c>
      <c r="G55" s="72"/>
      <c r="H55" s="72"/>
      <c r="I55" s="72"/>
      <c r="J55" s="73">
        <f>J56</f>
        <v>596900</v>
      </c>
      <c r="K55" s="73">
        <f t="shared" ref="K55:R55" si="63">K56</f>
        <v>672000</v>
      </c>
      <c r="L55" s="73">
        <f t="shared" si="63"/>
        <v>1268900</v>
      </c>
      <c r="M55" s="73">
        <f t="shared" si="63"/>
        <v>0</v>
      </c>
      <c r="N55" s="73">
        <f t="shared" si="63"/>
        <v>1268900</v>
      </c>
      <c r="O55" s="73">
        <f t="shared" si="63"/>
        <v>0</v>
      </c>
      <c r="P55" s="73">
        <f t="shared" si="63"/>
        <v>1268900</v>
      </c>
      <c r="Q55" s="73">
        <f t="shared" si="63"/>
        <v>0</v>
      </c>
      <c r="R55" s="73">
        <f t="shared" si="63"/>
        <v>1268900</v>
      </c>
    </row>
    <row r="56" spans="1:18" s="77" customFormat="1" ht="12.75" hidden="1" customHeight="1" x14ac:dyDescent="0.25">
      <c r="A56" s="244" t="s">
        <v>316</v>
      </c>
      <c r="B56" s="244"/>
      <c r="C56" s="49" t="s">
        <v>234</v>
      </c>
      <c r="D56" s="49" t="s">
        <v>234</v>
      </c>
      <c r="E56" s="35">
        <v>851</v>
      </c>
      <c r="F56" s="75" t="s">
        <v>236</v>
      </c>
      <c r="G56" s="75" t="s">
        <v>317</v>
      </c>
      <c r="H56" s="75"/>
      <c r="I56" s="75"/>
      <c r="J56" s="76">
        <f>J57+J64</f>
        <v>596900</v>
      </c>
      <c r="K56" s="76">
        <f t="shared" ref="K56:R56" si="64">K57+K64</f>
        <v>672000</v>
      </c>
      <c r="L56" s="76">
        <f t="shared" si="64"/>
        <v>1268900</v>
      </c>
      <c r="M56" s="76">
        <f t="shared" si="64"/>
        <v>0</v>
      </c>
      <c r="N56" s="76">
        <f t="shared" si="64"/>
        <v>1268900</v>
      </c>
      <c r="O56" s="76">
        <f t="shared" si="64"/>
        <v>0</v>
      </c>
      <c r="P56" s="76">
        <f t="shared" si="64"/>
        <v>1268900</v>
      </c>
      <c r="Q56" s="76">
        <f t="shared" si="64"/>
        <v>0</v>
      </c>
      <c r="R56" s="76">
        <f t="shared" si="64"/>
        <v>1268900</v>
      </c>
    </row>
    <row r="57" spans="1:18" s="1" customFormat="1" ht="12.75" hidden="1" customHeight="1" x14ac:dyDescent="0.25">
      <c r="A57" s="241" t="s">
        <v>318</v>
      </c>
      <c r="B57" s="241"/>
      <c r="C57" s="49" t="s">
        <v>234</v>
      </c>
      <c r="D57" s="49" t="s">
        <v>234</v>
      </c>
      <c r="E57" s="35">
        <v>851</v>
      </c>
      <c r="F57" s="78" t="s">
        <v>236</v>
      </c>
      <c r="G57" s="78" t="s">
        <v>317</v>
      </c>
      <c r="H57" s="78" t="s">
        <v>319</v>
      </c>
      <c r="I57" s="78"/>
      <c r="J57" s="79">
        <f>J58</f>
        <v>593400</v>
      </c>
      <c r="K57" s="79">
        <f t="shared" ref="K57:R57" si="65">K58</f>
        <v>672000</v>
      </c>
      <c r="L57" s="79">
        <f t="shared" si="65"/>
        <v>1265400</v>
      </c>
      <c r="M57" s="79">
        <f t="shared" si="65"/>
        <v>0</v>
      </c>
      <c r="N57" s="79">
        <f t="shared" si="65"/>
        <v>1265400</v>
      </c>
      <c r="O57" s="79">
        <f t="shared" si="65"/>
        <v>0</v>
      </c>
      <c r="P57" s="79">
        <f t="shared" si="65"/>
        <v>1265400</v>
      </c>
      <c r="Q57" s="79">
        <f t="shared" si="65"/>
        <v>0</v>
      </c>
      <c r="R57" s="79">
        <f t="shared" si="65"/>
        <v>1265400</v>
      </c>
    </row>
    <row r="58" spans="1:18" s="1" customFormat="1" ht="12.75" hidden="1" customHeight="1" x14ac:dyDescent="0.25">
      <c r="A58" s="241" t="s">
        <v>320</v>
      </c>
      <c r="B58" s="241"/>
      <c r="C58" s="49" t="s">
        <v>234</v>
      </c>
      <c r="D58" s="49" t="s">
        <v>234</v>
      </c>
      <c r="E58" s="35">
        <v>851</v>
      </c>
      <c r="F58" s="78" t="s">
        <v>236</v>
      </c>
      <c r="G58" s="78" t="s">
        <v>317</v>
      </c>
      <c r="H58" s="78" t="s">
        <v>321</v>
      </c>
      <c r="I58" s="78"/>
      <c r="J58" s="79">
        <f>J59+J62</f>
        <v>593400</v>
      </c>
      <c r="K58" s="79">
        <f t="shared" ref="K58:R58" si="66">K59+K62</f>
        <v>672000</v>
      </c>
      <c r="L58" s="79">
        <f t="shared" si="66"/>
        <v>1265400</v>
      </c>
      <c r="M58" s="79">
        <f t="shared" si="66"/>
        <v>0</v>
      </c>
      <c r="N58" s="79">
        <f t="shared" si="66"/>
        <v>1265400</v>
      </c>
      <c r="O58" s="79">
        <f t="shared" si="66"/>
        <v>0</v>
      </c>
      <c r="P58" s="79">
        <f t="shared" si="66"/>
        <v>1265400</v>
      </c>
      <c r="Q58" s="79">
        <f t="shared" si="66"/>
        <v>0</v>
      </c>
      <c r="R58" s="79">
        <f t="shared" si="66"/>
        <v>1265400</v>
      </c>
    </row>
    <row r="59" spans="1:18" s="1" customFormat="1" ht="38.25" hidden="1" x14ac:dyDescent="0.25">
      <c r="A59" s="87"/>
      <c r="B59" s="51" t="s">
        <v>241</v>
      </c>
      <c r="C59" s="49" t="s">
        <v>234</v>
      </c>
      <c r="D59" s="49" t="s">
        <v>234</v>
      </c>
      <c r="E59" s="35">
        <v>851</v>
      </c>
      <c r="F59" s="78" t="s">
        <v>236</v>
      </c>
      <c r="G59" s="49" t="s">
        <v>317</v>
      </c>
      <c r="H59" s="78" t="s">
        <v>321</v>
      </c>
      <c r="I59" s="78" t="s">
        <v>243</v>
      </c>
      <c r="J59" s="79">
        <f>J61+J60</f>
        <v>537700</v>
      </c>
      <c r="K59" s="79">
        <f t="shared" ref="K59:R59" si="67">K61+K60</f>
        <v>595000</v>
      </c>
      <c r="L59" s="79">
        <f t="shared" si="67"/>
        <v>1132700</v>
      </c>
      <c r="M59" s="79">
        <f t="shared" si="67"/>
        <v>0</v>
      </c>
      <c r="N59" s="79">
        <f t="shared" si="67"/>
        <v>1132700</v>
      </c>
      <c r="O59" s="79">
        <f t="shared" si="67"/>
        <v>0</v>
      </c>
      <c r="P59" s="79">
        <f t="shared" si="67"/>
        <v>1132700</v>
      </c>
      <c r="Q59" s="79">
        <f t="shared" si="67"/>
        <v>0</v>
      </c>
      <c r="R59" s="79">
        <f t="shared" si="67"/>
        <v>1132700</v>
      </c>
    </row>
    <row r="60" spans="1:18" s="1" customFormat="1" hidden="1" x14ac:dyDescent="0.25">
      <c r="A60" s="87"/>
      <c r="B60" s="51" t="s">
        <v>322</v>
      </c>
      <c r="C60" s="49" t="s">
        <v>234</v>
      </c>
      <c r="D60" s="49" t="s">
        <v>234</v>
      </c>
      <c r="E60" s="35">
        <v>851</v>
      </c>
      <c r="F60" s="78" t="s">
        <v>236</v>
      </c>
      <c r="G60" s="49" t="s">
        <v>317</v>
      </c>
      <c r="H60" s="78" t="s">
        <v>321</v>
      </c>
      <c r="I60" s="78" t="s">
        <v>323</v>
      </c>
      <c r="J60" s="79"/>
      <c r="K60" s="79">
        <v>1035000</v>
      </c>
      <c r="L60" s="79">
        <f t="shared" ref="L60" si="68">J60+K60</f>
        <v>1035000</v>
      </c>
      <c r="M60" s="79"/>
      <c r="N60" s="79">
        <f t="shared" ref="N60:N61" si="69">L60+M60</f>
        <v>1035000</v>
      </c>
      <c r="O60" s="79"/>
      <c r="P60" s="79">
        <f t="shared" ref="P60:P61" si="70">N60+O60</f>
        <v>1035000</v>
      </c>
      <c r="Q60" s="79"/>
      <c r="R60" s="79">
        <f t="shared" ref="R60:R61" si="71">P60+Q60</f>
        <v>1035000</v>
      </c>
    </row>
    <row r="61" spans="1:18" s="1" customFormat="1" ht="25.5" hidden="1" x14ac:dyDescent="0.25">
      <c r="A61" s="88"/>
      <c r="B61" s="48" t="s">
        <v>324</v>
      </c>
      <c r="C61" s="49" t="s">
        <v>234</v>
      </c>
      <c r="D61" s="49" t="s">
        <v>234</v>
      </c>
      <c r="E61" s="35">
        <v>851</v>
      </c>
      <c r="F61" s="78" t="s">
        <v>236</v>
      </c>
      <c r="G61" s="49" t="s">
        <v>317</v>
      </c>
      <c r="H61" s="78" t="s">
        <v>321</v>
      </c>
      <c r="I61" s="78" t="s">
        <v>325</v>
      </c>
      <c r="J61" s="79">
        <f>537694+6</f>
        <v>537700</v>
      </c>
      <c r="K61" s="79">
        <v>-440000</v>
      </c>
      <c r="L61" s="79">
        <f t="shared" si="9"/>
        <v>97700</v>
      </c>
      <c r="M61" s="79"/>
      <c r="N61" s="79">
        <f t="shared" si="69"/>
        <v>97700</v>
      </c>
      <c r="O61" s="79"/>
      <c r="P61" s="79">
        <f t="shared" si="70"/>
        <v>97700</v>
      </c>
      <c r="Q61" s="79"/>
      <c r="R61" s="79">
        <f t="shared" si="71"/>
        <v>97700</v>
      </c>
    </row>
    <row r="62" spans="1:18" s="1" customFormat="1" hidden="1" x14ac:dyDescent="0.25">
      <c r="A62" s="88"/>
      <c r="B62" s="48" t="s">
        <v>246</v>
      </c>
      <c r="C62" s="49" t="s">
        <v>234</v>
      </c>
      <c r="D62" s="49" t="s">
        <v>234</v>
      </c>
      <c r="E62" s="35">
        <v>851</v>
      </c>
      <c r="F62" s="78" t="s">
        <v>236</v>
      </c>
      <c r="G62" s="49" t="s">
        <v>317</v>
      </c>
      <c r="H62" s="78" t="s">
        <v>321</v>
      </c>
      <c r="I62" s="78" t="s">
        <v>247</v>
      </c>
      <c r="J62" s="79">
        <f>J63</f>
        <v>55700</v>
      </c>
      <c r="K62" s="79">
        <f t="shared" ref="K62:R62" si="72">K63</f>
        <v>77000</v>
      </c>
      <c r="L62" s="79">
        <f t="shared" si="72"/>
        <v>132700</v>
      </c>
      <c r="M62" s="79">
        <f t="shared" si="72"/>
        <v>0</v>
      </c>
      <c r="N62" s="79">
        <f t="shared" si="72"/>
        <v>132700</v>
      </c>
      <c r="O62" s="79">
        <f t="shared" si="72"/>
        <v>0</v>
      </c>
      <c r="P62" s="79">
        <f t="shared" si="72"/>
        <v>132700</v>
      </c>
      <c r="Q62" s="79">
        <f t="shared" si="72"/>
        <v>0</v>
      </c>
      <c r="R62" s="79">
        <f t="shared" si="72"/>
        <v>132700</v>
      </c>
    </row>
    <row r="63" spans="1:18" s="1" customFormat="1" ht="12.75" hidden="1" customHeight="1" x14ac:dyDescent="0.25">
      <c r="A63" s="88"/>
      <c r="B63" s="51" t="s">
        <v>248</v>
      </c>
      <c r="C63" s="49" t="s">
        <v>234</v>
      </c>
      <c r="D63" s="49" t="s">
        <v>234</v>
      </c>
      <c r="E63" s="35">
        <v>851</v>
      </c>
      <c r="F63" s="78" t="s">
        <v>236</v>
      </c>
      <c r="G63" s="49" t="s">
        <v>317</v>
      </c>
      <c r="H63" s="78" t="s">
        <v>321</v>
      </c>
      <c r="I63" s="78" t="s">
        <v>249</v>
      </c>
      <c r="J63" s="79">
        <f>55735-35</f>
        <v>55700</v>
      </c>
      <c r="K63" s="79">
        <v>77000</v>
      </c>
      <c r="L63" s="79">
        <f t="shared" si="9"/>
        <v>132700</v>
      </c>
      <c r="M63" s="79"/>
      <c r="N63" s="79">
        <f t="shared" ref="N63" si="73">L63+M63</f>
        <v>132700</v>
      </c>
      <c r="O63" s="79"/>
      <c r="P63" s="79">
        <f t="shared" ref="P63" si="74">N63+O63</f>
        <v>132700</v>
      </c>
      <c r="Q63" s="79"/>
      <c r="R63" s="79">
        <f t="shared" ref="R63" si="75">P63+Q63</f>
        <v>132700</v>
      </c>
    </row>
    <row r="64" spans="1:18" s="1" customFormat="1" ht="12.75" hidden="1" customHeight="1" x14ac:dyDescent="0.25">
      <c r="A64" s="241" t="s">
        <v>261</v>
      </c>
      <c r="B64" s="241"/>
      <c r="C64" s="49" t="s">
        <v>234</v>
      </c>
      <c r="D64" s="49" t="s">
        <v>234</v>
      </c>
      <c r="E64" s="35">
        <v>851</v>
      </c>
      <c r="F64" s="78" t="s">
        <v>236</v>
      </c>
      <c r="G64" s="49" t="s">
        <v>317</v>
      </c>
      <c r="H64" s="78" t="s">
        <v>262</v>
      </c>
      <c r="I64" s="78"/>
      <c r="J64" s="79">
        <f>J65</f>
        <v>3500</v>
      </c>
      <c r="K64" s="79">
        <f t="shared" ref="K64:R67" si="76">K65</f>
        <v>0</v>
      </c>
      <c r="L64" s="79">
        <f t="shared" si="76"/>
        <v>3500</v>
      </c>
      <c r="M64" s="79">
        <f t="shared" si="76"/>
        <v>0</v>
      </c>
      <c r="N64" s="79">
        <f t="shared" si="76"/>
        <v>3500</v>
      </c>
      <c r="O64" s="79">
        <f t="shared" si="76"/>
        <v>0</v>
      </c>
      <c r="P64" s="79">
        <f t="shared" si="76"/>
        <v>3500</v>
      </c>
      <c r="Q64" s="79">
        <f t="shared" si="76"/>
        <v>0</v>
      </c>
      <c r="R64" s="79">
        <f t="shared" si="76"/>
        <v>3500</v>
      </c>
    </row>
    <row r="65" spans="1:18" s="1" customFormat="1" ht="40.5" hidden="1" customHeight="1" x14ac:dyDescent="0.25">
      <c r="A65" s="222" t="s">
        <v>263</v>
      </c>
      <c r="B65" s="223"/>
      <c r="C65" s="49" t="s">
        <v>234</v>
      </c>
      <c r="D65" s="49" t="s">
        <v>234</v>
      </c>
      <c r="E65" s="35">
        <v>851</v>
      </c>
      <c r="F65" s="78" t="s">
        <v>236</v>
      </c>
      <c r="G65" s="49" t="s">
        <v>317</v>
      </c>
      <c r="H65" s="78" t="s">
        <v>264</v>
      </c>
      <c r="I65" s="78"/>
      <c r="J65" s="79">
        <f>J66</f>
        <v>3500</v>
      </c>
      <c r="K65" s="79">
        <f t="shared" si="76"/>
        <v>0</v>
      </c>
      <c r="L65" s="79">
        <f t="shared" si="76"/>
        <v>3500</v>
      </c>
      <c r="M65" s="79">
        <f t="shared" si="76"/>
        <v>0</v>
      </c>
      <c r="N65" s="79">
        <f t="shared" si="76"/>
        <v>3500</v>
      </c>
      <c r="O65" s="79">
        <f t="shared" si="76"/>
        <v>0</v>
      </c>
      <c r="P65" s="79">
        <f t="shared" si="76"/>
        <v>3500</v>
      </c>
      <c r="Q65" s="79">
        <f t="shared" si="76"/>
        <v>0</v>
      </c>
      <c r="R65" s="79">
        <f t="shared" si="76"/>
        <v>3500</v>
      </c>
    </row>
    <row r="66" spans="1:18" s="1" customFormat="1" ht="53.25" hidden="1" customHeight="1" x14ac:dyDescent="0.25">
      <c r="A66" s="241" t="s">
        <v>326</v>
      </c>
      <c r="B66" s="241"/>
      <c r="C66" s="49" t="s">
        <v>234</v>
      </c>
      <c r="D66" s="49" t="s">
        <v>234</v>
      </c>
      <c r="E66" s="35">
        <v>851</v>
      </c>
      <c r="F66" s="78" t="s">
        <v>236</v>
      </c>
      <c r="G66" s="49" t="s">
        <v>317</v>
      </c>
      <c r="H66" s="78" t="s">
        <v>327</v>
      </c>
      <c r="I66" s="78"/>
      <c r="J66" s="79">
        <f>J67</f>
        <v>3500</v>
      </c>
      <c r="K66" s="79">
        <f t="shared" si="76"/>
        <v>0</v>
      </c>
      <c r="L66" s="79">
        <f t="shared" si="76"/>
        <v>3500</v>
      </c>
      <c r="M66" s="79">
        <f t="shared" si="76"/>
        <v>0</v>
      </c>
      <c r="N66" s="79">
        <f t="shared" si="76"/>
        <v>3500</v>
      </c>
      <c r="O66" s="79">
        <f t="shared" si="76"/>
        <v>0</v>
      </c>
      <c r="P66" s="79">
        <f t="shared" si="76"/>
        <v>3500</v>
      </c>
      <c r="Q66" s="79">
        <f t="shared" si="76"/>
        <v>0</v>
      </c>
      <c r="R66" s="79">
        <f t="shared" si="76"/>
        <v>3500</v>
      </c>
    </row>
    <row r="67" spans="1:18" s="1" customFormat="1" hidden="1" x14ac:dyDescent="0.25">
      <c r="A67" s="80"/>
      <c r="B67" s="48" t="s">
        <v>246</v>
      </c>
      <c r="C67" s="49" t="s">
        <v>234</v>
      </c>
      <c r="D67" s="49" t="s">
        <v>234</v>
      </c>
      <c r="E67" s="35">
        <v>851</v>
      </c>
      <c r="F67" s="78" t="s">
        <v>236</v>
      </c>
      <c r="G67" s="49" t="s">
        <v>317</v>
      </c>
      <c r="H67" s="78" t="s">
        <v>327</v>
      </c>
      <c r="I67" s="78" t="s">
        <v>247</v>
      </c>
      <c r="J67" s="79">
        <f>J68</f>
        <v>3500</v>
      </c>
      <c r="K67" s="79">
        <f t="shared" si="76"/>
        <v>0</v>
      </c>
      <c r="L67" s="79">
        <f t="shared" si="76"/>
        <v>3500</v>
      </c>
      <c r="M67" s="79">
        <f t="shared" si="76"/>
        <v>0</v>
      </c>
      <c r="N67" s="79">
        <f t="shared" si="76"/>
        <v>3500</v>
      </c>
      <c r="O67" s="79">
        <f t="shared" si="76"/>
        <v>0</v>
      </c>
      <c r="P67" s="79">
        <f t="shared" si="76"/>
        <v>3500</v>
      </c>
      <c r="Q67" s="79">
        <f t="shared" si="76"/>
        <v>0</v>
      </c>
      <c r="R67" s="79">
        <f t="shared" si="76"/>
        <v>3500</v>
      </c>
    </row>
    <row r="68" spans="1:18" s="1" customFormat="1" ht="25.5" hidden="1" x14ac:dyDescent="0.25">
      <c r="A68" s="80"/>
      <c r="B68" s="51" t="s">
        <v>248</v>
      </c>
      <c r="C68" s="49" t="s">
        <v>234</v>
      </c>
      <c r="D68" s="49" t="s">
        <v>234</v>
      </c>
      <c r="E68" s="35">
        <v>851</v>
      </c>
      <c r="F68" s="78" t="s">
        <v>236</v>
      </c>
      <c r="G68" s="49" t="s">
        <v>317</v>
      </c>
      <c r="H68" s="78" t="s">
        <v>327</v>
      </c>
      <c r="I68" s="78" t="s">
        <v>249</v>
      </c>
      <c r="J68" s="79">
        <v>3500</v>
      </c>
      <c r="K68" s="79"/>
      <c r="L68" s="79">
        <f t="shared" si="9"/>
        <v>3500</v>
      </c>
      <c r="M68" s="79"/>
      <c r="N68" s="79">
        <f t="shared" ref="N68" si="77">L68+M68</f>
        <v>3500</v>
      </c>
      <c r="O68" s="79"/>
      <c r="P68" s="79">
        <f t="shared" ref="P68" si="78">N68+O68</f>
        <v>3500</v>
      </c>
      <c r="Q68" s="79"/>
      <c r="R68" s="79">
        <f t="shared" ref="R68" si="79">P68+Q68</f>
        <v>3500</v>
      </c>
    </row>
    <row r="69" spans="1:18" s="74" customFormat="1" hidden="1" x14ac:dyDescent="0.25">
      <c r="A69" s="243" t="s">
        <v>328</v>
      </c>
      <c r="B69" s="243"/>
      <c r="C69" s="49" t="s">
        <v>234</v>
      </c>
      <c r="D69" s="49" t="s">
        <v>234</v>
      </c>
      <c r="E69" s="35">
        <v>851</v>
      </c>
      <c r="F69" s="72" t="s">
        <v>257</v>
      </c>
      <c r="G69" s="72"/>
      <c r="H69" s="72"/>
      <c r="I69" s="72"/>
      <c r="J69" s="73">
        <f>J70+J77</f>
        <v>848500</v>
      </c>
      <c r="K69" s="73">
        <f t="shared" ref="K69:R69" si="80">K70+K77</f>
        <v>0</v>
      </c>
      <c r="L69" s="73">
        <f t="shared" si="80"/>
        <v>848500</v>
      </c>
      <c r="M69" s="73">
        <f t="shared" si="80"/>
        <v>699992</v>
      </c>
      <c r="N69" s="73">
        <f t="shared" si="80"/>
        <v>1548492</v>
      </c>
      <c r="O69" s="73">
        <f t="shared" si="80"/>
        <v>0</v>
      </c>
      <c r="P69" s="73">
        <f t="shared" si="80"/>
        <v>1548492</v>
      </c>
      <c r="Q69" s="73">
        <f t="shared" si="80"/>
        <v>0</v>
      </c>
      <c r="R69" s="73">
        <f t="shared" si="80"/>
        <v>1548492</v>
      </c>
    </row>
    <row r="70" spans="1:18" s="77" customFormat="1" hidden="1" x14ac:dyDescent="0.25">
      <c r="A70" s="244" t="s">
        <v>329</v>
      </c>
      <c r="B70" s="244"/>
      <c r="C70" s="49" t="s">
        <v>234</v>
      </c>
      <c r="D70" s="49" t="s">
        <v>234</v>
      </c>
      <c r="E70" s="35">
        <v>851</v>
      </c>
      <c r="F70" s="75" t="s">
        <v>257</v>
      </c>
      <c r="G70" s="75" t="s">
        <v>330</v>
      </c>
      <c r="H70" s="75"/>
      <c r="I70" s="75"/>
      <c r="J70" s="76">
        <f>J71+J74</f>
        <v>705000</v>
      </c>
      <c r="K70" s="76">
        <f t="shared" ref="K70:R70" si="81">K71+K74</f>
        <v>0</v>
      </c>
      <c r="L70" s="76">
        <f t="shared" si="81"/>
        <v>705000</v>
      </c>
      <c r="M70" s="76">
        <f t="shared" si="81"/>
        <v>699992</v>
      </c>
      <c r="N70" s="76">
        <f t="shared" si="81"/>
        <v>1404992</v>
      </c>
      <c r="O70" s="76">
        <f t="shared" si="81"/>
        <v>0</v>
      </c>
      <c r="P70" s="76">
        <f t="shared" si="81"/>
        <v>1404992</v>
      </c>
      <c r="Q70" s="76">
        <f t="shared" si="81"/>
        <v>0</v>
      </c>
      <c r="R70" s="76">
        <f t="shared" si="81"/>
        <v>1404992</v>
      </c>
    </row>
    <row r="71" spans="1:18" s="1" customFormat="1" ht="28.5" hidden="1" customHeight="1" x14ac:dyDescent="0.25">
      <c r="A71" s="241" t="s">
        <v>331</v>
      </c>
      <c r="B71" s="241"/>
      <c r="C71" s="49" t="s">
        <v>234</v>
      </c>
      <c r="D71" s="49" t="s">
        <v>234</v>
      </c>
      <c r="E71" s="35">
        <v>851</v>
      </c>
      <c r="F71" s="78" t="s">
        <v>257</v>
      </c>
      <c r="G71" s="78" t="s">
        <v>330</v>
      </c>
      <c r="H71" s="78" t="s">
        <v>332</v>
      </c>
      <c r="I71" s="78"/>
      <c r="J71" s="79">
        <f t="shared" ref="J71:R72" si="82">J72</f>
        <v>55000</v>
      </c>
      <c r="K71" s="79">
        <f t="shared" si="82"/>
        <v>0</v>
      </c>
      <c r="L71" s="79">
        <f t="shared" si="82"/>
        <v>55000</v>
      </c>
      <c r="M71" s="79">
        <f t="shared" si="82"/>
        <v>0</v>
      </c>
      <c r="N71" s="79">
        <f t="shared" si="82"/>
        <v>55000</v>
      </c>
      <c r="O71" s="79">
        <f t="shared" si="82"/>
        <v>0</v>
      </c>
      <c r="P71" s="79">
        <f t="shared" si="82"/>
        <v>55000</v>
      </c>
      <c r="Q71" s="79">
        <f t="shared" si="82"/>
        <v>0</v>
      </c>
      <c r="R71" s="79">
        <f t="shared" si="82"/>
        <v>55000</v>
      </c>
    </row>
    <row r="72" spans="1:18" s="1" customFormat="1" hidden="1" x14ac:dyDescent="0.25">
      <c r="A72" s="88"/>
      <c r="B72" s="48" t="s">
        <v>246</v>
      </c>
      <c r="C72" s="49" t="s">
        <v>234</v>
      </c>
      <c r="D72" s="49" t="s">
        <v>234</v>
      </c>
      <c r="E72" s="35">
        <v>851</v>
      </c>
      <c r="F72" s="78" t="s">
        <v>257</v>
      </c>
      <c r="G72" s="78" t="s">
        <v>330</v>
      </c>
      <c r="H72" s="78" t="s">
        <v>332</v>
      </c>
      <c r="I72" s="78" t="s">
        <v>247</v>
      </c>
      <c r="J72" s="79">
        <f t="shared" si="82"/>
        <v>55000</v>
      </c>
      <c r="K72" s="79">
        <f t="shared" si="82"/>
        <v>0</v>
      </c>
      <c r="L72" s="79">
        <f t="shared" si="82"/>
        <v>55000</v>
      </c>
      <c r="M72" s="79">
        <f t="shared" si="82"/>
        <v>0</v>
      </c>
      <c r="N72" s="79">
        <f t="shared" si="82"/>
        <v>55000</v>
      </c>
      <c r="O72" s="79">
        <f t="shared" si="82"/>
        <v>0</v>
      </c>
      <c r="P72" s="79">
        <f t="shared" si="82"/>
        <v>55000</v>
      </c>
      <c r="Q72" s="79">
        <f t="shared" si="82"/>
        <v>0</v>
      </c>
      <c r="R72" s="79">
        <f t="shared" si="82"/>
        <v>55000</v>
      </c>
    </row>
    <row r="73" spans="1:18" s="1" customFormat="1" ht="25.5" hidden="1" x14ac:dyDescent="0.25">
      <c r="A73" s="88"/>
      <c r="B73" s="51" t="s">
        <v>248</v>
      </c>
      <c r="C73" s="49" t="s">
        <v>234</v>
      </c>
      <c r="D73" s="49" t="s">
        <v>234</v>
      </c>
      <c r="E73" s="35">
        <v>851</v>
      </c>
      <c r="F73" s="78" t="s">
        <v>257</v>
      </c>
      <c r="G73" s="78" t="s">
        <v>330</v>
      </c>
      <c r="H73" s="78" t="s">
        <v>332</v>
      </c>
      <c r="I73" s="78" t="s">
        <v>249</v>
      </c>
      <c r="J73" s="79">
        <v>55000</v>
      </c>
      <c r="K73" s="79"/>
      <c r="L73" s="79">
        <f t="shared" si="9"/>
        <v>55000</v>
      </c>
      <c r="M73" s="79"/>
      <c r="N73" s="79">
        <f t="shared" ref="N73" si="83">L73+M73</f>
        <v>55000</v>
      </c>
      <c r="O73" s="79"/>
      <c r="P73" s="79">
        <f t="shared" ref="P73" si="84">N73+O73</f>
        <v>55000</v>
      </c>
      <c r="Q73" s="79"/>
      <c r="R73" s="79">
        <f t="shared" ref="R73" si="85">P73+Q73</f>
        <v>55000</v>
      </c>
    </row>
    <row r="74" spans="1:18" s="170" customFormat="1" ht="16.5" hidden="1" customHeight="1" x14ac:dyDescent="0.25">
      <c r="A74" s="245" t="s">
        <v>333</v>
      </c>
      <c r="B74" s="246"/>
      <c r="C74" s="49" t="s">
        <v>234</v>
      </c>
      <c r="D74" s="49" t="s">
        <v>234</v>
      </c>
      <c r="E74" s="35">
        <v>851</v>
      </c>
      <c r="F74" s="78" t="s">
        <v>257</v>
      </c>
      <c r="G74" s="78" t="s">
        <v>330</v>
      </c>
      <c r="H74" s="35" t="s">
        <v>334</v>
      </c>
      <c r="I74" s="168"/>
      <c r="J74" s="169">
        <f>J75</f>
        <v>650000</v>
      </c>
      <c r="K74" s="169">
        <f t="shared" ref="K74:R75" si="86">K75</f>
        <v>0</v>
      </c>
      <c r="L74" s="169">
        <f t="shared" si="86"/>
        <v>650000</v>
      </c>
      <c r="M74" s="169">
        <f t="shared" si="86"/>
        <v>699992</v>
      </c>
      <c r="N74" s="169">
        <f t="shared" si="86"/>
        <v>1349992</v>
      </c>
      <c r="O74" s="169">
        <f t="shared" si="86"/>
        <v>0</v>
      </c>
      <c r="P74" s="169">
        <f t="shared" si="86"/>
        <v>1349992</v>
      </c>
      <c r="Q74" s="169">
        <f t="shared" si="86"/>
        <v>0</v>
      </c>
      <c r="R74" s="169">
        <f t="shared" si="86"/>
        <v>1349992</v>
      </c>
    </row>
    <row r="75" spans="1:18" s="1" customFormat="1" hidden="1" x14ac:dyDescent="0.25">
      <c r="A75" s="51"/>
      <c r="B75" s="51" t="s">
        <v>250</v>
      </c>
      <c r="C75" s="49" t="s">
        <v>234</v>
      </c>
      <c r="D75" s="49" t="s">
        <v>234</v>
      </c>
      <c r="E75" s="35">
        <v>851</v>
      </c>
      <c r="F75" s="78" t="s">
        <v>257</v>
      </c>
      <c r="G75" s="78" t="s">
        <v>330</v>
      </c>
      <c r="H75" s="35" t="s">
        <v>334</v>
      </c>
      <c r="I75" s="78" t="s">
        <v>251</v>
      </c>
      <c r="J75" s="93">
        <f>J76</f>
        <v>650000</v>
      </c>
      <c r="K75" s="93">
        <f t="shared" si="86"/>
        <v>0</v>
      </c>
      <c r="L75" s="93">
        <f t="shared" si="86"/>
        <v>650000</v>
      </c>
      <c r="M75" s="93">
        <f t="shared" si="86"/>
        <v>699992</v>
      </c>
      <c r="N75" s="93">
        <f t="shared" si="86"/>
        <v>1349992</v>
      </c>
      <c r="O75" s="93">
        <f t="shared" si="86"/>
        <v>0</v>
      </c>
      <c r="P75" s="93">
        <f t="shared" si="86"/>
        <v>1349992</v>
      </c>
      <c r="Q75" s="93">
        <f t="shared" si="86"/>
        <v>0</v>
      </c>
      <c r="R75" s="93">
        <f t="shared" si="86"/>
        <v>1349992</v>
      </c>
    </row>
    <row r="76" spans="1:18" s="1" customFormat="1" ht="38.25" hidden="1" x14ac:dyDescent="0.25">
      <c r="A76" s="51"/>
      <c r="B76" s="51" t="s">
        <v>335</v>
      </c>
      <c r="C76" s="49" t="s">
        <v>234</v>
      </c>
      <c r="D76" s="49" t="s">
        <v>234</v>
      </c>
      <c r="E76" s="35">
        <v>851</v>
      </c>
      <c r="F76" s="78" t="s">
        <v>257</v>
      </c>
      <c r="G76" s="78" t="s">
        <v>330</v>
      </c>
      <c r="H76" s="35" t="s">
        <v>334</v>
      </c>
      <c r="I76" s="78" t="s">
        <v>336</v>
      </c>
      <c r="J76" s="93">
        <v>650000</v>
      </c>
      <c r="K76" s="93"/>
      <c r="L76" s="79">
        <f t="shared" si="9"/>
        <v>650000</v>
      </c>
      <c r="M76" s="93">
        <v>699992</v>
      </c>
      <c r="N76" s="79">
        <f t="shared" ref="N76" si="87">L76+M76</f>
        <v>1349992</v>
      </c>
      <c r="O76" s="93"/>
      <c r="P76" s="79">
        <f t="shared" ref="P76" si="88">N76+O76</f>
        <v>1349992</v>
      </c>
      <c r="Q76" s="93"/>
      <c r="R76" s="79">
        <f t="shared" ref="R76" si="89">P76+Q76</f>
        <v>1349992</v>
      </c>
    </row>
    <row r="77" spans="1:18" s="77" customFormat="1" hidden="1" x14ac:dyDescent="0.25">
      <c r="A77" s="244" t="s">
        <v>340</v>
      </c>
      <c r="B77" s="244"/>
      <c r="C77" s="49" t="s">
        <v>234</v>
      </c>
      <c r="D77" s="49" t="s">
        <v>234</v>
      </c>
      <c r="E77" s="35">
        <v>851</v>
      </c>
      <c r="F77" s="75" t="s">
        <v>257</v>
      </c>
      <c r="G77" s="75" t="s">
        <v>341</v>
      </c>
      <c r="H77" s="75"/>
      <c r="I77" s="75"/>
      <c r="J77" s="76">
        <f t="shared" ref="J77:R79" si="90">J78</f>
        <v>143500</v>
      </c>
      <c r="K77" s="76">
        <f t="shared" si="90"/>
        <v>0</v>
      </c>
      <c r="L77" s="76">
        <f t="shared" si="90"/>
        <v>143500</v>
      </c>
      <c r="M77" s="76">
        <f t="shared" si="90"/>
        <v>0</v>
      </c>
      <c r="N77" s="76">
        <f t="shared" si="90"/>
        <v>143500</v>
      </c>
      <c r="O77" s="76">
        <f t="shared" si="90"/>
        <v>0</v>
      </c>
      <c r="P77" s="76">
        <f t="shared" si="90"/>
        <v>143500</v>
      </c>
      <c r="Q77" s="76">
        <f t="shared" si="90"/>
        <v>0</v>
      </c>
      <c r="R77" s="76">
        <f t="shared" si="90"/>
        <v>143500</v>
      </c>
    </row>
    <row r="78" spans="1:18" s="83" customFormat="1" hidden="1" x14ac:dyDescent="0.25">
      <c r="A78" s="241" t="s">
        <v>290</v>
      </c>
      <c r="B78" s="241"/>
      <c r="C78" s="49" t="s">
        <v>234</v>
      </c>
      <c r="D78" s="49" t="s">
        <v>234</v>
      </c>
      <c r="E78" s="35">
        <v>851</v>
      </c>
      <c r="F78" s="78" t="s">
        <v>257</v>
      </c>
      <c r="G78" s="78" t="s">
        <v>341</v>
      </c>
      <c r="H78" s="78" t="s">
        <v>291</v>
      </c>
      <c r="I78" s="82"/>
      <c r="J78" s="79">
        <f t="shared" si="90"/>
        <v>143500</v>
      </c>
      <c r="K78" s="79">
        <f t="shared" si="90"/>
        <v>0</v>
      </c>
      <c r="L78" s="79">
        <f t="shared" si="90"/>
        <v>143500</v>
      </c>
      <c r="M78" s="79">
        <f t="shared" si="90"/>
        <v>0</v>
      </c>
      <c r="N78" s="79">
        <f t="shared" si="90"/>
        <v>143500</v>
      </c>
      <c r="O78" s="79">
        <f t="shared" si="90"/>
        <v>0</v>
      </c>
      <c r="P78" s="79">
        <f t="shared" si="90"/>
        <v>143500</v>
      </c>
      <c r="Q78" s="79">
        <f t="shared" si="90"/>
        <v>0</v>
      </c>
      <c r="R78" s="79">
        <f t="shared" si="90"/>
        <v>143500</v>
      </c>
    </row>
    <row r="79" spans="1:18" s="1" customFormat="1" ht="52.5" hidden="1" customHeight="1" x14ac:dyDescent="0.25">
      <c r="A79" s="241" t="s">
        <v>292</v>
      </c>
      <c r="B79" s="241"/>
      <c r="C79" s="49" t="s">
        <v>234</v>
      </c>
      <c r="D79" s="49" t="s">
        <v>234</v>
      </c>
      <c r="E79" s="35">
        <v>851</v>
      </c>
      <c r="F79" s="49" t="s">
        <v>257</v>
      </c>
      <c r="G79" s="49" t="s">
        <v>341</v>
      </c>
      <c r="H79" s="49" t="s">
        <v>293</v>
      </c>
      <c r="I79" s="84"/>
      <c r="J79" s="79">
        <f t="shared" si="90"/>
        <v>143500</v>
      </c>
      <c r="K79" s="79">
        <f t="shared" si="90"/>
        <v>0</v>
      </c>
      <c r="L79" s="79">
        <f t="shared" si="90"/>
        <v>143500</v>
      </c>
      <c r="M79" s="79">
        <f t="shared" si="90"/>
        <v>0</v>
      </c>
      <c r="N79" s="79">
        <f t="shared" si="90"/>
        <v>143500</v>
      </c>
      <c r="O79" s="79">
        <f t="shared" si="90"/>
        <v>0</v>
      </c>
      <c r="P79" s="79">
        <f t="shared" si="90"/>
        <v>143500</v>
      </c>
      <c r="Q79" s="79">
        <f t="shared" si="90"/>
        <v>0</v>
      </c>
      <c r="R79" s="79">
        <f t="shared" si="90"/>
        <v>143500</v>
      </c>
    </row>
    <row r="80" spans="1:18" s="1" customFormat="1" ht="27.75" hidden="1" customHeight="1" x14ac:dyDescent="0.25">
      <c r="A80" s="241" t="s">
        <v>342</v>
      </c>
      <c r="B80" s="241"/>
      <c r="C80" s="49" t="s">
        <v>234</v>
      </c>
      <c r="D80" s="49" t="s">
        <v>234</v>
      </c>
      <c r="E80" s="35">
        <v>851</v>
      </c>
      <c r="F80" s="49" t="s">
        <v>257</v>
      </c>
      <c r="G80" s="49" t="s">
        <v>341</v>
      </c>
      <c r="H80" s="49" t="s">
        <v>343</v>
      </c>
      <c r="I80" s="49"/>
      <c r="J80" s="79">
        <f>J81+J83</f>
        <v>143500</v>
      </c>
      <c r="K80" s="79">
        <f t="shared" ref="K80:R80" si="91">K81+K83</f>
        <v>0</v>
      </c>
      <c r="L80" s="79">
        <f t="shared" si="91"/>
        <v>143500</v>
      </c>
      <c r="M80" s="79">
        <f t="shared" si="91"/>
        <v>0</v>
      </c>
      <c r="N80" s="79">
        <f t="shared" si="91"/>
        <v>143500</v>
      </c>
      <c r="O80" s="79">
        <f t="shared" si="91"/>
        <v>0</v>
      </c>
      <c r="P80" s="79">
        <f t="shared" si="91"/>
        <v>143500</v>
      </c>
      <c r="Q80" s="79">
        <f t="shared" si="91"/>
        <v>0</v>
      </c>
      <c r="R80" s="79">
        <f t="shared" si="91"/>
        <v>143500</v>
      </c>
    </row>
    <row r="81" spans="1:18" s="1" customFormat="1" ht="17.25" hidden="1" customHeight="1" x14ac:dyDescent="0.25">
      <c r="A81" s="51"/>
      <c r="B81" s="51" t="s">
        <v>241</v>
      </c>
      <c r="C81" s="49" t="s">
        <v>234</v>
      </c>
      <c r="D81" s="49" t="s">
        <v>234</v>
      </c>
      <c r="E81" s="35">
        <v>851</v>
      </c>
      <c r="F81" s="49" t="s">
        <v>257</v>
      </c>
      <c r="G81" s="49" t="s">
        <v>341</v>
      </c>
      <c r="H81" s="49" t="s">
        <v>343</v>
      </c>
      <c r="I81" s="78" t="s">
        <v>243</v>
      </c>
      <c r="J81" s="79">
        <f>J82</f>
        <v>73900</v>
      </c>
      <c r="K81" s="79">
        <f t="shared" ref="K81:R81" si="92">K82</f>
        <v>0</v>
      </c>
      <c r="L81" s="79">
        <f t="shared" si="92"/>
        <v>73900</v>
      </c>
      <c r="M81" s="79">
        <f t="shared" si="92"/>
        <v>0</v>
      </c>
      <c r="N81" s="79">
        <f t="shared" si="92"/>
        <v>73900</v>
      </c>
      <c r="O81" s="79">
        <f t="shared" si="92"/>
        <v>0</v>
      </c>
      <c r="P81" s="79">
        <f t="shared" si="92"/>
        <v>73900</v>
      </c>
      <c r="Q81" s="79">
        <f t="shared" si="92"/>
        <v>0</v>
      </c>
      <c r="R81" s="79">
        <f t="shared" si="92"/>
        <v>73900</v>
      </c>
    </row>
    <row r="82" spans="1:18" s="1" customFormat="1" ht="17.25" hidden="1" customHeight="1" x14ac:dyDescent="0.25">
      <c r="A82" s="80"/>
      <c r="B82" s="48" t="s">
        <v>244</v>
      </c>
      <c r="C82" s="49" t="s">
        <v>234</v>
      </c>
      <c r="D82" s="49" t="s">
        <v>234</v>
      </c>
      <c r="E82" s="35">
        <v>851</v>
      </c>
      <c r="F82" s="49" t="s">
        <v>257</v>
      </c>
      <c r="G82" s="49" t="s">
        <v>341</v>
      </c>
      <c r="H82" s="49" t="s">
        <v>343</v>
      </c>
      <c r="I82" s="78" t="s">
        <v>245</v>
      </c>
      <c r="J82" s="79">
        <f>73883+17</f>
        <v>73900</v>
      </c>
      <c r="K82" s="79"/>
      <c r="L82" s="79">
        <f t="shared" ref="L82:L161" si="93">J82+K82</f>
        <v>73900</v>
      </c>
      <c r="M82" s="79"/>
      <c r="N82" s="79">
        <f t="shared" ref="N82" si="94">L82+M82</f>
        <v>73900</v>
      </c>
      <c r="O82" s="79"/>
      <c r="P82" s="79">
        <f t="shared" ref="P82" si="95">N82+O82</f>
        <v>73900</v>
      </c>
      <c r="Q82" s="79"/>
      <c r="R82" s="79">
        <f t="shared" ref="R82" si="96">P82+Q82</f>
        <v>73900</v>
      </c>
    </row>
    <row r="83" spans="1:18" s="1" customFormat="1" ht="17.25" hidden="1" customHeight="1" x14ac:dyDescent="0.25">
      <c r="A83" s="80"/>
      <c r="B83" s="48" t="s">
        <v>246</v>
      </c>
      <c r="C83" s="49" t="s">
        <v>234</v>
      </c>
      <c r="D83" s="49" t="s">
        <v>234</v>
      </c>
      <c r="E83" s="35">
        <v>851</v>
      </c>
      <c r="F83" s="49" t="s">
        <v>257</v>
      </c>
      <c r="G83" s="49" t="s">
        <v>341</v>
      </c>
      <c r="H83" s="49" t="s">
        <v>343</v>
      </c>
      <c r="I83" s="78" t="s">
        <v>247</v>
      </c>
      <c r="J83" s="79">
        <f>J84</f>
        <v>69600</v>
      </c>
      <c r="K83" s="79">
        <f t="shared" ref="K83:R83" si="97">K84</f>
        <v>0</v>
      </c>
      <c r="L83" s="79">
        <f t="shared" si="97"/>
        <v>69600</v>
      </c>
      <c r="M83" s="79">
        <f t="shared" si="97"/>
        <v>0</v>
      </c>
      <c r="N83" s="79">
        <f t="shared" si="97"/>
        <v>69600</v>
      </c>
      <c r="O83" s="79">
        <f t="shared" si="97"/>
        <v>0</v>
      </c>
      <c r="P83" s="79">
        <f t="shared" si="97"/>
        <v>69600</v>
      </c>
      <c r="Q83" s="79">
        <f t="shared" si="97"/>
        <v>0</v>
      </c>
      <c r="R83" s="79">
        <f t="shared" si="97"/>
        <v>69600</v>
      </c>
    </row>
    <row r="84" spans="1:18" s="1" customFormat="1" ht="12.75" hidden="1" customHeight="1" x14ac:dyDescent="0.25">
      <c r="A84" s="80"/>
      <c r="B84" s="51" t="s">
        <v>248</v>
      </c>
      <c r="C84" s="49" t="s">
        <v>234</v>
      </c>
      <c r="D84" s="49" t="s">
        <v>234</v>
      </c>
      <c r="E84" s="35">
        <v>851</v>
      </c>
      <c r="F84" s="49" t="s">
        <v>257</v>
      </c>
      <c r="G84" s="49" t="s">
        <v>341</v>
      </c>
      <c r="H84" s="49" t="s">
        <v>343</v>
      </c>
      <c r="I84" s="78" t="s">
        <v>249</v>
      </c>
      <c r="J84" s="79">
        <f>69617-17</f>
        <v>69600</v>
      </c>
      <c r="K84" s="79"/>
      <c r="L84" s="79">
        <f t="shared" si="93"/>
        <v>69600</v>
      </c>
      <c r="M84" s="79"/>
      <c r="N84" s="79">
        <f t="shared" ref="N84" si="98">L84+M84</f>
        <v>69600</v>
      </c>
      <c r="O84" s="79"/>
      <c r="P84" s="79">
        <f t="shared" ref="P84" si="99">N84+O84</f>
        <v>69600</v>
      </c>
      <c r="Q84" s="79"/>
      <c r="R84" s="79">
        <f t="shared" ref="R84" si="100">P84+Q84</f>
        <v>69600</v>
      </c>
    </row>
    <row r="85" spans="1:18" s="74" customFormat="1" ht="12.75" customHeight="1" x14ac:dyDescent="0.25">
      <c r="A85" s="243" t="s">
        <v>362</v>
      </c>
      <c r="B85" s="243"/>
      <c r="C85" s="49" t="s">
        <v>234</v>
      </c>
      <c r="D85" s="49" t="s">
        <v>234</v>
      </c>
      <c r="E85" s="35">
        <v>851</v>
      </c>
      <c r="F85" s="72" t="s">
        <v>363</v>
      </c>
      <c r="G85" s="72"/>
      <c r="H85" s="72"/>
      <c r="I85" s="72"/>
      <c r="J85" s="73">
        <f>J86+J94</f>
        <v>2892400</v>
      </c>
      <c r="K85" s="73">
        <f t="shared" ref="K85:R85" si="101">K86+K94</f>
        <v>6768861</v>
      </c>
      <c r="L85" s="73">
        <f t="shared" si="101"/>
        <v>9661261</v>
      </c>
      <c r="M85" s="73">
        <f t="shared" si="101"/>
        <v>-887528</v>
      </c>
      <c r="N85" s="73">
        <f t="shared" si="101"/>
        <v>8773733</v>
      </c>
      <c r="O85" s="73">
        <f t="shared" si="101"/>
        <v>0</v>
      </c>
      <c r="P85" s="73">
        <f t="shared" si="101"/>
        <v>8773733</v>
      </c>
      <c r="Q85" s="73">
        <f t="shared" si="101"/>
        <v>9562490</v>
      </c>
      <c r="R85" s="73">
        <f t="shared" si="101"/>
        <v>18336223</v>
      </c>
    </row>
    <row r="86" spans="1:18" s="77" customFormat="1" ht="12.75" customHeight="1" x14ac:dyDescent="0.25">
      <c r="A86" s="244" t="s">
        <v>364</v>
      </c>
      <c r="B86" s="244"/>
      <c r="C86" s="49" t="s">
        <v>234</v>
      </c>
      <c r="D86" s="49" t="s">
        <v>234</v>
      </c>
      <c r="E86" s="35">
        <v>851</v>
      </c>
      <c r="F86" s="75" t="s">
        <v>363</v>
      </c>
      <c r="G86" s="75" t="s">
        <v>234</v>
      </c>
      <c r="H86" s="75"/>
      <c r="I86" s="75"/>
      <c r="J86" s="76">
        <f>J87+J90</f>
        <v>500000</v>
      </c>
      <c r="K86" s="76">
        <f t="shared" ref="K86:R86" si="102">K87+K90</f>
        <v>1000000</v>
      </c>
      <c r="L86" s="76">
        <f t="shared" si="102"/>
        <v>1500000</v>
      </c>
      <c r="M86" s="76">
        <f t="shared" si="102"/>
        <v>0</v>
      </c>
      <c r="N86" s="76">
        <f t="shared" si="102"/>
        <v>1500000</v>
      </c>
      <c r="O86" s="76">
        <f t="shared" si="102"/>
        <v>560366</v>
      </c>
      <c r="P86" s="76">
        <f t="shared" si="102"/>
        <v>2060366</v>
      </c>
      <c r="Q86" s="76">
        <f t="shared" si="102"/>
        <v>10000000</v>
      </c>
      <c r="R86" s="76">
        <f t="shared" si="102"/>
        <v>12060366</v>
      </c>
    </row>
    <row r="87" spans="1:18" s="1" customFormat="1" ht="27.75" customHeight="1" x14ac:dyDescent="0.25">
      <c r="A87" s="241" t="s">
        <v>388</v>
      </c>
      <c r="B87" s="241"/>
      <c r="C87" s="49" t="s">
        <v>234</v>
      </c>
      <c r="D87" s="49" t="s">
        <v>234</v>
      </c>
      <c r="E87" s="35">
        <v>851</v>
      </c>
      <c r="F87" s="78" t="s">
        <v>363</v>
      </c>
      <c r="G87" s="78" t="s">
        <v>234</v>
      </c>
      <c r="H87" s="78" t="s">
        <v>389</v>
      </c>
      <c r="I87" s="78"/>
      <c r="J87" s="79">
        <f>J88</f>
        <v>0</v>
      </c>
      <c r="K87" s="79">
        <f t="shared" ref="K87:R88" si="103">K88</f>
        <v>1000000</v>
      </c>
      <c r="L87" s="79">
        <f t="shared" si="103"/>
        <v>1000000</v>
      </c>
      <c r="M87" s="79">
        <f t="shared" si="103"/>
        <v>0</v>
      </c>
      <c r="N87" s="79">
        <f t="shared" si="103"/>
        <v>1000000</v>
      </c>
      <c r="O87" s="79">
        <f t="shared" si="103"/>
        <v>0</v>
      </c>
      <c r="P87" s="79">
        <f t="shared" si="103"/>
        <v>1000000</v>
      </c>
      <c r="Q87" s="79">
        <f t="shared" si="103"/>
        <v>10000000</v>
      </c>
      <c r="R87" s="79">
        <f t="shared" si="103"/>
        <v>11000000</v>
      </c>
    </row>
    <row r="88" spans="1:18" s="1" customFormat="1" x14ac:dyDescent="0.25">
      <c r="A88" s="51"/>
      <c r="B88" s="51" t="s">
        <v>356</v>
      </c>
      <c r="C88" s="49" t="s">
        <v>234</v>
      </c>
      <c r="D88" s="49" t="s">
        <v>234</v>
      </c>
      <c r="E88" s="35">
        <v>851</v>
      </c>
      <c r="F88" s="78" t="s">
        <v>363</v>
      </c>
      <c r="G88" s="78" t="s">
        <v>234</v>
      </c>
      <c r="H88" s="78" t="s">
        <v>389</v>
      </c>
      <c r="I88" s="78" t="s">
        <v>357</v>
      </c>
      <c r="J88" s="79">
        <f>J89</f>
        <v>0</v>
      </c>
      <c r="K88" s="79">
        <f t="shared" si="103"/>
        <v>1000000</v>
      </c>
      <c r="L88" s="79">
        <f t="shared" si="103"/>
        <v>1000000</v>
      </c>
      <c r="M88" s="79">
        <f t="shared" si="103"/>
        <v>0</v>
      </c>
      <c r="N88" s="79">
        <f t="shared" si="103"/>
        <v>1000000</v>
      </c>
      <c r="O88" s="79">
        <f t="shared" si="103"/>
        <v>0</v>
      </c>
      <c r="P88" s="79">
        <f t="shared" si="103"/>
        <v>1000000</v>
      </c>
      <c r="Q88" s="79">
        <f t="shared" si="103"/>
        <v>10000000</v>
      </c>
      <c r="R88" s="79">
        <f t="shared" si="103"/>
        <v>11000000</v>
      </c>
    </row>
    <row r="89" spans="1:18" s="1" customFormat="1" ht="26.25" customHeight="1" x14ac:dyDescent="0.25">
      <c r="A89" s="80"/>
      <c r="B89" s="51" t="s">
        <v>358</v>
      </c>
      <c r="C89" s="49" t="s">
        <v>234</v>
      </c>
      <c r="D89" s="49" t="s">
        <v>234</v>
      </c>
      <c r="E89" s="35">
        <v>851</v>
      </c>
      <c r="F89" s="78" t="s">
        <v>363</v>
      </c>
      <c r="G89" s="78" t="s">
        <v>234</v>
      </c>
      <c r="H89" s="78" t="s">
        <v>389</v>
      </c>
      <c r="I89" s="78" t="s">
        <v>359</v>
      </c>
      <c r="J89" s="79">
        <v>0</v>
      </c>
      <c r="K89" s="79">
        <v>1000000</v>
      </c>
      <c r="L89" s="79">
        <f t="shared" ref="L89" si="104">J89+K89</f>
        <v>1000000</v>
      </c>
      <c r="M89" s="79"/>
      <c r="N89" s="79">
        <f t="shared" ref="N89" si="105">L89+M89</f>
        <v>1000000</v>
      </c>
      <c r="O89" s="79"/>
      <c r="P89" s="79">
        <f t="shared" ref="P89" si="106">N89+O89</f>
        <v>1000000</v>
      </c>
      <c r="Q89" s="79">
        <v>10000000</v>
      </c>
      <c r="R89" s="79">
        <f t="shared" ref="R89" si="107">P89+Q89</f>
        <v>11000000</v>
      </c>
    </row>
    <row r="90" spans="1:18" s="77" customFormat="1" ht="12.75" hidden="1" customHeight="1" x14ac:dyDescent="0.25">
      <c r="A90" s="241" t="s">
        <v>390</v>
      </c>
      <c r="B90" s="241"/>
      <c r="C90" s="49" t="s">
        <v>234</v>
      </c>
      <c r="D90" s="49" t="s">
        <v>234</v>
      </c>
      <c r="E90" s="35">
        <v>851</v>
      </c>
      <c r="F90" s="78" t="s">
        <v>363</v>
      </c>
      <c r="G90" s="78" t="s">
        <v>234</v>
      </c>
      <c r="H90" s="78" t="s">
        <v>391</v>
      </c>
      <c r="I90" s="78"/>
      <c r="J90" s="79">
        <f t="shared" ref="J90:R90" si="108">J91</f>
        <v>500000</v>
      </c>
      <c r="K90" s="79">
        <f t="shared" si="108"/>
        <v>0</v>
      </c>
      <c r="L90" s="79">
        <f t="shared" si="108"/>
        <v>500000</v>
      </c>
      <c r="M90" s="79">
        <f t="shared" si="108"/>
        <v>0</v>
      </c>
      <c r="N90" s="79">
        <f t="shared" si="108"/>
        <v>500000</v>
      </c>
      <c r="O90" s="79">
        <f t="shared" si="108"/>
        <v>560366</v>
      </c>
      <c r="P90" s="79">
        <f t="shared" si="108"/>
        <v>1060366</v>
      </c>
      <c r="Q90" s="79">
        <f t="shared" si="108"/>
        <v>0</v>
      </c>
      <c r="R90" s="79">
        <f t="shared" si="108"/>
        <v>1060366</v>
      </c>
    </row>
    <row r="91" spans="1:18" s="1" customFormat="1" hidden="1" x14ac:dyDescent="0.25">
      <c r="A91" s="51"/>
      <c r="B91" s="51" t="s">
        <v>356</v>
      </c>
      <c r="C91" s="49" t="s">
        <v>234</v>
      </c>
      <c r="D91" s="49" t="s">
        <v>234</v>
      </c>
      <c r="E91" s="35">
        <v>851</v>
      </c>
      <c r="F91" s="49" t="s">
        <v>363</v>
      </c>
      <c r="G91" s="78" t="s">
        <v>234</v>
      </c>
      <c r="H91" s="49" t="s">
        <v>391</v>
      </c>
      <c r="I91" s="49" t="s">
        <v>357</v>
      </c>
      <c r="J91" s="79">
        <f>J93+J92</f>
        <v>500000</v>
      </c>
      <c r="K91" s="79">
        <f t="shared" ref="K91:R91" si="109">K93+K92</f>
        <v>0</v>
      </c>
      <c r="L91" s="79">
        <f t="shared" si="109"/>
        <v>500000</v>
      </c>
      <c r="M91" s="79">
        <f t="shared" si="109"/>
        <v>0</v>
      </c>
      <c r="N91" s="79">
        <f t="shared" si="109"/>
        <v>500000</v>
      </c>
      <c r="O91" s="79">
        <f t="shared" si="109"/>
        <v>560366</v>
      </c>
      <c r="P91" s="79">
        <f t="shared" si="109"/>
        <v>1060366</v>
      </c>
      <c r="Q91" s="79">
        <f t="shared" si="109"/>
        <v>0</v>
      </c>
      <c r="R91" s="79">
        <f t="shared" si="109"/>
        <v>1060366</v>
      </c>
    </row>
    <row r="92" spans="1:18" s="1" customFormat="1" ht="38.25" hidden="1" x14ac:dyDescent="0.25">
      <c r="A92" s="80"/>
      <c r="B92" s="51" t="s">
        <v>358</v>
      </c>
      <c r="C92" s="49" t="s">
        <v>234</v>
      </c>
      <c r="D92" s="49" t="s">
        <v>234</v>
      </c>
      <c r="E92" s="35">
        <v>851</v>
      </c>
      <c r="F92" s="78" t="s">
        <v>363</v>
      </c>
      <c r="G92" s="78" t="s">
        <v>234</v>
      </c>
      <c r="H92" s="49" t="s">
        <v>391</v>
      </c>
      <c r="I92" s="78" t="s">
        <v>359</v>
      </c>
      <c r="J92" s="79">
        <v>0</v>
      </c>
      <c r="K92" s="79">
        <v>500000</v>
      </c>
      <c r="L92" s="79">
        <f t="shared" ref="L92:L93" si="110">J92+K92</f>
        <v>500000</v>
      </c>
      <c r="M92" s="79"/>
      <c r="N92" s="79">
        <f t="shared" ref="N92:N93" si="111">L92+M92</f>
        <v>500000</v>
      </c>
      <c r="O92" s="79">
        <v>560366</v>
      </c>
      <c r="P92" s="79">
        <f t="shared" ref="P92:P93" si="112">N92+O92</f>
        <v>1060366</v>
      </c>
      <c r="Q92" s="79"/>
      <c r="R92" s="79">
        <f t="shared" ref="R92:R93" si="113">P92+Q92</f>
        <v>1060366</v>
      </c>
    </row>
    <row r="93" spans="1:18" s="1" customFormat="1" ht="12.75" hidden="1" customHeight="1" x14ac:dyDescent="0.25">
      <c r="A93" s="51"/>
      <c r="B93" s="51" t="s">
        <v>392</v>
      </c>
      <c r="C93" s="49" t="s">
        <v>234</v>
      </c>
      <c r="D93" s="49" t="s">
        <v>234</v>
      </c>
      <c r="E93" s="35">
        <v>851</v>
      </c>
      <c r="F93" s="49" t="s">
        <v>363</v>
      </c>
      <c r="G93" s="78" t="s">
        <v>234</v>
      </c>
      <c r="H93" s="49" t="s">
        <v>391</v>
      </c>
      <c r="I93" s="49" t="s">
        <v>393</v>
      </c>
      <c r="J93" s="79">
        <v>500000</v>
      </c>
      <c r="K93" s="79">
        <v>-500000</v>
      </c>
      <c r="L93" s="79">
        <f t="shared" si="110"/>
        <v>0</v>
      </c>
      <c r="M93" s="79"/>
      <c r="N93" s="79">
        <f t="shared" si="111"/>
        <v>0</v>
      </c>
      <c r="O93" s="79"/>
      <c r="P93" s="79">
        <f t="shared" si="112"/>
        <v>0</v>
      </c>
      <c r="Q93" s="79"/>
      <c r="R93" s="79">
        <f t="shared" si="113"/>
        <v>0</v>
      </c>
    </row>
    <row r="94" spans="1:18" s="77" customFormat="1" ht="12.75" customHeight="1" x14ac:dyDescent="0.25">
      <c r="A94" s="244" t="s">
        <v>398</v>
      </c>
      <c r="B94" s="244"/>
      <c r="C94" s="49" t="s">
        <v>234</v>
      </c>
      <c r="D94" s="49" t="s">
        <v>234</v>
      </c>
      <c r="E94" s="35">
        <v>851</v>
      </c>
      <c r="F94" s="75" t="s">
        <v>363</v>
      </c>
      <c r="G94" s="75" t="s">
        <v>306</v>
      </c>
      <c r="H94" s="75"/>
      <c r="I94" s="75"/>
      <c r="J94" s="76">
        <f>J95+J99</f>
        <v>2392400</v>
      </c>
      <c r="K94" s="76">
        <f t="shared" ref="K94:R94" si="114">K95+K99</f>
        <v>5768861</v>
      </c>
      <c r="L94" s="76">
        <f t="shared" si="114"/>
        <v>8161261</v>
      </c>
      <c r="M94" s="76">
        <f t="shared" si="114"/>
        <v>-887528</v>
      </c>
      <c r="N94" s="76">
        <f t="shared" si="114"/>
        <v>7273733</v>
      </c>
      <c r="O94" s="76">
        <f t="shared" si="114"/>
        <v>-560366</v>
      </c>
      <c r="P94" s="76">
        <f t="shared" si="114"/>
        <v>6713367</v>
      </c>
      <c r="Q94" s="76">
        <f t="shared" si="114"/>
        <v>-437510</v>
      </c>
      <c r="R94" s="76">
        <f t="shared" si="114"/>
        <v>6275857</v>
      </c>
    </row>
    <row r="95" spans="1:18" s="1" customFormat="1" ht="12.75" hidden="1" customHeight="1" x14ac:dyDescent="0.25">
      <c r="A95" s="222" t="s">
        <v>427</v>
      </c>
      <c r="B95" s="223"/>
      <c r="C95" s="49" t="s">
        <v>234</v>
      </c>
      <c r="D95" s="49" t="s">
        <v>234</v>
      </c>
      <c r="E95" s="35">
        <v>851</v>
      </c>
      <c r="F95" s="78" t="s">
        <v>363</v>
      </c>
      <c r="G95" s="49" t="s">
        <v>306</v>
      </c>
      <c r="H95" s="49" t="s">
        <v>428</v>
      </c>
      <c r="I95" s="78"/>
      <c r="J95" s="79">
        <f>J96</f>
        <v>0</v>
      </c>
      <c r="K95" s="79">
        <f t="shared" ref="K95:R95" si="115">K96</f>
        <v>2000000</v>
      </c>
      <c r="L95" s="79">
        <f t="shared" si="115"/>
        <v>2000000</v>
      </c>
      <c r="M95" s="79">
        <f t="shared" si="115"/>
        <v>0</v>
      </c>
      <c r="N95" s="79">
        <f t="shared" si="115"/>
        <v>2000000</v>
      </c>
      <c r="O95" s="79">
        <f t="shared" si="115"/>
        <v>0</v>
      </c>
      <c r="P95" s="79">
        <f t="shared" si="115"/>
        <v>2000000</v>
      </c>
      <c r="Q95" s="79">
        <f t="shared" si="115"/>
        <v>0</v>
      </c>
      <c r="R95" s="79">
        <f t="shared" si="115"/>
        <v>2000000</v>
      </c>
    </row>
    <row r="96" spans="1:18" s="1" customFormat="1" ht="12.75" hidden="1" customHeight="1" x14ac:dyDescent="0.25">
      <c r="A96" s="51"/>
      <c r="B96" s="51" t="s">
        <v>431</v>
      </c>
      <c r="C96" s="49" t="s">
        <v>234</v>
      </c>
      <c r="D96" s="49" t="s">
        <v>234</v>
      </c>
      <c r="E96" s="35">
        <v>851</v>
      </c>
      <c r="F96" s="78" t="s">
        <v>363</v>
      </c>
      <c r="G96" s="49" t="s">
        <v>306</v>
      </c>
      <c r="H96" s="49" t="s">
        <v>432</v>
      </c>
      <c r="I96" s="78"/>
      <c r="J96" s="79">
        <f t="shared" ref="J96:R96" si="116">J98</f>
        <v>0</v>
      </c>
      <c r="K96" s="79">
        <f t="shared" si="116"/>
        <v>2000000</v>
      </c>
      <c r="L96" s="79">
        <f t="shared" si="116"/>
        <v>2000000</v>
      </c>
      <c r="M96" s="79">
        <f t="shared" si="116"/>
        <v>0</v>
      </c>
      <c r="N96" s="79">
        <f t="shared" si="116"/>
        <v>2000000</v>
      </c>
      <c r="O96" s="79">
        <f t="shared" si="116"/>
        <v>0</v>
      </c>
      <c r="P96" s="79">
        <f t="shared" si="116"/>
        <v>2000000</v>
      </c>
      <c r="Q96" s="79">
        <f t="shared" si="116"/>
        <v>0</v>
      </c>
      <c r="R96" s="79">
        <f t="shared" si="116"/>
        <v>2000000</v>
      </c>
    </row>
    <row r="97" spans="1:18" s="1" customFormat="1" ht="12.75" hidden="1" customHeight="1" x14ac:dyDescent="0.25">
      <c r="A97" s="51"/>
      <c r="B97" s="51" t="s">
        <v>356</v>
      </c>
      <c r="C97" s="49" t="s">
        <v>234</v>
      </c>
      <c r="D97" s="49" t="s">
        <v>234</v>
      </c>
      <c r="E97" s="35">
        <v>851</v>
      </c>
      <c r="F97" s="78" t="s">
        <v>363</v>
      </c>
      <c r="G97" s="49" t="s">
        <v>306</v>
      </c>
      <c r="H97" s="49" t="s">
        <v>432</v>
      </c>
      <c r="I97" s="78" t="s">
        <v>357</v>
      </c>
      <c r="J97" s="79">
        <f t="shared" ref="J97:R97" si="117">J98</f>
        <v>0</v>
      </c>
      <c r="K97" s="79">
        <f t="shared" si="117"/>
        <v>2000000</v>
      </c>
      <c r="L97" s="79">
        <f t="shared" si="117"/>
        <v>2000000</v>
      </c>
      <c r="M97" s="79">
        <f t="shared" si="117"/>
        <v>0</v>
      </c>
      <c r="N97" s="79">
        <f t="shared" si="117"/>
        <v>2000000</v>
      </c>
      <c r="O97" s="79">
        <f t="shared" si="117"/>
        <v>0</v>
      </c>
      <c r="P97" s="79">
        <f t="shared" si="117"/>
        <v>2000000</v>
      </c>
      <c r="Q97" s="79">
        <f t="shared" si="117"/>
        <v>0</v>
      </c>
      <c r="R97" s="79">
        <f t="shared" si="117"/>
        <v>2000000</v>
      </c>
    </row>
    <row r="98" spans="1:18" s="1" customFormat="1" ht="38.25" hidden="1" x14ac:dyDescent="0.25">
      <c r="A98" s="51"/>
      <c r="B98" s="51" t="s">
        <v>358</v>
      </c>
      <c r="C98" s="49" t="s">
        <v>234</v>
      </c>
      <c r="D98" s="49" t="s">
        <v>234</v>
      </c>
      <c r="E98" s="35">
        <v>851</v>
      </c>
      <c r="F98" s="78" t="s">
        <v>363</v>
      </c>
      <c r="G98" s="49" t="s">
        <v>306</v>
      </c>
      <c r="H98" s="49" t="s">
        <v>432</v>
      </c>
      <c r="I98" s="78" t="s">
        <v>359</v>
      </c>
      <c r="J98" s="79">
        <v>0</v>
      </c>
      <c r="K98" s="79">
        <v>2000000</v>
      </c>
      <c r="L98" s="79">
        <f t="shared" ref="L98" si="118">J98+K98</f>
        <v>2000000</v>
      </c>
      <c r="M98" s="79"/>
      <c r="N98" s="79">
        <f t="shared" ref="N98" si="119">L98+M98</f>
        <v>2000000</v>
      </c>
      <c r="O98" s="79"/>
      <c r="P98" s="79">
        <f t="shared" ref="P98" si="120">N98+O98</f>
        <v>2000000</v>
      </c>
      <c r="Q98" s="79"/>
      <c r="R98" s="79">
        <f t="shared" ref="R98" si="121">P98+Q98</f>
        <v>2000000</v>
      </c>
    </row>
    <row r="99" spans="1:18" s="77" customFormat="1" ht="12.75" customHeight="1" x14ac:dyDescent="0.25">
      <c r="A99" s="241" t="s">
        <v>390</v>
      </c>
      <c r="B99" s="241"/>
      <c r="C99" s="49" t="s">
        <v>234</v>
      </c>
      <c r="D99" s="49" t="s">
        <v>234</v>
      </c>
      <c r="E99" s="35">
        <v>851</v>
      </c>
      <c r="F99" s="78" t="s">
        <v>363</v>
      </c>
      <c r="G99" s="78" t="s">
        <v>306</v>
      </c>
      <c r="H99" s="78" t="s">
        <v>391</v>
      </c>
      <c r="I99" s="78"/>
      <c r="J99" s="79">
        <f t="shared" ref="J99:R99" si="122">J100</f>
        <v>2392400</v>
      </c>
      <c r="K99" s="79">
        <f t="shared" si="122"/>
        <v>3768861</v>
      </c>
      <c r="L99" s="79">
        <f t="shared" si="122"/>
        <v>6161261</v>
      </c>
      <c r="M99" s="79">
        <f t="shared" si="122"/>
        <v>-887528</v>
      </c>
      <c r="N99" s="79">
        <f t="shared" si="122"/>
        <v>5273733</v>
      </c>
      <c r="O99" s="79">
        <f t="shared" si="122"/>
        <v>-560366</v>
      </c>
      <c r="P99" s="79">
        <f t="shared" si="122"/>
        <v>4713367</v>
      </c>
      <c r="Q99" s="79">
        <f t="shared" si="122"/>
        <v>-437510</v>
      </c>
      <c r="R99" s="79">
        <f t="shared" si="122"/>
        <v>4275857</v>
      </c>
    </row>
    <row r="100" spans="1:18" s="1" customFormat="1" ht="12.75" customHeight="1" x14ac:dyDescent="0.25">
      <c r="A100" s="51"/>
      <c r="B100" s="51" t="s">
        <v>356</v>
      </c>
      <c r="C100" s="49" t="s">
        <v>234</v>
      </c>
      <c r="D100" s="49" t="s">
        <v>234</v>
      </c>
      <c r="E100" s="35">
        <v>851</v>
      </c>
      <c r="F100" s="49" t="s">
        <v>363</v>
      </c>
      <c r="G100" s="78" t="s">
        <v>306</v>
      </c>
      <c r="H100" s="49" t="s">
        <v>391</v>
      </c>
      <c r="I100" s="49" t="s">
        <v>357</v>
      </c>
      <c r="J100" s="79">
        <f>J101+J102</f>
        <v>2392400</v>
      </c>
      <c r="K100" s="79">
        <f t="shared" ref="K100:R100" si="123">K101+K102</f>
        <v>3768861</v>
      </c>
      <c r="L100" s="79">
        <f t="shared" si="123"/>
        <v>6161261</v>
      </c>
      <c r="M100" s="79">
        <f t="shared" si="123"/>
        <v>-887528</v>
      </c>
      <c r="N100" s="79">
        <f t="shared" si="123"/>
        <v>5273733</v>
      </c>
      <c r="O100" s="79">
        <f t="shared" si="123"/>
        <v>-560366</v>
      </c>
      <c r="P100" s="79">
        <f t="shared" si="123"/>
        <v>4713367</v>
      </c>
      <c r="Q100" s="79">
        <f t="shared" si="123"/>
        <v>-437510</v>
      </c>
      <c r="R100" s="79">
        <f t="shared" si="123"/>
        <v>4275857</v>
      </c>
    </row>
    <row r="101" spans="1:18" s="1" customFormat="1" ht="27.75" customHeight="1" x14ac:dyDescent="0.25">
      <c r="A101" s="51"/>
      <c r="B101" s="51" t="s">
        <v>358</v>
      </c>
      <c r="C101" s="49" t="s">
        <v>234</v>
      </c>
      <c r="D101" s="49" t="s">
        <v>234</v>
      </c>
      <c r="E101" s="35">
        <v>851</v>
      </c>
      <c r="F101" s="78" t="s">
        <v>363</v>
      </c>
      <c r="G101" s="49" t="s">
        <v>306</v>
      </c>
      <c r="H101" s="49" t="s">
        <v>391</v>
      </c>
      <c r="I101" s="78" t="s">
        <v>359</v>
      </c>
      <c r="J101" s="79">
        <v>0</v>
      </c>
      <c r="K101" s="79">
        <v>6161261</v>
      </c>
      <c r="L101" s="79">
        <f t="shared" ref="L101" si="124">J101+K101</f>
        <v>6161261</v>
      </c>
      <c r="M101" s="79">
        <v>-887528</v>
      </c>
      <c r="N101" s="79">
        <f t="shared" ref="N101:N102" si="125">L101+M101</f>
        <v>5273733</v>
      </c>
      <c r="O101" s="79">
        <v>-560366</v>
      </c>
      <c r="P101" s="79">
        <f t="shared" ref="P101:P102" si="126">N101+O101</f>
        <v>4713367</v>
      </c>
      <c r="Q101" s="79">
        <v>-437510</v>
      </c>
      <c r="R101" s="79">
        <f t="shared" ref="R101:R102" si="127">P101+Q101</f>
        <v>4275857</v>
      </c>
    </row>
    <row r="102" spans="1:18" s="1" customFormat="1" ht="25.5" hidden="1" customHeight="1" x14ac:dyDescent="0.25">
      <c r="A102" s="51"/>
      <c r="B102" s="51" t="s">
        <v>392</v>
      </c>
      <c r="C102" s="49" t="s">
        <v>234</v>
      </c>
      <c r="D102" s="49" t="s">
        <v>234</v>
      </c>
      <c r="E102" s="35">
        <v>851</v>
      </c>
      <c r="F102" s="49" t="s">
        <v>363</v>
      </c>
      <c r="G102" s="78" t="s">
        <v>306</v>
      </c>
      <c r="H102" s="49" t="s">
        <v>391</v>
      </c>
      <c r="I102" s="49" t="s">
        <v>393</v>
      </c>
      <c r="J102" s="79">
        <f>3842400-800000-650000</f>
        <v>2392400</v>
      </c>
      <c r="K102" s="79">
        <v>-2392400</v>
      </c>
      <c r="L102" s="79">
        <f t="shared" si="93"/>
        <v>0</v>
      </c>
      <c r="M102" s="79"/>
      <c r="N102" s="79">
        <f t="shared" si="125"/>
        <v>0</v>
      </c>
      <c r="O102" s="79"/>
      <c r="P102" s="79">
        <f t="shared" si="126"/>
        <v>0</v>
      </c>
      <c r="Q102" s="79"/>
      <c r="R102" s="79">
        <f t="shared" si="127"/>
        <v>0</v>
      </c>
    </row>
    <row r="103" spans="1:18" s="1" customFormat="1" ht="12.75" hidden="1" customHeight="1" x14ac:dyDescent="0.25">
      <c r="A103" s="243" t="s">
        <v>470</v>
      </c>
      <c r="B103" s="243"/>
      <c r="C103" s="49" t="s">
        <v>234</v>
      </c>
      <c r="D103" s="49" t="s">
        <v>234</v>
      </c>
      <c r="E103" s="35">
        <v>851</v>
      </c>
      <c r="F103" s="72" t="s">
        <v>471</v>
      </c>
      <c r="G103" s="72"/>
      <c r="H103" s="72"/>
      <c r="I103" s="72"/>
      <c r="J103" s="73">
        <f>J104+J143</f>
        <v>4800540</v>
      </c>
      <c r="K103" s="73">
        <f t="shared" ref="K103:R103" si="128">K104+K143</f>
        <v>3180</v>
      </c>
      <c r="L103" s="73">
        <f t="shared" si="128"/>
        <v>4803720</v>
      </c>
      <c r="M103" s="73">
        <f t="shared" si="128"/>
        <v>0</v>
      </c>
      <c r="N103" s="73">
        <f t="shared" si="128"/>
        <v>4803720</v>
      </c>
      <c r="O103" s="73">
        <f t="shared" si="128"/>
        <v>0</v>
      </c>
      <c r="P103" s="73">
        <f t="shared" si="128"/>
        <v>4803720</v>
      </c>
      <c r="Q103" s="73">
        <f t="shared" si="128"/>
        <v>0</v>
      </c>
      <c r="R103" s="73">
        <f t="shared" si="128"/>
        <v>4803720</v>
      </c>
    </row>
    <row r="104" spans="1:18" s="1" customFormat="1" ht="12.75" hidden="1" customHeight="1" x14ac:dyDescent="0.25">
      <c r="A104" s="244" t="s">
        <v>472</v>
      </c>
      <c r="B104" s="244"/>
      <c r="C104" s="49" t="s">
        <v>234</v>
      </c>
      <c r="D104" s="49" t="s">
        <v>234</v>
      </c>
      <c r="E104" s="35">
        <v>851</v>
      </c>
      <c r="F104" s="75" t="s">
        <v>471</v>
      </c>
      <c r="G104" s="75" t="s">
        <v>234</v>
      </c>
      <c r="H104" s="75"/>
      <c r="I104" s="75"/>
      <c r="J104" s="76">
        <f>J105+J113+J123+J130+J137+J140</f>
        <v>4785540</v>
      </c>
      <c r="K104" s="76">
        <f t="shared" ref="K104:R104" si="129">K105+K113+K123+K130+K137+K140</f>
        <v>3180</v>
      </c>
      <c r="L104" s="76">
        <f t="shared" si="129"/>
        <v>4788720</v>
      </c>
      <c r="M104" s="76">
        <f t="shared" si="129"/>
        <v>0</v>
      </c>
      <c r="N104" s="76">
        <f t="shared" si="129"/>
        <v>4788720</v>
      </c>
      <c r="O104" s="76">
        <f t="shared" si="129"/>
        <v>0</v>
      </c>
      <c r="P104" s="76">
        <f t="shared" si="129"/>
        <v>4788720</v>
      </c>
      <c r="Q104" s="76">
        <f t="shared" si="129"/>
        <v>0</v>
      </c>
      <c r="R104" s="76">
        <f t="shared" si="129"/>
        <v>4788720</v>
      </c>
    </row>
    <row r="105" spans="1:18" s="1" customFormat="1" ht="12.75" hidden="1" customHeight="1" x14ac:dyDescent="0.25">
      <c r="A105" s="241" t="s">
        <v>473</v>
      </c>
      <c r="B105" s="241"/>
      <c r="C105" s="49" t="s">
        <v>234</v>
      </c>
      <c r="D105" s="49" t="s">
        <v>234</v>
      </c>
      <c r="E105" s="35">
        <v>851</v>
      </c>
      <c r="F105" s="78" t="s">
        <v>471</v>
      </c>
      <c r="G105" s="78" t="s">
        <v>234</v>
      </c>
      <c r="H105" s="78" t="s">
        <v>474</v>
      </c>
      <c r="I105" s="78"/>
      <c r="J105" s="79">
        <f>J106</f>
        <v>1380000</v>
      </c>
      <c r="K105" s="79">
        <f t="shared" ref="K105:R105" si="130">K106</f>
        <v>0</v>
      </c>
      <c r="L105" s="79">
        <f t="shared" si="130"/>
        <v>1380000</v>
      </c>
      <c r="M105" s="79">
        <f t="shared" si="130"/>
        <v>0</v>
      </c>
      <c r="N105" s="79">
        <f t="shared" si="130"/>
        <v>1380000</v>
      </c>
      <c r="O105" s="79">
        <f t="shared" si="130"/>
        <v>0</v>
      </c>
      <c r="P105" s="79">
        <f t="shared" si="130"/>
        <v>1380000</v>
      </c>
      <c r="Q105" s="79">
        <f t="shared" si="130"/>
        <v>0</v>
      </c>
      <c r="R105" s="79">
        <f t="shared" si="130"/>
        <v>1380000</v>
      </c>
    </row>
    <row r="106" spans="1:18" s="1" customFormat="1" ht="12.75" hidden="1" customHeight="1" x14ac:dyDescent="0.25">
      <c r="A106" s="241" t="s">
        <v>367</v>
      </c>
      <c r="B106" s="241"/>
      <c r="C106" s="49" t="s">
        <v>234</v>
      </c>
      <c r="D106" s="49" t="s">
        <v>234</v>
      </c>
      <c r="E106" s="35">
        <v>851</v>
      </c>
      <c r="F106" s="78" t="s">
        <v>471</v>
      </c>
      <c r="G106" s="78" t="s">
        <v>234</v>
      </c>
      <c r="H106" s="78" t="s">
        <v>475</v>
      </c>
      <c r="I106" s="78"/>
      <c r="J106" s="79">
        <f>J107+J110</f>
        <v>1380000</v>
      </c>
      <c r="K106" s="79">
        <f t="shared" ref="K106:R106" si="131">K107+K110</f>
        <v>0</v>
      </c>
      <c r="L106" s="79">
        <f t="shared" si="131"/>
        <v>1380000</v>
      </c>
      <c r="M106" s="79">
        <f t="shared" si="131"/>
        <v>0</v>
      </c>
      <c r="N106" s="79">
        <f t="shared" si="131"/>
        <v>1380000</v>
      </c>
      <c r="O106" s="79">
        <f t="shared" si="131"/>
        <v>0</v>
      </c>
      <c r="P106" s="79">
        <f t="shared" si="131"/>
        <v>1380000</v>
      </c>
      <c r="Q106" s="79">
        <f t="shared" si="131"/>
        <v>0</v>
      </c>
      <c r="R106" s="79">
        <f t="shared" si="131"/>
        <v>1380000</v>
      </c>
    </row>
    <row r="107" spans="1:18" s="2" customFormat="1" ht="12.75" hidden="1" customHeight="1" x14ac:dyDescent="0.25">
      <c r="A107" s="241" t="s">
        <v>476</v>
      </c>
      <c r="B107" s="241"/>
      <c r="C107" s="49" t="s">
        <v>234</v>
      </c>
      <c r="D107" s="49" t="s">
        <v>234</v>
      </c>
      <c r="E107" s="35">
        <v>851</v>
      </c>
      <c r="F107" s="49" t="s">
        <v>471</v>
      </c>
      <c r="G107" s="49" t="s">
        <v>234</v>
      </c>
      <c r="H107" s="49" t="s">
        <v>477</v>
      </c>
      <c r="I107" s="49"/>
      <c r="J107" s="44">
        <f t="shared" ref="J107:R108" si="132">J108</f>
        <v>180000</v>
      </c>
      <c r="K107" s="44">
        <f t="shared" si="132"/>
        <v>0</v>
      </c>
      <c r="L107" s="44">
        <f t="shared" si="132"/>
        <v>180000</v>
      </c>
      <c r="M107" s="44">
        <f t="shared" si="132"/>
        <v>0</v>
      </c>
      <c r="N107" s="44">
        <f t="shared" si="132"/>
        <v>180000</v>
      </c>
      <c r="O107" s="44">
        <f t="shared" si="132"/>
        <v>0</v>
      </c>
      <c r="P107" s="44">
        <f t="shared" si="132"/>
        <v>180000</v>
      </c>
      <c r="Q107" s="44">
        <f t="shared" si="132"/>
        <v>0</v>
      </c>
      <c r="R107" s="44">
        <f t="shared" si="132"/>
        <v>180000</v>
      </c>
    </row>
    <row r="108" spans="1:18" s="1" customFormat="1" hidden="1" x14ac:dyDescent="0.25">
      <c r="A108" s="87"/>
      <c r="B108" s="51" t="s">
        <v>250</v>
      </c>
      <c r="C108" s="49" t="s">
        <v>234</v>
      </c>
      <c r="D108" s="49" t="s">
        <v>234</v>
      </c>
      <c r="E108" s="35">
        <v>851</v>
      </c>
      <c r="F108" s="78" t="s">
        <v>471</v>
      </c>
      <c r="G108" s="78" t="s">
        <v>234</v>
      </c>
      <c r="H108" s="78" t="s">
        <v>477</v>
      </c>
      <c r="I108" s="78" t="s">
        <v>251</v>
      </c>
      <c r="J108" s="79">
        <f t="shared" si="132"/>
        <v>180000</v>
      </c>
      <c r="K108" s="79">
        <f t="shared" si="132"/>
        <v>0</v>
      </c>
      <c r="L108" s="79">
        <f t="shared" si="132"/>
        <v>180000</v>
      </c>
      <c r="M108" s="79">
        <f t="shared" si="132"/>
        <v>0</v>
      </c>
      <c r="N108" s="79">
        <f t="shared" si="132"/>
        <v>180000</v>
      </c>
      <c r="O108" s="79">
        <f t="shared" si="132"/>
        <v>0</v>
      </c>
      <c r="P108" s="79">
        <f t="shared" si="132"/>
        <v>180000</v>
      </c>
      <c r="Q108" s="79">
        <f t="shared" si="132"/>
        <v>0</v>
      </c>
      <c r="R108" s="79">
        <f t="shared" si="132"/>
        <v>180000</v>
      </c>
    </row>
    <row r="109" spans="1:18" s="1" customFormat="1" ht="25.5" hidden="1" x14ac:dyDescent="0.25">
      <c r="A109" s="87"/>
      <c r="B109" s="51" t="s">
        <v>469</v>
      </c>
      <c r="C109" s="49" t="s">
        <v>234</v>
      </c>
      <c r="D109" s="49" t="s">
        <v>234</v>
      </c>
      <c r="E109" s="35">
        <v>851</v>
      </c>
      <c r="F109" s="78" t="s">
        <v>471</v>
      </c>
      <c r="G109" s="78" t="s">
        <v>234</v>
      </c>
      <c r="H109" s="78" t="s">
        <v>477</v>
      </c>
      <c r="I109" s="78" t="s">
        <v>253</v>
      </c>
      <c r="J109" s="79">
        <v>180000</v>
      </c>
      <c r="K109" s="79"/>
      <c r="L109" s="79">
        <f t="shared" si="93"/>
        <v>180000</v>
      </c>
      <c r="M109" s="79"/>
      <c r="N109" s="79">
        <f t="shared" ref="N109" si="133">L109+M109</f>
        <v>180000</v>
      </c>
      <c r="O109" s="79"/>
      <c r="P109" s="79">
        <f t="shared" ref="P109" si="134">N109+O109</f>
        <v>180000</v>
      </c>
      <c r="Q109" s="79"/>
      <c r="R109" s="79">
        <f t="shared" ref="R109" si="135">P109+Q109</f>
        <v>180000</v>
      </c>
    </row>
    <row r="110" spans="1:18" s="1" customFormat="1" ht="12.75" hidden="1" customHeight="1" x14ac:dyDescent="0.25">
      <c r="A110" s="241" t="s">
        <v>478</v>
      </c>
      <c r="B110" s="241"/>
      <c r="C110" s="49" t="s">
        <v>234</v>
      </c>
      <c r="D110" s="49" t="s">
        <v>234</v>
      </c>
      <c r="E110" s="35">
        <v>851</v>
      </c>
      <c r="F110" s="49" t="s">
        <v>471</v>
      </c>
      <c r="G110" s="49" t="s">
        <v>234</v>
      </c>
      <c r="H110" s="49" t="s">
        <v>479</v>
      </c>
      <c r="I110" s="49"/>
      <c r="J110" s="44">
        <f t="shared" ref="J110:R111" si="136">J111</f>
        <v>1200000</v>
      </c>
      <c r="K110" s="44">
        <f t="shared" si="136"/>
        <v>0</v>
      </c>
      <c r="L110" s="44">
        <f t="shared" si="136"/>
        <v>1200000</v>
      </c>
      <c r="M110" s="44">
        <f t="shared" si="136"/>
        <v>0</v>
      </c>
      <c r="N110" s="44">
        <f t="shared" si="136"/>
        <v>1200000</v>
      </c>
      <c r="O110" s="44">
        <f t="shared" si="136"/>
        <v>0</v>
      </c>
      <c r="P110" s="44">
        <f t="shared" si="136"/>
        <v>1200000</v>
      </c>
      <c r="Q110" s="44">
        <f t="shared" si="136"/>
        <v>0</v>
      </c>
      <c r="R110" s="44">
        <f t="shared" si="136"/>
        <v>1200000</v>
      </c>
    </row>
    <row r="111" spans="1:18" s="1" customFormat="1" hidden="1" x14ac:dyDescent="0.25">
      <c r="A111" s="80"/>
      <c r="B111" s="48" t="s">
        <v>246</v>
      </c>
      <c r="C111" s="49" t="s">
        <v>234</v>
      </c>
      <c r="D111" s="49" t="s">
        <v>234</v>
      </c>
      <c r="E111" s="35">
        <v>851</v>
      </c>
      <c r="F111" s="49" t="s">
        <v>471</v>
      </c>
      <c r="G111" s="49" t="s">
        <v>234</v>
      </c>
      <c r="H111" s="49" t="s">
        <v>479</v>
      </c>
      <c r="I111" s="78" t="s">
        <v>247</v>
      </c>
      <c r="J111" s="79">
        <f t="shared" si="136"/>
        <v>1200000</v>
      </c>
      <c r="K111" s="79">
        <f t="shared" si="136"/>
        <v>0</v>
      </c>
      <c r="L111" s="79">
        <f t="shared" si="136"/>
        <v>1200000</v>
      </c>
      <c r="M111" s="79">
        <f t="shared" si="136"/>
        <v>0</v>
      </c>
      <c r="N111" s="79">
        <f t="shared" si="136"/>
        <v>1200000</v>
      </c>
      <c r="O111" s="79">
        <f t="shared" si="136"/>
        <v>0</v>
      </c>
      <c r="P111" s="79">
        <f t="shared" si="136"/>
        <v>1200000</v>
      </c>
      <c r="Q111" s="79">
        <f t="shared" si="136"/>
        <v>0</v>
      </c>
      <c r="R111" s="79">
        <f t="shared" si="136"/>
        <v>1200000</v>
      </c>
    </row>
    <row r="112" spans="1:18" s="1" customFormat="1" ht="25.5" hidden="1" x14ac:dyDescent="0.25">
      <c r="A112" s="80"/>
      <c r="B112" s="51" t="s">
        <v>248</v>
      </c>
      <c r="C112" s="49" t="s">
        <v>234</v>
      </c>
      <c r="D112" s="49" t="s">
        <v>234</v>
      </c>
      <c r="E112" s="35">
        <v>851</v>
      </c>
      <c r="F112" s="49" t="s">
        <v>471</v>
      </c>
      <c r="G112" s="49" t="s">
        <v>234</v>
      </c>
      <c r="H112" s="49" t="s">
        <v>479</v>
      </c>
      <c r="I112" s="78" t="s">
        <v>249</v>
      </c>
      <c r="J112" s="79">
        <v>1200000</v>
      </c>
      <c r="K112" s="79"/>
      <c r="L112" s="79">
        <f t="shared" si="93"/>
        <v>1200000</v>
      </c>
      <c r="M112" s="79"/>
      <c r="N112" s="79">
        <f t="shared" ref="N112" si="137">L112+M112</f>
        <v>1200000</v>
      </c>
      <c r="O112" s="79"/>
      <c r="P112" s="79">
        <f t="shared" ref="P112" si="138">N112+O112</f>
        <v>1200000</v>
      </c>
      <c r="Q112" s="79"/>
      <c r="R112" s="79">
        <f t="shared" ref="R112" si="139">P112+Q112</f>
        <v>1200000</v>
      </c>
    </row>
    <row r="113" spans="1:18" s="1" customFormat="1" ht="12.75" hidden="1" customHeight="1" x14ac:dyDescent="0.25">
      <c r="A113" s="241" t="s">
        <v>480</v>
      </c>
      <c r="B113" s="241"/>
      <c r="C113" s="49" t="s">
        <v>234</v>
      </c>
      <c r="D113" s="49" t="s">
        <v>234</v>
      </c>
      <c r="E113" s="35">
        <v>851</v>
      </c>
      <c r="F113" s="78" t="s">
        <v>471</v>
      </c>
      <c r="G113" s="78" t="s">
        <v>234</v>
      </c>
      <c r="H113" s="78" t="s">
        <v>481</v>
      </c>
      <c r="I113" s="78"/>
      <c r="J113" s="79">
        <f>J114</f>
        <v>3154200</v>
      </c>
      <c r="K113" s="79">
        <f t="shared" ref="K113:R113" si="140">K114</f>
        <v>0</v>
      </c>
      <c r="L113" s="79">
        <f t="shared" si="140"/>
        <v>3154200</v>
      </c>
      <c r="M113" s="79">
        <f t="shared" si="140"/>
        <v>0</v>
      </c>
      <c r="N113" s="79">
        <f t="shared" si="140"/>
        <v>3154200</v>
      </c>
      <c r="O113" s="79">
        <f t="shared" si="140"/>
        <v>0</v>
      </c>
      <c r="P113" s="79">
        <f t="shared" si="140"/>
        <v>3154200</v>
      </c>
      <c r="Q113" s="79">
        <f t="shared" si="140"/>
        <v>0</v>
      </c>
      <c r="R113" s="79">
        <f t="shared" si="140"/>
        <v>3154200</v>
      </c>
    </row>
    <row r="114" spans="1:18" s="1" customFormat="1" ht="12.75" hidden="1" customHeight="1" x14ac:dyDescent="0.25">
      <c r="A114" s="241" t="s">
        <v>367</v>
      </c>
      <c r="B114" s="241"/>
      <c r="C114" s="49" t="s">
        <v>234</v>
      </c>
      <c r="D114" s="49" t="s">
        <v>234</v>
      </c>
      <c r="E114" s="35">
        <v>851</v>
      </c>
      <c r="F114" s="78" t="s">
        <v>471</v>
      </c>
      <c r="G114" s="78" t="s">
        <v>234</v>
      </c>
      <c r="H114" s="78" t="s">
        <v>482</v>
      </c>
      <c r="I114" s="78"/>
      <c r="J114" s="79">
        <f>J115+J120</f>
        <v>3154200</v>
      </c>
      <c r="K114" s="79">
        <f t="shared" ref="K114:R114" si="141">K115+K120</f>
        <v>0</v>
      </c>
      <c r="L114" s="79">
        <f t="shared" si="141"/>
        <v>3154200</v>
      </c>
      <c r="M114" s="79">
        <f t="shared" si="141"/>
        <v>0</v>
      </c>
      <c r="N114" s="79">
        <f t="shared" si="141"/>
        <v>3154200</v>
      </c>
      <c r="O114" s="79">
        <f t="shared" si="141"/>
        <v>0</v>
      </c>
      <c r="P114" s="79">
        <f t="shared" si="141"/>
        <v>3154200</v>
      </c>
      <c r="Q114" s="79">
        <f t="shared" si="141"/>
        <v>0</v>
      </c>
      <c r="R114" s="79">
        <f t="shared" si="141"/>
        <v>3154200</v>
      </c>
    </row>
    <row r="115" spans="1:18" s="2" customFormat="1" ht="12.75" hidden="1" customHeight="1" x14ac:dyDescent="0.25">
      <c r="A115" s="241" t="s">
        <v>483</v>
      </c>
      <c r="B115" s="241"/>
      <c r="C115" s="49" t="s">
        <v>234</v>
      </c>
      <c r="D115" s="49" t="s">
        <v>234</v>
      </c>
      <c r="E115" s="35">
        <v>851</v>
      </c>
      <c r="F115" s="78" t="s">
        <v>471</v>
      </c>
      <c r="G115" s="78" t="s">
        <v>234</v>
      </c>
      <c r="H115" s="78" t="s">
        <v>484</v>
      </c>
      <c r="I115" s="78"/>
      <c r="J115" s="79">
        <f>J116+J118</f>
        <v>564200</v>
      </c>
      <c r="K115" s="79">
        <f t="shared" ref="K115:R115" si="142">K116+K118</f>
        <v>0</v>
      </c>
      <c r="L115" s="79">
        <f t="shared" si="142"/>
        <v>564200</v>
      </c>
      <c r="M115" s="79">
        <f t="shared" si="142"/>
        <v>0</v>
      </c>
      <c r="N115" s="79">
        <f t="shared" si="142"/>
        <v>564200</v>
      </c>
      <c r="O115" s="79">
        <f t="shared" si="142"/>
        <v>0</v>
      </c>
      <c r="P115" s="79">
        <f t="shared" si="142"/>
        <v>564200</v>
      </c>
      <c r="Q115" s="79">
        <f t="shared" si="142"/>
        <v>0</v>
      </c>
      <c r="R115" s="79">
        <f t="shared" si="142"/>
        <v>564200</v>
      </c>
    </row>
    <row r="116" spans="1:18" s="1" customFormat="1" ht="38.25" hidden="1" x14ac:dyDescent="0.25">
      <c r="A116" s="51"/>
      <c r="B116" s="51" t="s">
        <v>371</v>
      </c>
      <c r="C116" s="49" t="s">
        <v>234</v>
      </c>
      <c r="D116" s="49" t="s">
        <v>234</v>
      </c>
      <c r="E116" s="35">
        <v>851</v>
      </c>
      <c r="F116" s="78" t="s">
        <v>471</v>
      </c>
      <c r="G116" s="78" t="s">
        <v>234</v>
      </c>
      <c r="H116" s="78" t="s">
        <v>484</v>
      </c>
      <c r="I116" s="78" t="s">
        <v>372</v>
      </c>
      <c r="J116" s="79">
        <f>J117</f>
        <v>474200</v>
      </c>
      <c r="K116" s="79">
        <f t="shared" ref="K116:R116" si="143">K117</f>
        <v>90000</v>
      </c>
      <c r="L116" s="79">
        <f t="shared" si="143"/>
        <v>564200</v>
      </c>
      <c r="M116" s="79">
        <f t="shared" si="143"/>
        <v>0</v>
      </c>
      <c r="N116" s="79">
        <f t="shared" si="143"/>
        <v>564200</v>
      </c>
      <c r="O116" s="79">
        <f t="shared" si="143"/>
        <v>0</v>
      </c>
      <c r="P116" s="79">
        <f t="shared" si="143"/>
        <v>564200</v>
      </c>
      <c r="Q116" s="79">
        <f t="shared" si="143"/>
        <v>0</v>
      </c>
      <c r="R116" s="79">
        <f t="shared" si="143"/>
        <v>564200</v>
      </c>
    </row>
    <row r="117" spans="1:18" s="1" customFormat="1" ht="38.25" hidden="1" x14ac:dyDescent="0.25">
      <c r="A117" s="51"/>
      <c r="B117" s="51" t="s">
        <v>373</v>
      </c>
      <c r="C117" s="49" t="s">
        <v>234</v>
      </c>
      <c r="D117" s="49" t="s">
        <v>234</v>
      </c>
      <c r="E117" s="35">
        <v>851</v>
      </c>
      <c r="F117" s="78" t="s">
        <v>471</v>
      </c>
      <c r="G117" s="78" t="s">
        <v>234</v>
      </c>
      <c r="H117" s="78" t="s">
        <v>484</v>
      </c>
      <c r="I117" s="78" t="s">
        <v>374</v>
      </c>
      <c r="J117" s="79">
        <v>474200</v>
      </c>
      <c r="K117" s="79">
        <v>90000</v>
      </c>
      <c r="L117" s="79">
        <f t="shared" si="93"/>
        <v>564200</v>
      </c>
      <c r="M117" s="79"/>
      <c r="N117" s="79">
        <f t="shared" ref="N117" si="144">L117+M117</f>
        <v>564200</v>
      </c>
      <c r="O117" s="79"/>
      <c r="P117" s="79">
        <f t="shared" ref="P117" si="145">N117+O117</f>
        <v>564200</v>
      </c>
      <c r="Q117" s="79"/>
      <c r="R117" s="79">
        <f t="shared" ref="R117" si="146">P117+Q117</f>
        <v>564200</v>
      </c>
    </row>
    <row r="118" spans="1:18" s="1" customFormat="1" ht="12.75" hidden="1" customHeight="1" x14ac:dyDescent="0.25">
      <c r="A118" s="87"/>
      <c r="B118" s="51" t="s">
        <v>250</v>
      </c>
      <c r="C118" s="49" t="s">
        <v>234</v>
      </c>
      <c r="D118" s="49" t="s">
        <v>234</v>
      </c>
      <c r="E118" s="35">
        <v>851</v>
      </c>
      <c r="F118" s="78" t="s">
        <v>471</v>
      </c>
      <c r="G118" s="78" t="s">
        <v>234</v>
      </c>
      <c r="H118" s="78" t="s">
        <v>484</v>
      </c>
      <c r="I118" s="78" t="s">
        <v>251</v>
      </c>
      <c r="J118" s="79">
        <f>J119</f>
        <v>90000</v>
      </c>
      <c r="K118" s="79">
        <f t="shared" ref="K118:R118" si="147">K119</f>
        <v>-90000</v>
      </c>
      <c r="L118" s="79">
        <f t="shared" si="147"/>
        <v>0</v>
      </c>
      <c r="M118" s="79">
        <f t="shared" si="147"/>
        <v>0</v>
      </c>
      <c r="N118" s="79">
        <f t="shared" si="147"/>
        <v>0</v>
      </c>
      <c r="O118" s="79">
        <f t="shared" si="147"/>
        <v>0</v>
      </c>
      <c r="P118" s="79">
        <f t="shared" si="147"/>
        <v>0</v>
      </c>
      <c r="Q118" s="79">
        <f t="shared" si="147"/>
        <v>0</v>
      </c>
      <c r="R118" s="79">
        <f t="shared" si="147"/>
        <v>0</v>
      </c>
    </row>
    <row r="119" spans="1:18" s="1" customFormat="1" ht="12.75" hidden="1" customHeight="1" x14ac:dyDescent="0.25">
      <c r="A119" s="87"/>
      <c r="B119" s="51" t="s">
        <v>469</v>
      </c>
      <c r="C119" s="49" t="s">
        <v>234</v>
      </c>
      <c r="D119" s="49" t="s">
        <v>234</v>
      </c>
      <c r="E119" s="35">
        <v>851</v>
      </c>
      <c r="F119" s="78" t="s">
        <v>471</v>
      </c>
      <c r="G119" s="78" t="s">
        <v>234</v>
      </c>
      <c r="H119" s="78" t="s">
        <v>484</v>
      </c>
      <c r="I119" s="78" t="s">
        <v>253</v>
      </c>
      <c r="J119" s="79">
        <v>90000</v>
      </c>
      <c r="K119" s="79">
        <v>-90000</v>
      </c>
      <c r="L119" s="79">
        <f t="shared" si="93"/>
        <v>0</v>
      </c>
      <c r="M119" s="79"/>
      <c r="N119" s="79">
        <f t="shared" ref="N119" si="148">L119+M119</f>
        <v>0</v>
      </c>
      <c r="O119" s="79"/>
      <c r="P119" s="79">
        <f t="shared" ref="P119" si="149">N119+O119</f>
        <v>0</v>
      </c>
      <c r="Q119" s="79"/>
      <c r="R119" s="79">
        <f t="shared" ref="R119" si="150">P119+Q119</f>
        <v>0</v>
      </c>
    </row>
    <row r="120" spans="1:18" s="74" customFormat="1" ht="12.75" hidden="1" customHeight="1" x14ac:dyDescent="0.25">
      <c r="A120" s="241" t="s">
        <v>485</v>
      </c>
      <c r="B120" s="241"/>
      <c r="C120" s="49" t="s">
        <v>234</v>
      </c>
      <c r="D120" s="49" t="s">
        <v>234</v>
      </c>
      <c r="E120" s="35">
        <v>851</v>
      </c>
      <c r="F120" s="78" t="s">
        <v>471</v>
      </c>
      <c r="G120" s="78" t="s">
        <v>234</v>
      </c>
      <c r="H120" s="78" t="s">
        <v>486</v>
      </c>
      <c r="I120" s="78"/>
      <c r="J120" s="79">
        <f t="shared" ref="J120:R121" si="151">J121</f>
        <v>2590000</v>
      </c>
      <c r="K120" s="79">
        <f t="shared" si="151"/>
        <v>0</v>
      </c>
      <c r="L120" s="79">
        <f t="shared" si="151"/>
        <v>2590000</v>
      </c>
      <c r="M120" s="79">
        <f t="shared" si="151"/>
        <v>0</v>
      </c>
      <c r="N120" s="79">
        <f t="shared" si="151"/>
        <v>2590000</v>
      </c>
      <c r="O120" s="79">
        <f t="shared" si="151"/>
        <v>0</v>
      </c>
      <c r="P120" s="79">
        <f t="shared" si="151"/>
        <v>2590000</v>
      </c>
      <c r="Q120" s="79">
        <f t="shared" si="151"/>
        <v>0</v>
      </c>
      <c r="R120" s="79">
        <f t="shared" si="151"/>
        <v>2590000</v>
      </c>
    </row>
    <row r="121" spans="1:18" s="1" customFormat="1" ht="38.25" hidden="1" x14ac:dyDescent="0.25">
      <c r="A121" s="51"/>
      <c r="B121" s="51" t="s">
        <v>371</v>
      </c>
      <c r="C121" s="49" t="s">
        <v>234</v>
      </c>
      <c r="D121" s="49" t="s">
        <v>234</v>
      </c>
      <c r="E121" s="35">
        <v>851</v>
      </c>
      <c r="F121" s="78" t="s">
        <v>471</v>
      </c>
      <c r="G121" s="78" t="s">
        <v>234</v>
      </c>
      <c r="H121" s="78" t="s">
        <v>486</v>
      </c>
      <c r="I121" s="78" t="s">
        <v>372</v>
      </c>
      <c r="J121" s="79">
        <f t="shared" si="151"/>
        <v>2590000</v>
      </c>
      <c r="K121" s="79">
        <f t="shared" si="151"/>
        <v>0</v>
      </c>
      <c r="L121" s="79">
        <f t="shared" si="151"/>
        <v>2590000</v>
      </c>
      <c r="M121" s="79">
        <f t="shared" si="151"/>
        <v>0</v>
      </c>
      <c r="N121" s="79">
        <f t="shared" si="151"/>
        <v>2590000</v>
      </c>
      <c r="O121" s="79">
        <f t="shared" si="151"/>
        <v>0</v>
      </c>
      <c r="P121" s="79">
        <f t="shared" si="151"/>
        <v>2590000</v>
      </c>
      <c r="Q121" s="79">
        <f t="shared" si="151"/>
        <v>0</v>
      </c>
      <c r="R121" s="79">
        <f t="shared" si="151"/>
        <v>2590000</v>
      </c>
    </row>
    <row r="122" spans="1:18" s="1" customFormat="1" ht="38.25" hidden="1" x14ac:dyDescent="0.25">
      <c r="A122" s="51"/>
      <c r="B122" s="51" t="s">
        <v>373</v>
      </c>
      <c r="C122" s="49" t="s">
        <v>234</v>
      </c>
      <c r="D122" s="49" t="s">
        <v>234</v>
      </c>
      <c r="E122" s="35">
        <v>851</v>
      </c>
      <c r="F122" s="78" t="s">
        <v>471</v>
      </c>
      <c r="G122" s="78" t="s">
        <v>234</v>
      </c>
      <c r="H122" s="78" t="s">
        <v>486</v>
      </c>
      <c r="I122" s="78" t="s">
        <v>374</v>
      </c>
      <c r="J122" s="79">
        <v>2590000</v>
      </c>
      <c r="K122" s="79"/>
      <c r="L122" s="79">
        <f t="shared" si="93"/>
        <v>2590000</v>
      </c>
      <c r="M122" s="79"/>
      <c r="N122" s="79">
        <f t="shared" ref="N122" si="152">L122+M122</f>
        <v>2590000</v>
      </c>
      <c r="O122" s="79"/>
      <c r="P122" s="79">
        <f t="shared" ref="P122" si="153">N122+O122</f>
        <v>2590000</v>
      </c>
      <c r="Q122" s="79"/>
      <c r="R122" s="79">
        <f t="shared" ref="R122" si="154">P122+Q122</f>
        <v>2590000</v>
      </c>
    </row>
    <row r="123" spans="1:18" s="1" customFormat="1" ht="12.75" hidden="1" customHeight="1" x14ac:dyDescent="0.25">
      <c r="A123" s="241" t="s">
        <v>290</v>
      </c>
      <c r="B123" s="241"/>
      <c r="C123" s="49" t="s">
        <v>234</v>
      </c>
      <c r="D123" s="49" t="s">
        <v>234</v>
      </c>
      <c r="E123" s="35">
        <v>851</v>
      </c>
      <c r="F123" s="49" t="s">
        <v>471</v>
      </c>
      <c r="G123" s="78" t="s">
        <v>234</v>
      </c>
      <c r="H123" s="49" t="s">
        <v>291</v>
      </c>
      <c r="I123" s="49"/>
      <c r="J123" s="44">
        <f t="shared" ref="J123:R124" si="155">J124</f>
        <v>9540</v>
      </c>
      <c r="K123" s="44">
        <f t="shared" si="155"/>
        <v>3180</v>
      </c>
      <c r="L123" s="44">
        <f t="shared" si="155"/>
        <v>12720</v>
      </c>
      <c r="M123" s="44">
        <f t="shared" si="155"/>
        <v>0</v>
      </c>
      <c r="N123" s="44">
        <f t="shared" si="155"/>
        <v>12720</v>
      </c>
      <c r="O123" s="44">
        <f t="shared" si="155"/>
        <v>0</v>
      </c>
      <c r="P123" s="44">
        <f t="shared" si="155"/>
        <v>12720</v>
      </c>
      <c r="Q123" s="44">
        <f t="shared" si="155"/>
        <v>0</v>
      </c>
      <c r="R123" s="44">
        <f t="shared" si="155"/>
        <v>12720</v>
      </c>
    </row>
    <row r="124" spans="1:18" s="1" customFormat="1" ht="12.75" hidden="1" customHeight="1" x14ac:dyDescent="0.25">
      <c r="A124" s="241" t="s">
        <v>292</v>
      </c>
      <c r="B124" s="241"/>
      <c r="C124" s="49" t="s">
        <v>234</v>
      </c>
      <c r="D124" s="49" t="s">
        <v>234</v>
      </c>
      <c r="E124" s="35">
        <v>851</v>
      </c>
      <c r="F124" s="78" t="s">
        <v>471</v>
      </c>
      <c r="G124" s="78" t="s">
        <v>234</v>
      </c>
      <c r="H124" s="78" t="s">
        <v>293</v>
      </c>
      <c r="I124" s="78"/>
      <c r="J124" s="79">
        <f t="shared" si="155"/>
        <v>9540</v>
      </c>
      <c r="K124" s="79">
        <f t="shared" si="155"/>
        <v>3180</v>
      </c>
      <c r="L124" s="79">
        <f t="shared" si="155"/>
        <v>12720</v>
      </c>
      <c r="M124" s="79">
        <f t="shared" si="155"/>
        <v>0</v>
      </c>
      <c r="N124" s="79">
        <f t="shared" si="155"/>
        <v>12720</v>
      </c>
      <c r="O124" s="79">
        <f t="shared" si="155"/>
        <v>0</v>
      </c>
      <c r="P124" s="79">
        <f t="shared" si="155"/>
        <v>12720</v>
      </c>
      <c r="Q124" s="79">
        <f t="shared" si="155"/>
        <v>0</v>
      </c>
      <c r="R124" s="79">
        <f t="shared" si="155"/>
        <v>12720</v>
      </c>
    </row>
    <row r="125" spans="1:18" s="1" customFormat="1" ht="12.75" hidden="1" customHeight="1" x14ac:dyDescent="0.25">
      <c r="A125" s="241" t="s">
        <v>487</v>
      </c>
      <c r="B125" s="241"/>
      <c r="C125" s="49" t="s">
        <v>234</v>
      </c>
      <c r="D125" s="49" t="s">
        <v>234</v>
      </c>
      <c r="E125" s="35">
        <v>851</v>
      </c>
      <c r="F125" s="78" t="s">
        <v>471</v>
      </c>
      <c r="G125" s="78" t="s">
        <v>234</v>
      </c>
      <c r="H125" s="78" t="s">
        <v>488</v>
      </c>
      <c r="I125" s="78"/>
      <c r="J125" s="79">
        <f>J126+J128</f>
        <v>9540</v>
      </c>
      <c r="K125" s="79">
        <f t="shared" ref="K125:R125" si="156">K126+K128</f>
        <v>3180</v>
      </c>
      <c r="L125" s="79">
        <f t="shared" si="156"/>
        <v>12720</v>
      </c>
      <c r="M125" s="79">
        <f t="shared" si="156"/>
        <v>0</v>
      </c>
      <c r="N125" s="79">
        <f t="shared" si="156"/>
        <v>12720</v>
      </c>
      <c r="O125" s="79">
        <f t="shared" si="156"/>
        <v>0</v>
      </c>
      <c r="P125" s="79">
        <f t="shared" si="156"/>
        <v>12720</v>
      </c>
      <c r="Q125" s="79">
        <f t="shared" si="156"/>
        <v>0</v>
      </c>
      <c r="R125" s="79">
        <f t="shared" si="156"/>
        <v>12720</v>
      </c>
    </row>
    <row r="126" spans="1:18" s="1" customFormat="1" ht="12.75" hidden="1" customHeight="1" x14ac:dyDescent="0.25">
      <c r="A126" s="80"/>
      <c r="B126" s="48" t="s">
        <v>380</v>
      </c>
      <c r="C126" s="49" t="s">
        <v>234</v>
      </c>
      <c r="D126" s="49" t="s">
        <v>234</v>
      </c>
      <c r="E126" s="35">
        <v>851</v>
      </c>
      <c r="F126" s="78" t="s">
        <v>471</v>
      </c>
      <c r="G126" s="78" t="s">
        <v>234</v>
      </c>
      <c r="H126" s="78" t="s">
        <v>488</v>
      </c>
      <c r="I126" s="78" t="s">
        <v>381</v>
      </c>
      <c r="J126" s="79">
        <f>J127</f>
        <v>9540</v>
      </c>
      <c r="K126" s="79">
        <f t="shared" ref="K126:R126" si="157">K127</f>
        <v>-9540</v>
      </c>
      <c r="L126" s="79">
        <f t="shared" si="157"/>
        <v>0</v>
      </c>
      <c r="M126" s="79">
        <f t="shared" si="157"/>
        <v>0</v>
      </c>
      <c r="N126" s="79">
        <f t="shared" si="157"/>
        <v>0</v>
      </c>
      <c r="O126" s="79">
        <f t="shared" si="157"/>
        <v>0</v>
      </c>
      <c r="P126" s="79">
        <f t="shared" si="157"/>
        <v>0</v>
      </c>
      <c r="Q126" s="79">
        <f t="shared" si="157"/>
        <v>0</v>
      </c>
      <c r="R126" s="79">
        <f t="shared" si="157"/>
        <v>0</v>
      </c>
    </row>
    <row r="127" spans="1:18" s="1" customFormat="1" ht="25.5" hidden="1" x14ac:dyDescent="0.25">
      <c r="A127" s="87"/>
      <c r="B127" s="51" t="s">
        <v>386</v>
      </c>
      <c r="C127" s="49" t="s">
        <v>234</v>
      </c>
      <c r="D127" s="49" t="s">
        <v>234</v>
      </c>
      <c r="E127" s="35">
        <v>851</v>
      </c>
      <c r="F127" s="78" t="s">
        <v>471</v>
      </c>
      <c r="G127" s="78" t="s">
        <v>234</v>
      </c>
      <c r="H127" s="78" t="s">
        <v>488</v>
      </c>
      <c r="I127" s="78" t="s">
        <v>387</v>
      </c>
      <c r="J127" s="79">
        <v>9540</v>
      </c>
      <c r="K127" s="79">
        <v>-9540</v>
      </c>
      <c r="L127" s="79">
        <f t="shared" si="93"/>
        <v>0</v>
      </c>
      <c r="M127" s="79"/>
      <c r="N127" s="79">
        <f t="shared" ref="N127" si="158">L127+M127</f>
        <v>0</v>
      </c>
      <c r="O127" s="79"/>
      <c r="P127" s="79">
        <f t="shared" ref="P127" si="159">N127+O127</f>
        <v>0</v>
      </c>
      <c r="Q127" s="79"/>
      <c r="R127" s="79">
        <f t="shared" ref="R127" si="160">P127+Q127</f>
        <v>0</v>
      </c>
    </row>
    <row r="128" spans="1:18" s="1" customFormat="1" ht="38.25" hidden="1" x14ac:dyDescent="0.25">
      <c r="A128" s="87"/>
      <c r="B128" s="51" t="s">
        <v>371</v>
      </c>
      <c r="C128" s="49" t="s">
        <v>234</v>
      </c>
      <c r="D128" s="49" t="s">
        <v>234</v>
      </c>
      <c r="E128" s="35">
        <v>851</v>
      </c>
      <c r="F128" s="78" t="s">
        <v>471</v>
      </c>
      <c r="G128" s="78" t="s">
        <v>234</v>
      </c>
      <c r="H128" s="78" t="s">
        <v>488</v>
      </c>
      <c r="I128" s="78" t="s">
        <v>372</v>
      </c>
      <c r="J128" s="79">
        <f>J129</f>
        <v>0</v>
      </c>
      <c r="K128" s="79">
        <f t="shared" ref="K128:R128" si="161">K129</f>
        <v>12720</v>
      </c>
      <c r="L128" s="79">
        <f t="shared" si="161"/>
        <v>12720</v>
      </c>
      <c r="M128" s="79">
        <f t="shared" si="161"/>
        <v>0</v>
      </c>
      <c r="N128" s="79">
        <f t="shared" si="161"/>
        <v>12720</v>
      </c>
      <c r="O128" s="79">
        <f t="shared" si="161"/>
        <v>0</v>
      </c>
      <c r="P128" s="79">
        <f t="shared" si="161"/>
        <v>12720</v>
      </c>
      <c r="Q128" s="79">
        <f t="shared" si="161"/>
        <v>0</v>
      </c>
      <c r="R128" s="79">
        <f t="shared" si="161"/>
        <v>12720</v>
      </c>
    </row>
    <row r="129" spans="1:18" s="1" customFormat="1" ht="12.75" hidden="1" customHeight="1" x14ac:dyDescent="0.25">
      <c r="A129" s="87"/>
      <c r="B129" s="51" t="s">
        <v>373</v>
      </c>
      <c r="C129" s="49" t="s">
        <v>234</v>
      </c>
      <c r="D129" s="49" t="s">
        <v>234</v>
      </c>
      <c r="E129" s="35">
        <v>851</v>
      </c>
      <c r="F129" s="78" t="s">
        <v>471</v>
      </c>
      <c r="G129" s="78" t="s">
        <v>234</v>
      </c>
      <c r="H129" s="78" t="s">
        <v>488</v>
      </c>
      <c r="I129" s="78" t="s">
        <v>374</v>
      </c>
      <c r="J129" s="79"/>
      <c r="K129" s="79">
        <f>9540+3180</f>
        <v>12720</v>
      </c>
      <c r="L129" s="79">
        <f t="shared" ref="L129" si="162">J129+K129</f>
        <v>12720</v>
      </c>
      <c r="M129" s="79"/>
      <c r="N129" s="79">
        <f t="shared" ref="N129" si="163">L129+M129</f>
        <v>12720</v>
      </c>
      <c r="O129" s="79"/>
      <c r="P129" s="79">
        <f t="shared" ref="P129" si="164">N129+O129</f>
        <v>12720</v>
      </c>
      <c r="Q129" s="79"/>
      <c r="R129" s="79">
        <f t="shared" ref="R129" si="165">P129+Q129</f>
        <v>12720</v>
      </c>
    </row>
    <row r="130" spans="1:18" s="1" customFormat="1" ht="12.75" hidden="1" customHeight="1" x14ac:dyDescent="0.25">
      <c r="A130" s="241" t="s">
        <v>261</v>
      </c>
      <c r="B130" s="241"/>
      <c r="C130" s="49" t="s">
        <v>234</v>
      </c>
      <c r="D130" s="49" t="s">
        <v>234</v>
      </c>
      <c r="E130" s="35">
        <v>851</v>
      </c>
      <c r="F130" s="78" t="s">
        <v>471</v>
      </c>
      <c r="G130" s="78" t="s">
        <v>234</v>
      </c>
      <c r="H130" s="78" t="s">
        <v>262</v>
      </c>
      <c r="I130" s="78"/>
      <c r="J130" s="79">
        <f t="shared" ref="J130:R133" si="166">J131</f>
        <v>31800</v>
      </c>
      <c r="K130" s="79">
        <f t="shared" si="166"/>
        <v>0</v>
      </c>
      <c r="L130" s="79">
        <f t="shared" si="166"/>
        <v>31800</v>
      </c>
      <c r="M130" s="79">
        <f t="shared" si="166"/>
        <v>0</v>
      </c>
      <c r="N130" s="79">
        <f t="shared" si="166"/>
        <v>31800</v>
      </c>
      <c r="O130" s="79">
        <f t="shared" si="166"/>
        <v>0</v>
      </c>
      <c r="P130" s="79">
        <f t="shared" si="166"/>
        <v>31800</v>
      </c>
      <c r="Q130" s="79">
        <f t="shared" si="166"/>
        <v>0</v>
      </c>
      <c r="R130" s="79">
        <f t="shared" si="166"/>
        <v>31800</v>
      </c>
    </row>
    <row r="131" spans="1:18" s="77" customFormat="1" ht="12.75" hidden="1" customHeight="1" x14ac:dyDescent="0.25">
      <c r="A131" s="241" t="s">
        <v>489</v>
      </c>
      <c r="B131" s="241"/>
      <c r="C131" s="49" t="s">
        <v>234</v>
      </c>
      <c r="D131" s="49" t="s">
        <v>234</v>
      </c>
      <c r="E131" s="35">
        <v>851</v>
      </c>
      <c r="F131" s="78" t="s">
        <v>471</v>
      </c>
      <c r="G131" s="78" t="s">
        <v>234</v>
      </c>
      <c r="H131" s="78" t="s">
        <v>490</v>
      </c>
      <c r="I131" s="78"/>
      <c r="J131" s="79">
        <f t="shared" si="166"/>
        <v>31800</v>
      </c>
      <c r="K131" s="79">
        <f t="shared" si="166"/>
        <v>0</v>
      </c>
      <c r="L131" s="79">
        <f t="shared" si="166"/>
        <v>31800</v>
      </c>
      <c r="M131" s="79">
        <f t="shared" si="166"/>
        <v>0</v>
      </c>
      <c r="N131" s="79">
        <f t="shared" si="166"/>
        <v>31800</v>
      </c>
      <c r="O131" s="79">
        <f t="shared" si="166"/>
        <v>0</v>
      </c>
      <c r="P131" s="79">
        <f t="shared" si="166"/>
        <v>31800</v>
      </c>
      <c r="Q131" s="79">
        <f t="shared" si="166"/>
        <v>0</v>
      </c>
      <c r="R131" s="79">
        <f t="shared" si="166"/>
        <v>31800</v>
      </c>
    </row>
    <row r="132" spans="1:18" s="1" customFormat="1" ht="12.75" hidden="1" customHeight="1" x14ac:dyDescent="0.25">
      <c r="A132" s="241" t="s">
        <v>491</v>
      </c>
      <c r="B132" s="241"/>
      <c r="C132" s="49" t="s">
        <v>234</v>
      </c>
      <c r="D132" s="49" t="s">
        <v>234</v>
      </c>
      <c r="E132" s="35">
        <v>851</v>
      </c>
      <c r="F132" s="78" t="s">
        <v>471</v>
      </c>
      <c r="G132" s="78" t="s">
        <v>234</v>
      </c>
      <c r="H132" s="78" t="s">
        <v>492</v>
      </c>
      <c r="I132" s="78"/>
      <c r="J132" s="79">
        <f>J133+J135</f>
        <v>31800</v>
      </c>
      <c r="K132" s="79">
        <f t="shared" ref="K132:R132" si="167">K133+K135</f>
        <v>0</v>
      </c>
      <c r="L132" s="79">
        <f t="shared" si="167"/>
        <v>31800</v>
      </c>
      <c r="M132" s="79">
        <f t="shared" si="167"/>
        <v>0</v>
      </c>
      <c r="N132" s="79">
        <f t="shared" si="167"/>
        <v>31800</v>
      </c>
      <c r="O132" s="79">
        <f t="shared" si="167"/>
        <v>0</v>
      </c>
      <c r="P132" s="79">
        <f t="shared" si="167"/>
        <v>31800</v>
      </c>
      <c r="Q132" s="79">
        <f t="shared" si="167"/>
        <v>0</v>
      </c>
      <c r="R132" s="79">
        <f t="shared" si="167"/>
        <v>31800</v>
      </c>
    </row>
    <row r="133" spans="1:18" s="1" customFormat="1" ht="12.75" hidden="1" customHeight="1" x14ac:dyDescent="0.25">
      <c r="A133" s="80"/>
      <c r="B133" s="48" t="s">
        <v>380</v>
      </c>
      <c r="C133" s="49" t="s">
        <v>234</v>
      </c>
      <c r="D133" s="49" t="s">
        <v>234</v>
      </c>
      <c r="E133" s="35">
        <v>851</v>
      </c>
      <c r="F133" s="78" t="s">
        <v>471</v>
      </c>
      <c r="G133" s="78" t="s">
        <v>234</v>
      </c>
      <c r="H133" s="78" t="s">
        <v>492</v>
      </c>
      <c r="I133" s="78" t="s">
        <v>381</v>
      </c>
      <c r="J133" s="79">
        <f>J134</f>
        <v>31800</v>
      </c>
      <c r="K133" s="79">
        <f t="shared" si="166"/>
        <v>-31800</v>
      </c>
      <c r="L133" s="79">
        <f t="shared" si="166"/>
        <v>0</v>
      </c>
      <c r="M133" s="79">
        <f t="shared" si="166"/>
        <v>0</v>
      </c>
      <c r="N133" s="79">
        <f t="shared" si="166"/>
        <v>0</v>
      </c>
      <c r="O133" s="79">
        <f t="shared" si="166"/>
        <v>0</v>
      </c>
      <c r="P133" s="79">
        <f t="shared" si="166"/>
        <v>0</v>
      </c>
      <c r="Q133" s="79">
        <f t="shared" si="166"/>
        <v>0</v>
      </c>
      <c r="R133" s="79">
        <f t="shared" si="166"/>
        <v>0</v>
      </c>
    </row>
    <row r="134" spans="1:18" s="1" customFormat="1" ht="12.75" hidden="1" customHeight="1" x14ac:dyDescent="0.25">
      <c r="A134" s="80"/>
      <c r="B134" s="51" t="s">
        <v>386</v>
      </c>
      <c r="C134" s="49" t="s">
        <v>234</v>
      </c>
      <c r="D134" s="49" t="s">
        <v>234</v>
      </c>
      <c r="E134" s="35">
        <v>851</v>
      </c>
      <c r="F134" s="78" t="s">
        <v>471</v>
      </c>
      <c r="G134" s="78" t="s">
        <v>234</v>
      </c>
      <c r="H134" s="78" t="s">
        <v>492</v>
      </c>
      <c r="I134" s="78" t="s">
        <v>387</v>
      </c>
      <c r="J134" s="79">
        <v>31800</v>
      </c>
      <c r="K134" s="79">
        <v>-31800</v>
      </c>
      <c r="L134" s="79">
        <f t="shared" si="93"/>
        <v>0</v>
      </c>
      <c r="M134" s="79"/>
      <c r="N134" s="79">
        <f t="shared" ref="N134" si="168">L134+M134</f>
        <v>0</v>
      </c>
      <c r="O134" s="79"/>
      <c r="P134" s="79">
        <f t="shared" ref="P134" si="169">N134+O134</f>
        <v>0</v>
      </c>
      <c r="Q134" s="79"/>
      <c r="R134" s="79">
        <f t="shared" ref="R134" si="170">P134+Q134</f>
        <v>0</v>
      </c>
    </row>
    <row r="135" spans="1:18" s="1" customFormat="1" ht="12.75" hidden="1" customHeight="1" x14ac:dyDescent="0.25">
      <c r="A135" s="80"/>
      <c r="B135" s="51" t="s">
        <v>371</v>
      </c>
      <c r="C135" s="49" t="s">
        <v>234</v>
      </c>
      <c r="D135" s="49" t="s">
        <v>234</v>
      </c>
      <c r="E135" s="35">
        <v>851</v>
      </c>
      <c r="F135" s="78" t="s">
        <v>471</v>
      </c>
      <c r="G135" s="78" t="s">
        <v>234</v>
      </c>
      <c r="H135" s="78" t="s">
        <v>492</v>
      </c>
      <c r="I135" s="78" t="s">
        <v>372</v>
      </c>
      <c r="J135" s="79">
        <f>J136</f>
        <v>0</v>
      </c>
      <c r="K135" s="79">
        <f t="shared" ref="K135:R135" si="171">K136</f>
        <v>31800</v>
      </c>
      <c r="L135" s="79">
        <f t="shared" si="171"/>
        <v>31800</v>
      </c>
      <c r="M135" s="79">
        <f t="shared" si="171"/>
        <v>0</v>
      </c>
      <c r="N135" s="79">
        <f t="shared" si="171"/>
        <v>31800</v>
      </c>
      <c r="O135" s="79">
        <f t="shared" si="171"/>
        <v>0</v>
      </c>
      <c r="P135" s="79">
        <f t="shared" si="171"/>
        <v>31800</v>
      </c>
      <c r="Q135" s="79">
        <f t="shared" si="171"/>
        <v>0</v>
      </c>
      <c r="R135" s="79">
        <f t="shared" si="171"/>
        <v>31800</v>
      </c>
    </row>
    <row r="136" spans="1:18" s="1" customFormat="1" ht="12.75" hidden="1" customHeight="1" x14ac:dyDescent="0.25">
      <c r="A136" s="80"/>
      <c r="B136" s="51" t="s">
        <v>373</v>
      </c>
      <c r="C136" s="49" t="s">
        <v>234</v>
      </c>
      <c r="D136" s="49" t="s">
        <v>234</v>
      </c>
      <c r="E136" s="35">
        <v>851</v>
      </c>
      <c r="F136" s="78" t="s">
        <v>471</v>
      </c>
      <c r="G136" s="78" t="s">
        <v>234</v>
      </c>
      <c r="H136" s="78" t="s">
        <v>492</v>
      </c>
      <c r="I136" s="78" t="s">
        <v>374</v>
      </c>
      <c r="J136" s="79"/>
      <c r="K136" s="79">
        <v>31800</v>
      </c>
      <c r="L136" s="79">
        <f t="shared" ref="L136" si="172">J136+K136</f>
        <v>31800</v>
      </c>
      <c r="M136" s="79"/>
      <c r="N136" s="79">
        <f t="shared" ref="N136" si="173">L136+M136</f>
        <v>31800</v>
      </c>
      <c r="O136" s="79"/>
      <c r="P136" s="79">
        <f t="shared" ref="P136" si="174">N136+O136</f>
        <v>31800</v>
      </c>
      <c r="Q136" s="79"/>
      <c r="R136" s="79">
        <f t="shared" ref="R136" si="175">P136+Q136</f>
        <v>31800</v>
      </c>
    </row>
    <row r="137" spans="1:18" s="1" customFormat="1" ht="12.75" hidden="1" customHeight="1" x14ac:dyDescent="0.25">
      <c r="A137" s="241" t="s">
        <v>493</v>
      </c>
      <c r="B137" s="241"/>
      <c r="C137" s="49" t="s">
        <v>234</v>
      </c>
      <c r="D137" s="49" t="s">
        <v>234</v>
      </c>
      <c r="E137" s="35">
        <v>851</v>
      </c>
      <c r="F137" s="78" t="s">
        <v>471</v>
      </c>
      <c r="G137" s="78" t="s">
        <v>234</v>
      </c>
      <c r="H137" s="78" t="s">
        <v>494</v>
      </c>
      <c r="I137" s="78"/>
      <c r="J137" s="79">
        <f t="shared" ref="J137:R138" si="176">J138</f>
        <v>50000</v>
      </c>
      <c r="K137" s="79">
        <f t="shared" si="176"/>
        <v>0</v>
      </c>
      <c r="L137" s="79">
        <f t="shared" si="176"/>
        <v>50000</v>
      </c>
      <c r="M137" s="79">
        <f t="shared" si="176"/>
        <v>0</v>
      </c>
      <c r="N137" s="79">
        <f t="shared" si="176"/>
        <v>50000</v>
      </c>
      <c r="O137" s="79">
        <f t="shared" si="176"/>
        <v>0</v>
      </c>
      <c r="P137" s="79">
        <f t="shared" si="176"/>
        <v>50000</v>
      </c>
      <c r="Q137" s="79">
        <f t="shared" si="176"/>
        <v>0</v>
      </c>
      <c r="R137" s="79">
        <f t="shared" si="176"/>
        <v>50000</v>
      </c>
    </row>
    <row r="138" spans="1:18" s="1" customFormat="1" hidden="1" x14ac:dyDescent="0.25">
      <c r="A138" s="80"/>
      <c r="B138" s="48" t="s">
        <v>246</v>
      </c>
      <c r="C138" s="49" t="s">
        <v>234</v>
      </c>
      <c r="D138" s="49" t="s">
        <v>234</v>
      </c>
      <c r="E138" s="35">
        <v>851</v>
      </c>
      <c r="F138" s="78" t="s">
        <v>471</v>
      </c>
      <c r="G138" s="78" t="s">
        <v>234</v>
      </c>
      <c r="H138" s="78" t="s">
        <v>494</v>
      </c>
      <c r="I138" s="78" t="s">
        <v>247</v>
      </c>
      <c r="J138" s="79">
        <f t="shared" si="176"/>
        <v>50000</v>
      </c>
      <c r="K138" s="79">
        <f t="shared" si="176"/>
        <v>0</v>
      </c>
      <c r="L138" s="79">
        <f t="shared" si="176"/>
        <v>50000</v>
      </c>
      <c r="M138" s="79">
        <f t="shared" si="176"/>
        <v>0</v>
      </c>
      <c r="N138" s="79">
        <f t="shared" si="176"/>
        <v>50000</v>
      </c>
      <c r="O138" s="79">
        <f t="shared" si="176"/>
        <v>0</v>
      </c>
      <c r="P138" s="79">
        <f t="shared" si="176"/>
        <v>50000</v>
      </c>
      <c r="Q138" s="79">
        <f t="shared" si="176"/>
        <v>0</v>
      </c>
      <c r="R138" s="79">
        <f t="shared" si="176"/>
        <v>50000</v>
      </c>
    </row>
    <row r="139" spans="1:18" s="1" customFormat="1" ht="25.5" hidden="1" x14ac:dyDescent="0.25">
      <c r="A139" s="80"/>
      <c r="B139" s="51" t="s">
        <v>248</v>
      </c>
      <c r="C139" s="49" t="s">
        <v>234</v>
      </c>
      <c r="D139" s="49" t="s">
        <v>234</v>
      </c>
      <c r="E139" s="35">
        <v>851</v>
      </c>
      <c r="F139" s="78" t="s">
        <v>471</v>
      </c>
      <c r="G139" s="78" t="s">
        <v>234</v>
      </c>
      <c r="H139" s="78" t="s">
        <v>494</v>
      </c>
      <c r="I139" s="78" t="s">
        <v>249</v>
      </c>
      <c r="J139" s="79">
        <v>50000</v>
      </c>
      <c r="K139" s="79"/>
      <c r="L139" s="79">
        <f t="shared" si="93"/>
        <v>50000</v>
      </c>
      <c r="M139" s="79"/>
      <c r="N139" s="79">
        <f t="shared" ref="N139" si="177">L139+M139</f>
        <v>50000</v>
      </c>
      <c r="O139" s="79"/>
      <c r="P139" s="79">
        <f t="shared" ref="P139" si="178">N139+O139</f>
        <v>50000</v>
      </c>
      <c r="Q139" s="79"/>
      <c r="R139" s="79">
        <f t="shared" ref="R139" si="179">P139+Q139</f>
        <v>50000</v>
      </c>
    </row>
    <row r="140" spans="1:18" s="1" customFormat="1" ht="12.75" hidden="1" customHeight="1" x14ac:dyDescent="0.25">
      <c r="A140" s="241" t="s">
        <v>495</v>
      </c>
      <c r="B140" s="241"/>
      <c r="C140" s="49" t="s">
        <v>234</v>
      </c>
      <c r="D140" s="49" t="s">
        <v>234</v>
      </c>
      <c r="E140" s="35">
        <v>851</v>
      </c>
      <c r="F140" s="78" t="s">
        <v>471</v>
      </c>
      <c r="G140" s="78" t="s">
        <v>234</v>
      </c>
      <c r="H140" s="78" t="s">
        <v>496</v>
      </c>
      <c r="I140" s="78"/>
      <c r="J140" s="79">
        <f t="shared" ref="J140:R141" si="180">J141</f>
        <v>160000</v>
      </c>
      <c r="K140" s="79">
        <f t="shared" si="180"/>
        <v>0</v>
      </c>
      <c r="L140" s="79">
        <f t="shared" si="180"/>
        <v>160000</v>
      </c>
      <c r="M140" s="79">
        <f t="shared" si="180"/>
        <v>0</v>
      </c>
      <c r="N140" s="79">
        <f t="shared" si="180"/>
        <v>160000</v>
      </c>
      <c r="O140" s="79">
        <f t="shared" si="180"/>
        <v>0</v>
      </c>
      <c r="P140" s="79">
        <f t="shared" si="180"/>
        <v>160000</v>
      </c>
      <c r="Q140" s="79">
        <f t="shared" si="180"/>
        <v>0</v>
      </c>
      <c r="R140" s="79">
        <f t="shared" si="180"/>
        <v>160000</v>
      </c>
    </row>
    <row r="141" spans="1:18" s="1" customFormat="1" ht="12.75" hidden="1" customHeight="1" x14ac:dyDescent="0.25">
      <c r="A141" s="80"/>
      <c r="B141" s="48" t="s">
        <v>246</v>
      </c>
      <c r="C141" s="49" t="s">
        <v>234</v>
      </c>
      <c r="D141" s="49" t="s">
        <v>234</v>
      </c>
      <c r="E141" s="35">
        <v>851</v>
      </c>
      <c r="F141" s="78" t="s">
        <v>471</v>
      </c>
      <c r="G141" s="78" t="s">
        <v>234</v>
      </c>
      <c r="H141" s="78" t="s">
        <v>496</v>
      </c>
      <c r="I141" s="78" t="s">
        <v>247</v>
      </c>
      <c r="J141" s="79">
        <f t="shared" si="180"/>
        <v>160000</v>
      </c>
      <c r="K141" s="79">
        <f t="shared" si="180"/>
        <v>0</v>
      </c>
      <c r="L141" s="79">
        <f t="shared" si="180"/>
        <v>160000</v>
      </c>
      <c r="M141" s="79">
        <f t="shared" si="180"/>
        <v>0</v>
      </c>
      <c r="N141" s="79">
        <f t="shared" si="180"/>
        <v>160000</v>
      </c>
      <c r="O141" s="79">
        <f t="shared" si="180"/>
        <v>0</v>
      </c>
      <c r="P141" s="79">
        <f t="shared" si="180"/>
        <v>160000</v>
      </c>
      <c r="Q141" s="79">
        <f t="shared" si="180"/>
        <v>0</v>
      </c>
      <c r="R141" s="79">
        <f t="shared" si="180"/>
        <v>160000</v>
      </c>
    </row>
    <row r="142" spans="1:18" s="1" customFormat="1" ht="25.5" hidden="1" x14ac:dyDescent="0.25">
      <c r="A142" s="80"/>
      <c r="B142" s="51" t="s">
        <v>248</v>
      </c>
      <c r="C142" s="49" t="s">
        <v>234</v>
      </c>
      <c r="D142" s="49" t="s">
        <v>234</v>
      </c>
      <c r="E142" s="35">
        <v>851</v>
      </c>
      <c r="F142" s="78" t="s">
        <v>471</v>
      </c>
      <c r="G142" s="78" t="s">
        <v>234</v>
      </c>
      <c r="H142" s="78" t="s">
        <v>496</v>
      </c>
      <c r="I142" s="78" t="s">
        <v>249</v>
      </c>
      <c r="J142" s="79">
        <v>160000</v>
      </c>
      <c r="K142" s="79"/>
      <c r="L142" s="79">
        <f t="shared" si="93"/>
        <v>160000</v>
      </c>
      <c r="M142" s="79"/>
      <c r="N142" s="79">
        <f t="shared" ref="N142" si="181">L142+M142</f>
        <v>160000</v>
      </c>
      <c r="O142" s="79"/>
      <c r="P142" s="79">
        <f t="shared" ref="P142" si="182">N142+O142</f>
        <v>160000</v>
      </c>
      <c r="Q142" s="79"/>
      <c r="R142" s="79">
        <f t="shared" ref="R142" si="183">P142+Q142</f>
        <v>160000</v>
      </c>
    </row>
    <row r="143" spans="1:18" s="1" customFormat="1" ht="12.75" hidden="1" customHeight="1" x14ac:dyDescent="0.25">
      <c r="A143" s="244" t="s">
        <v>497</v>
      </c>
      <c r="B143" s="244"/>
      <c r="C143" s="49" t="s">
        <v>234</v>
      </c>
      <c r="D143" s="49" t="s">
        <v>234</v>
      </c>
      <c r="E143" s="35">
        <v>851</v>
      </c>
      <c r="F143" s="75" t="s">
        <v>471</v>
      </c>
      <c r="G143" s="75" t="s">
        <v>257</v>
      </c>
      <c r="H143" s="75"/>
      <c r="I143" s="75"/>
      <c r="J143" s="103">
        <f>J144</f>
        <v>15000</v>
      </c>
      <c r="K143" s="103">
        <f t="shared" ref="K143:R143" si="184">K144</f>
        <v>0</v>
      </c>
      <c r="L143" s="103">
        <f t="shared" si="184"/>
        <v>15000</v>
      </c>
      <c r="M143" s="103">
        <f t="shared" si="184"/>
        <v>0</v>
      </c>
      <c r="N143" s="103">
        <f t="shared" si="184"/>
        <v>15000</v>
      </c>
      <c r="O143" s="103">
        <f t="shared" si="184"/>
        <v>0</v>
      </c>
      <c r="P143" s="103">
        <f t="shared" si="184"/>
        <v>15000</v>
      </c>
      <c r="Q143" s="103">
        <f t="shared" si="184"/>
        <v>0</v>
      </c>
      <c r="R143" s="103">
        <f t="shared" si="184"/>
        <v>15000</v>
      </c>
    </row>
    <row r="144" spans="1:18" s="1" customFormat="1" ht="12.75" hidden="1" customHeight="1" x14ac:dyDescent="0.25">
      <c r="A144" s="241" t="s">
        <v>504</v>
      </c>
      <c r="B144" s="241"/>
      <c r="C144" s="49" t="s">
        <v>234</v>
      </c>
      <c r="D144" s="49" t="s">
        <v>234</v>
      </c>
      <c r="E144" s="35">
        <v>851</v>
      </c>
      <c r="F144" s="78" t="s">
        <v>471</v>
      </c>
      <c r="G144" s="78" t="s">
        <v>257</v>
      </c>
      <c r="H144" s="78" t="s">
        <v>505</v>
      </c>
      <c r="I144" s="78"/>
      <c r="J144" s="79">
        <f t="shared" ref="J144:R145" si="185">J145</f>
        <v>15000</v>
      </c>
      <c r="K144" s="79">
        <f t="shared" si="185"/>
        <v>0</v>
      </c>
      <c r="L144" s="79">
        <f t="shared" si="185"/>
        <v>15000</v>
      </c>
      <c r="M144" s="79">
        <f t="shared" si="185"/>
        <v>0</v>
      </c>
      <c r="N144" s="79">
        <f t="shared" si="185"/>
        <v>15000</v>
      </c>
      <c r="O144" s="79">
        <f t="shared" si="185"/>
        <v>0</v>
      </c>
      <c r="P144" s="79">
        <f t="shared" si="185"/>
        <v>15000</v>
      </c>
      <c r="Q144" s="79">
        <f t="shared" si="185"/>
        <v>0</v>
      </c>
      <c r="R144" s="79">
        <f t="shared" si="185"/>
        <v>15000</v>
      </c>
    </row>
    <row r="145" spans="1:18" s="1" customFormat="1" hidden="1" x14ac:dyDescent="0.25">
      <c r="A145" s="80"/>
      <c r="B145" s="48" t="s">
        <v>246</v>
      </c>
      <c r="C145" s="49" t="s">
        <v>234</v>
      </c>
      <c r="D145" s="49" t="s">
        <v>234</v>
      </c>
      <c r="E145" s="35">
        <v>851</v>
      </c>
      <c r="F145" s="78" t="s">
        <v>471</v>
      </c>
      <c r="G145" s="78" t="s">
        <v>257</v>
      </c>
      <c r="H145" s="78" t="s">
        <v>505</v>
      </c>
      <c r="I145" s="78" t="s">
        <v>247</v>
      </c>
      <c r="J145" s="79">
        <f t="shared" si="185"/>
        <v>15000</v>
      </c>
      <c r="K145" s="79">
        <f t="shared" si="185"/>
        <v>0</v>
      </c>
      <c r="L145" s="79">
        <f t="shared" si="185"/>
        <v>15000</v>
      </c>
      <c r="M145" s="79">
        <f t="shared" si="185"/>
        <v>0</v>
      </c>
      <c r="N145" s="79">
        <f t="shared" si="185"/>
        <v>15000</v>
      </c>
      <c r="O145" s="79">
        <f t="shared" si="185"/>
        <v>0</v>
      </c>
      <c r="P145" s="79">
        <f t="shared" si="185"/>
        <v>15000</v>
      </c>
      <c r="Q145" s="79">
        <f t="shared" si="185"/>
        <v>0</v>
      </c>
      <c r="R145" s="79">
        <f t="shared" si="185"/>
        <v>15000</v>
      </c>
    </row>
    <row r="146" spans="1:18" s="1" customFormat="1" ht="12.75" hidden="1" customHeight="1" x14ac:dyDescent="0.25">
      <c r="A146" s="80"/>
      <c r="B146" s="51" t="s">
        <v>248</v>
      </c>
      <c r="C146" s="49" t="s">
        <v>234</v>
      </c>
      <c r="D146" s="49" t="s">
        <v>234</v>
      </c>
      <c r="E146" s="35">
        <v>851</v>
      </c>
      <c r="F146" s="78" t="s">
        <v>471</v>
      </c>
      <c r="G146" s="78" t="s">
        <v>257</v>
      </c>
      <c r="H146" s="78" t="s">
        <v>505</v>
      </c>
      <c r="I146" s="78" t="s">
        <v>249</v>
      </c>
      <c r="J146" s="79">
        <v>15000</v>
      </c>
      <c r="K146" s="79"/>
      <c r="L146" s="79">
        <f t="shared" si="93"/>
        <v>15000</v>
      </c>
      <c r="M146" s="79"/>
      <c r="N146" s="79">
        <f t="shared" ref="N146" si="186">L146+M146</f>
        <v>15000</v>
      </c>
      <c r="O146" s="79"/>
      <c r="P146" s="79">
        <f t="shared" ref="P146" si="187">N146+O146</f>
        <v>15000</v>
      </c>
      <c r="Q146" s="79"/>
      <c r="R146" s="79">
        <f t="shared" ref="R146" si="188">P146+Q146</f>
        <v>15000</v>
      </c>
    </row>
    <row r="147" spans="1:18" s="1" customFormat="1" ht="12.75" hidden="1" customHeight="1" x14ac:dyDescent="0.25">
      <c r="A147" s="243" t="s">
        <v>506</v>
      </c>
      <c r="B147" s="243"/>
      <c r="C147" s="49" t="s">
        <v>234</v>
      </c>
      <c r="D147" s="49" t="s">
        <v>234</v>
      </c>
      <c r="E147" s="35">
        <v>851</v>
      </c>
      <c r="F147" s="72" t="s">
        <v>507</v>
      </c>
      <c r="G147" s="72"/>
      <c r="H147" s="72"/>
      <c r="I147" s="72"/>
      <c r="J147" s="73">
        <f t="shared" ref="J147:R147" si="189">J148+J154+J162+J170</f>
        <v>7009500</v>
      </c>
      <c r="K147" s="73">
        <f t="shared" si="189"/>
        <v>0</v>
      </c>
      <c r="L147" s="73">
        <f t="shared" si="189"/>
        <v>7009500</v>
      </c>
      <c r="M147" s="73">
        <f t="shared" si="189"/>
        <v>4000</v>
      </c>
      <c r="N147" s="73">
        <f t="shared" si="189"/>
        <v>7013500</v>
      </c>
      <c r="O147" s="73">
        <f t="shared" si="189"/>
        <v>0</v>
      </c>
      <c r="P147" s="73">
        <f t="shared" si="189"/>
        <v>7013500</v>
      </c>
      <c r="Q147" s="73">
        <f t="shared" si="189"/>
        <v>0</v>
      </c>
      <c r="R147" s="73">
        <f t="shared" si="189"/>
        <v>7013500</v>
      </c>
    </row>
    <row r="148" spans="1:18" s="1" customFormat="1" ht="15" hidden="1" customHeight="1" x14ac:dyDescent="0.25">
      <c r="A148" s="244" t="s">
        <v>508</v>
      </c>
      <c r="B148" s="244"/>
      <c r="C148" s="49" t="s">
        <v>234</v>
      </c>
      <c r="D148" s="49" t="s">
        <v>234</v>
      </c>
      <c r="E148" s="35">
        <v>851</v>
      </c>
      <c r="F148" s="75" t="s">
        <v>507</v>
      </c>
      <c r="G148" s="75" t="s">
        <v>234</v>
      </c>
      <c r="H148" s="75"/>
      <c r="I148" s="75"/>
      <c r="J148" s="76">
        <f t="shared" ref="J148:R152" si="190">J149</f>
        <v>2320300</v>
      </c>
      <c r="K148" s="76">
        <f t="shared" si="190"/>
        <v>0</v>
      </c>
      <c r="L148" s="76">
        <f t="shared" si="190"/>
        <v>2320300</v>
      </c>
      <c r="M148" s="76">
        <f t="shared" si="190"/>
        <v>0</v>
      </c>
      <c r="N148" s="76">
        <f t="shared" si="190"/>
        <v>2320300</v>
      </c>
      <c r="O148" s="76">
        <f t="shared" si="190"/>
        <v>0</v>
      </c>
      <c r="P148" s="76">
        <f t="shared" si="190"/>
        <v>2320300</v>
      </c>
      <c r="Q148" s="76">
        <f t="shared" si="190"/>
        <v>0</v>
      </c>
      <c r="R148" s="76">
        <f t="shared" si="190"/>
        <v>2320300</v>
      </c>
    </row>
    <row r="149" spans="1:18" s="1" customFormat="1" ht="15" hidden="1" customHeight="1" x14ac:dyDescent="0.25">
      <c r="A149" s="241" t="s">
        <v>509</v>
      </c>
      <c r="B149" s="241"/>
      <c r="C149" s="49" t="s">
        <v>234</v>
      </c>
      <c r="D149" s="49" t="s">
        <v>234</v>
      </c>
      <c r="E149" s="35">
        <v>851</v>
      </c>
      <c r="F149" s="78" t="s">
        <v>507</v>
      </c>
      <c r="G149" s="78" t="s">
        <v>234</v>
      </c>
      <c r="H149" s="78" t="s">
        <v>510</v>
      </c>
      <c r="I149" s="78"/>
      <c r="J149" s="79">
        <f t="shared" si="190"/>
        <v>2320300</v>
      </c>
      <c r="K149" s="79">
        <f t="shared" si="190"/>
        <v>0</v>
      </c>
      <c r="L149" s="79">
        <f t="shared" si="190"/>
        <v>2320300</v>
      </c>
      <c r="M149" s="79">
        <f t="shared" si="190"/>
        <v>0</v>
      </c>
      <c r="N149" s="79">
        <f t="shared" si="190"/>
        <v>2320300</v>
      </c>
      <c r="O149" s="79">
        <f t="shared" si="190"/>
        <v>0</v>
      </c>
      <c r="P149" s="79">
        <f t="shared" si="190"/>
        <v>2320300</v>
      </c>
      <c r="Q149" s="79">
        <f t="shared" si="190"/>
        <v>0</v>
      </c>
      <c r="R149" s="79">
        <f t="shared" si="190"/>
        <v>2320300</v>
      </c>
    </row>
    <row r="150" spans="1:18" s="1" customFormat="1" ht="17.25" hidden="1" customHeight="1" x14ac:dyDescent="0.25">
      <c r="A150" s="241" t="s">
        <v>511</v>
      </c>
      <c r="B150" s="241"/>
      <c r="C150" s="49" t="s">
        <v>234</v>
      </c>
      <c r="D150" s="49" t="s">
        <v>234</v>
      </c>
      <c r="E150" s="35">
        <v>851</v>
      </c>
      <c r="F150" s="78" t="s">
        <v>507</v>
      </c>
      <c r="G150" s="78" t="s">
        <v>234</v>
      </c>
      <c r="H150" s="78" t="s">
        <v>512</v>
      </c>
      <c r="I150" s="78"/>
      <c r="J150" s="79">
        <f t="shared" si="190"/>
        <v>2320300</v>
      </c>
      <c r="K150" s="79">
        <f t="shared" si="190"/>
        <v>0</v>
      </c>
      <c r="L150" s="79">
        <f t="shared" si="190"/>
        <v>2320300</v>
      </c>
      <c r="M150" s="79">
        <f t="shared" si="190"/>
        <v>0</v>
      </c>
      <c r="N150" s="79">
        <f t="shared" si="190"/>
        <v>2320300</v>
      </c>
      <c r="O150" s="79">
        <f t="shared" si="190"/>
        <v>0</v>
      </c>
      <c r="P150" s="79">
        <f t="shared" si="190"/>
        <v>2320300</v>
      </c>
      <c r="Q150" s="79">
        <f t="shared" si="190"/>
        <v>0</v>
      </c>
      <c r="R150" s="79">
        <f t="shared" si="190"/>
        <v>2320300</v>
      </c>
    </row>
    <row r="151" spans="1:18" s="1" customFormat="1" ht="15" hidden="1" customHeight="1" x14ac:dyDescent="0.25">
      <c r="A151" s="241" t="s">
        <v>513</v>
      </c>
      <c r="B151" s="241"/>
      <c r="C151" s="49" t="s">
        <v>234</v>
      </c>
      <c r="D151" s="49" t="s">
        <v>234</v>
      </c>
      <c r="E151" s="35">
        <v>851</v>
      </c>
      <c r="F151" s="78" t="s">
        <v>507</v>
      </c>
      <c r="G151" s="78" t="s">
        <v>234</v>
      </c>
      <c r="H151" s="78" t="s">
        <v>514</v>
      </c>
      <c r="I151" s="78"/>
      <c r="J151" s="79">
        <f t="shared" si="190"/>
        <v>2320300</v>
      </c>
      <c r="K151" s="79">
        <f t="shared" si="190"/>
        <v>0</v>
      </c>
      <c r="L151" s="79">
        <f t="shared" si="190"/>
        <v>2320300</v>
      </c>
      <c r="M151" s="79">
        <f t="shared" si="190"/>
        <v>0</v>
      </c>
      <c r="N151" s="79">
        <f t="shared" si="190"/>
        <v>2320300</v>
      </c>
      <c r="O151" s="79">
        <f t="shared" si="190"/>
        <v>0</v>
      </c>
      <c r="P151" s="79">
        <f t="shared" si="190"/>
        <v>2320300</v>
      </c>
      <c r="Q151" s="79">
        <f t="shared" si="190"/>
        <v>0</v>
      </c>
      <c r="R151" s="79">
        <f t="shared" si="190"/>
        <v>2320300</v>
      </c>
    </row>
    <row r="152" spans="1:18" s="1" customFormat="1" ht="15" hidden="1" customHeight="1" x14ac:dyDescent="0.25">
      <c r="A152" s="104"/>
      <c r="B152" s="48" t="s">
        <v>380</v>
      </c>
      <c r="C152" s="49" t="s">
        <v>234</v>
      </c>
      <c r="D152" s="49" t="s">
        <v>234</v>
      </c>
      <c r="E152" s="35">
        <v>851</v>
      </c>
      <c r="F152" s="78" t="s">
        <v>507</v>
      </c>
      <c r="G152" s="78" t="s">
        <v>234</v>
      </c>
      <c r="H152" s="78" t="s">
        <v>514</v>
      </c>
      <c r="I152" s="78" t="s">
        <v>381</v>
      </c>
      <c r="J152" s="79">
        <f t="shared" si="190"/>
        <v>2320300</v>
      </c>
      <c r="K152" s="79">
        <f t="shared" si="190"/>
        <v>0</v>
      </c>
      <c r="L152" s="79">
        <f t="shared" si="190"/>
        <v>2320300</v>
      </c>
      <c r="M152" s="79">
        <f t="shared" si="190"/>
        <v>0</v>
      </c>
      <c r="N152" s="79">
        <f t="shared" si="190"/>
        <v>2320300</v>
      </c>
      <c r="O152" s="79">
        <f t="shared" si="190"/>
        <v>0</v>
      </c>
      <c r="P152" s="79">
        <f t="shared" si="190"/>
        <v>2320300</v>
      </c>
      <c r="Q152" s="79">
        <f t="shared" si="190"/>
        <v>0</v>
      </c>
      <c r="R152" s="79">
        <f t="shared" si="190"/>
        <v>2320300</v>
      </c>
    </row>
    <row r="153" spans="1:18" s="1" customFormat="1" ht="15" hidden="1" customHeight="1" x14ac:dyDescent="0.25">
      <c r="A153" s="104"/>
      <c r="B153" s="48" t="s">
        <v>515</v>
      </c>
      <c r="C153" s="49" t="s">
        <v>234</v>
      </c>
      <c r="D153" s="49" t="s">
        <v>234</v>
      </c>
      <c r="E153" s="35">
        <v>851</v>
      </c>
      <c r="F153" s="78" t="s">
        <v>507</v>
      </c>
      <c r="G153" s="78" t="s">
        <v>234</v>
      </c>
      <c r="H153" s="78" t="s">
        <v>514</v>
      </c>
      <c r="I153" s="78" t="s">
        <v>383</v>
      </c>
      <c r="J153" s="79">
        <v>2320300</v>
      </c>
      <c r="K153" s="79"/>
      <c r="L153" s="79">
        <f t="shared" si="93"/>
        <v>2320300</v>
      </c>
      <c r="M153" s="79"/>
      <c r="N153" s="79">
        <f t="shared" ref="N153" si="191">L153+M153</f>
        <v>2320300</v>
      </c>
      <c r="O153" s="79"/>
      <c r="P153" s="79">
        <f t="shared" ref="P153" si="192">N153+O153</f>
        <v>2320300</v>
      </c>
      <c r="Q153" s="79"/>
      <c r="R153" s="79">
        <f t="shared" ref="R153" si="193">P153+Q153</f>
        <v>2320300</v>
      </c>
    </row>
    <row r="154" spans="1:18" s="1" customFormat="1" ht="12.75" hidden="1" customHeight="1" x14ac:dyDescent="0.25">
      <c r="A154" s="220" t="s">
        <v>516</v>
      </c>
      <c r="B154" s="221"/>
      <c r="C154" s="49" t="s">
        <v>234</v>
      </c>
      <c r="D154" s="49" t="s">
        <v>234</v>
      </c>
      <c r="E154" s="35">
        <v>851</v>
      </c>
      <c r="F154" s="75" t="s">
        <v>507</v>
      </c>
      <c r="G154" s="75" t="s">
        <v>236</v>
      </c>
      <c r="H154" s="75"/>
      <c r="I154" s="75"/>
      <c r="J154" s="76">
        <f>J159</f>
        <v>800000</v>
      </c>
      <c r="K154" s="76">
        <f>K159</f>
        <v>0</v>
      </c>
      <c r="L154" s="76">
        <f>L155+L159</f>
        <v>800000</v>
      </c>
      <c r="M154" s="76">
        <f t="shared" ref="M154:R154" si="194">M155+M159</f>
        <v>4000</v>
      </c>
      <c r="N154" s="76">
        <f t="shared" si="194"/>
        <v>804000</v>
      </c>
      <c r="O154" s="76">
        <f t="shared" si="194"/>
        <v>0</v>
      </c>
      <c r="P154" s="76">
        <f t="shared" si="194"/>
        <v>804000</v>
      </c>
      <c r="Q154" s="76">
        <f t="shared" si="194"/>
        <v>0</v>
      </c>
      <c r="R154" s="76">
        <f t="shared" si="194"/>
        <v>804000</v>
      </c>
    </row>
    <row r="155" spans="1:18" s="1" customFormat="1" ht="12.75" hidden="1" customHeight="1" x14ac:dyDescent="0.25">
      <c r="A155" s="241" t="s">
        <v>275</v>
      </c>
      <c r="B155" s="241"/>
      <c r="C155" s="49" t="s">
        <v>234</v>
      </c>
      <c r="D155" s="49" t="s">
        <v>234</v>
      </c>
      <c r="E155" s="35">
        <v>851</v>
      </c>
      <c r="F155" s="78" t="s">
        <v>507</v>
      </c>
      <c r="G155" s="78" t="s">
        <v>236</v>
      </c>
      <c r="H155" s="78" t="s">
        <v>277</v>
      </c>
      <c r="I155" s="78"/>
      <c r="J155" s="76"/>
      <c r="K155" s="76"/>
      <c r="L155" s="79">
        <f>L156</f>
        <v>0</v>
      </c>
      <c r="M155" s="79">
        <f t="shared" ref="M155:R157" si="195">M156</f>
        <v>4000</v>
      </c>
      <c r="N155" s="79">
        <f t="shared" si="195"/>
        <v>4000</v>
      </c>
      <c r="O155" s="79">
        <f t="shared" si="195"/>
        <v>0</v>
      </c>
      <c r="P155" s="79">
        <f t="shared" si="195"/>
        <v>4000</v>
      </c>
      <c r="Q155" s="79">
        <f t="shared" si="195"/>
        <v>0</v>
      </c>
      <c r="R155" s="79">
        <f t="shared" si="195"/>
        <v>4000</v>
      </c>
    </row>
    <row r="156" spans="1:18" s="1" customFormat="1" ht="12.75" hidden="1" customHeight="1" x14ac:dyDescent="0.25">
      <c r="A156" s="241" t="s">
        <v>278</v>
      </c>
      <c r="B156" s="241"/>
      <c r="C156" s="49" t="s">
        <v>234</v>
      </c>
      <c r="D156" s="49" t="s">
        <v>234</v>
      </c>
      <c r="E156" s="35">
        <v>851</v>
      </c>
      <c r="F156" s="78" t="s">
        <v>507</v>
      </c>
      <c r="G156" s="78" t="s">
        <v>236</v>
      </c>
      <c r="H156" s="78" t="s">
        <v>279</v>
      </c>
      <c r="I156" s="78"/>
      <c r="J156" s="76"/>
      <c r="K156" s="76"/>
      <c r="L156" s="79">
        <f>L157</f>
        <v>0</v>
      </c>
      <c r="M156" s="79">
        <f t="shared" si="195"/>
        <v>4000</v>
      </c>
      <c r="N156" s="79">
        <f t="shared" si="195"/>
        <v>4000</v>
      </c>
      <c r="O156" s="79">
        <f t="shared" si="195"/>
        <v>0</v>
      </c>
      <c r="P156" s="79">
        <f t="shared" si="195"/>
        <v>4000</v>
      </c>
      <c r="Q156" s="79">
        <f t="shared" si="195"/>
        <v>0</v>
      </c>
      <c r="R156" s="79">
        <f t="shared" si="195"/>
        <v>4000</v>
      </c>
    </row>
    <row r="157" spans="1:18" s="1" customFormat="1" hidden="1" x14ac:dyDescent="0.25">
      <c r="A157" s="80"/>
      <c r="B157" s="51" t="s">
        <v>250</v>
      </c>
      <c r="C157" s="49" t="s">
        <v>234</v>
      </c>
      <c r="D157" s="49" t="s">
        <v>234</v>
      </c>
      <c r="E157" s="35">
        <v>851</v>
      </c>
      <c r="F157" s="78" t="s">
        <v>507</v>
      </c>
      <c r="G157" s="78" t="s">
        <v>236</v>
      </c>
      <c r="H157" s="78" t="s">
        <v>279</v>
      </c>
      <c r="I157" s="78" t="s">
        <v>251</v>
      </c>
      <c r="J157" s="76"/>
      <c r="K157" s="76"/>
      <c r="L157" s="79">
        <f>L158</f>
        <v>0</v>
      </c>
      <c r="M157" s="79">
        <f t="shared" si="195"/>
        <v>4000</v>
      </c>
      <c r="N157" s="79">
        <f t="shared" si="195"/>
        <v>4000</v>
      </c>
      <c r="O157" s="79">
        <f t="shared" si="195"/>
        <v>0</v>
      </c>
      <c r="P157" s="79">
        <f t="shared" si="195"/>
        <v>4000</v>
      </c>
      <c r="Q157" s="79">
        <f t="shared" si="195"/>
        <v>0</v>
      </c>
      <c r="R157" s="79">
        <f t="shared" si="195"/>
        <v>4000</v>
      </c>
    </row>
    <row r="158" spans="1:18" s="1" customFormat="1" hidden="1" x14ac:dyDescent="0.25">
      <c r="A158" s="80"/>
      <c r="B158" s="48" t="s">
        <v>280</v>
      </c>
      <c r="C158" s="49" t="s">
        <v>234</v>
      </c>
      <c r="D158" s="49" t="s">
        <v>234</v>
      </c>
      <c r="E158" s="35">
        <v>851</v>
      </c>
      <c r="F158" s="78" t="s">
        <v>507</v>
      </c>
      <c r="G158" s="78" t="s">
        <v>236</v>
      </c>
      <c r="H158" s="78" t="s">
        <v>279</v>
      </c>
      <c r="I158" s="78" t="s">
        <v>281</v>
      </c>
      <c r="J158" s="76"/>
      <c r="K158" s="76"/>
      <c r="L158" s="79"/>
      <c r="M158" s="79">
        <v>4000</v>
      </c>
      <c r="N158" s="79">
        <f>L158+M158</f>
        <v>4000</v>
      </c>
      <c r="O158" s="79"/>
      <c r="P158" s="79">
        <f>N158+O158</f>
        <v>4000</v>
      </c>
      <c r="Q158" s="79"/>
      <c r="R158" s="79">
        <f>P158+Q158</f>
        <v>4000</v>
      </c>
    </row>
    <row r="159" spans="1:18" s="1" customFormat="1" ht="18.75" hidden="1" customHeight="1" x14ac:dyDescent="0.25">
      <c r="A159" s="222" t="s">
        <v>525</v>
      </c>
      <c r="B159" s="223"/>
      <c r="C159" s="49" t="s">
        <v>234</v>
      </c>
      <c r="D159" s="49" t="s">
        <v>234</v>
      </c>
      <c r="E159" s="35">
        <v>851</v>
      </c>
      <c r="F159" s="78" t="s">
        <v>507</v>
      </c>
      <c r="G159" s="78" t="s">
        <v>236</v>
      </c>
      <c r="H159" s="78" t="s">
        <v>526</v>
      </c>
      <c r="I159" s="78"/>
      <c r="J159" s="79">
        <f>J160</f>
        <v>800000</v>
      </c>
      <c r="K159" s="79">
        <f t="shared" ref="K159:R160" si="196">K160</f>
        <v>0</v>
      </c>
      <c r="L159" s="79">
        <f t="shared" si="196"/>
        <v>800000</v>
      </c>
      <c r="M159" s="79">
        <f t="shared" si="196"/>
        <v>0</v>
      </c>
      <c r="N159" s="79">
        <f t="shared" si="196"/>
        <v>800000</v>
      </c>
      <c r="O159" s="79">
        <f t="shared" si="196"/>
        <v>0</v>
      </c>
      <c r="P159" s="79">
        <f t="shared" si="196"/>
        <v>800000</v>
      </c>
      <c r="Q159" s="79">
        <f t="shared" si="196"/>
        <v>0</v>
      </c>
      <c r="R159" s="79">
        <f t="shared" si="196"/>
        <v>800000</v>
      </c>
    </row>
    <row r="160" spans="1:18" s="1" customFormat="1" ht="13.5" hidden="1" customHeight="1" x14ac:dyDescent="0.25">
      <c r="A160" s="104"/>
      <c r="B160" s="51" t="s">
        <v>356</v>
      </c>
      <c r="C160" s="49" t="s">
        <v>234</v>
      </c>
      <c r="D160" s="49" t="s">
        <v>234</v>
      </c>
      <c r="E160" s="35">
        <v>851</v>
      </c>
      <c r="F160" s="78" t="s">
        <v>507</v>
      </c>
      <c r="G160" s="78" t="s">
        <v>236</v>
      </c>
      <c r="H160" s="78" t="s">
        <v>526</v>
      </c>
      <c r="I160" s="78" t="s">
        <v>357</v>
      </c>
      <c r="J160" s="79">
        <f>J161</f>
        <v>800000</v>
      </c>
      <c r="K160" s="79">
        <f t="shared" si="196"/>
        <v>0</v>
      </c>
      <c r="L160" s="79">
        <f t="shared" si="196"/>
        <v>800000</v>
      </c>
      <c r="M160" s="79">
        <f t="shared" si="196"/>
        <v>0</v>
      </c>
      <c r="N160" s="79">
        <f t="shared" si="196"/>
        <v>800000</v>
      </c>
      <c r="O160" s="79">
        <f t="shared" si="196"/>
        <v>0</v>
      </c>
      <c r="P160" s="79">
        <f t="shared" si="196"/>
        <v>800000</v>
      </c>
      <c r="Q160" s="79">
        <f t="shared" si="196"/>
        <v>0</v>
      </c>
      <c r="R160" s="79">
        <f t="shared" si="196"/>
        <v>800000</v>
      </c>
    </row>
    <row r="161" spans="1:18" s="1" customFormat="1" ht="12.75" hidden="1" customHeight="1" x14ac:dyDescent="0.25">
      <c r="A161" s="104"/>
      <c r="B161" s="48" t="s">
        <v>527</v>
      </c>
      <c r="C161" s="49" t="s">
        <v>234</v>
      </c>
      <c r="D161" s="49" t="s">
        <v>234</v>
      </c>
      <c r="E161" s="35">
        <v>851</v>
      </c>
      <c r="F161" s="78" t="s">
        <v>507</v>
      </c>
      <c r="G161" s="78" t="s">
        <v>236</v>
      </c>
      <c r="H161" s="78" t="s">
        <v>526</v>
      </c>
      <c r="I161" s="78" t="s">
        <v>528</v>
      </c>
      <c r="J161" s="79">
        <v>800000</v>
      </c>
      <c r="K161" s="79"/>
      <c r="L161" s="79">
        <f t="shared" si="93"/>
        <v>800000</v>
      </c>
      <c r="M161" s="79"/>
      <c r="N161" s="79">
        <f t="shared" ref="N161" si="197">L161+M161</f>
        <v>800000</v>
      </c>
      <c r="O161" s="79"/>
      <c r="P161" s="79">
        <f t="shared" ref="P161" si="198">N161+O161</f>
        <v>800000</v>
      </c>
      <c r="Q161" s="79"/>
      <c r="R161" s="79">
        <f t="shared" ref="R161" si="199">P161+Q161</f>
        <v>800000</v>
      </c>
    </row>
    <row r="162" spans="1:18" s="1" customFormat="1" ht="13.5" hidden="1" customHeight="1" x14ac:dyDescent="0.25">
      <c r="A162" s="244" t="s">
        <v>529</v>
      </c>
      <c r="B162" s="244"/>
      <c r="C162" s="49" t="s">
        <v>234</v>
      </c>
      <c r="D162" s="49" t="s">
        <v>234</v>
      </c>
      <c r="E162" s="35">
        <v>851</v>
      </c>
      <c r="F162" s="75" t="s">
        <v>507</v>
      </c>
      <c r="G162" s="75" t="s">
        <v>257</v>
      </c>
      <c r="H162" s="75"/>
      <c r="I162" s="75"/>
      <c r="J162" s="76">
        <f>J164</f>
        <v>3544200</v>
      </c>
      <c r="K162" s="76">
        <f t="shared" ref="K162" si="200">K164</f>
        <v>0</v>
      </c>
      <c r="L162" s="76">
        <f>L163</f>
        <v>3544200</v>
      </c>
      <c r="M162" s="76">
        <f t="shared" ref="M162:R162" si="201">M163</f>
        <v>0</v>
      </c>
      <c r="N162" s="76">
        <f t="shared" si="201"/>
        <v>3544200</v>
      </c>
      <c r="O162" s="76">
        <f t="shared" si="201"/>
        <v>0</v>
      </c>
      <c r="P162" s="76">
        <f t="shared" si="201"/>
        <v>3544200</v>
      </c>
      <c r="Q162" s="76">
        <f t="shared" si="201"/>
        <v>0</v>
      </c>
      <c r="R162" s="76">
        <f t="shared" si="201"/>
        <v>3544200</v>
      </c>
    </row>
    <row r="163" spans="1:18" s="1" customFormat="1" hidden="1" x14ac:dyDescent="0.25">
      <c r="A163" s="248" t="s">
        <v>517</v>
      </c>
      <c r="B163" s="248"/>
      <c r="C163" s="49" t="s">
        <v>234</v>
      </c>
      <c r="D163" s="49" t="s">
        <v>234</v>
      </c>
      <c r="E163" s="35">
        <v>851</v>
      </c>
      <c r="F163" s="78" t="s">
        <v>507</v>
      </c>
      <c r="G163" s="78" t="s">
        <v>257</v>
      </c>
      <c r="H163" s="78" t="s">
        <v>518</v>
      </c>
      <c r="I163" s="78"/>
      <c r="J163" s="79">
        <f>J164</f>
        <v>3544200</v>
      </c>
      <c r="K163" s="79">
        <f t="shared" ref="K163" si="202">K164</f>
        <v>0</v>
      </c>
      <c r="L163" s="79">
        <f>L164+L167</f>
        <v>3544200</v>
      </c>
      <c r="M163" s="79">
        <f t="shared" ref="M163:R163" si="203">M164+M167</f>
        <v>0</v>
      </c>
      <c r="N163" s="79">
        <f t="shared" si="203"/>
        <v>3544200</v>
      </c>
      <c r="O163" s="79">
        <f t="shared" si="203"/>
        <v>0</v>
      </c>
      <c r="P163" s="79">
        <f t="shared" si="203"/>
        <v>3544200</v>
      </c>
      <c r="Q163" s="79">
        <f t="shared" si="203"/>
        <v>0</v>
      </c>
      <c r="R163" s="79">
        <f t="shared" si="203"/>
        <v>3544200</v>
      </c>
    </row>
    <row r="164" spans="1:18" s="1" customFormat="1" ht="12.75" hidden="1" customHeight="1" x14ac:dyDescent="0.25">
      <c r="A164" s="222" t="s">
        <v>536</v>
      </c>
      <c r="B164" s="223"/>
      <c r="C164" s="49" t="s">
        <v>234</v>
      </c>
      <c r="D164" s="49" t="s">
        <v>234</v>
      </c>
      <c r="E164" s="35">
        <v>851</v>
      </c>
      <c r="F164" s="78" t="s">
        <v>507</v>
      </c>
      <c r="G164" s="78" t="s">
        <v>257</v>
      </c>
      <c r="H164" s="78" t="s">
        <v>537</v>
      </c>
      <c r="I164" s="78"/>
      <c r="J164" s="79">
        <f t="shared" ref="J164:R165" si="204">J165</f>
        <v>3544200</v>
      </c>
      <c r="K164" s="79">
        <f t="shared" si="204"/>
        <v>0</v>
      </c>
      <c r="L164" s="79">
        <f t="shared" si="204"/>
        <v>3544200</v>
      </c>
      <c r="M164" s="79">
        <f t="shared" si="204"/>
        <v>-3544200</v>
      </c>
      <c r="N164" s="79">
        <f t="shared" si="204"/>
        <v>0</v>
      </c>
      <c r="O164" s="79">
        <f t="shared" si="204"/>
        <v>0</v>
      </c>
      <c r="P164" s="79">
        <f t="shared" si="204"/>
        <v>0</v>
      </c>
      <c r="Q164" s="79">
        <f t="shared" si="204"/>
        <v>0</v>
      </c>
      <c r="R164" s="79">
        <f t="shared" si="204"/>
        <v>0</v>
      </c>
    </row>
    <row r="165" spans="1:18" s="2" customFormat="1" ht="12.75" hidden="1" customHeight="1" x14ac:dyDescent="0.25">
      <c r="A165" s="222" t="s">
        <v>380</v>
      </c>
      <c r="B165" s="223"/>
      <c r="C165" s="49" t="s">
        <v>234</v>
      </c>
      <c r="D165" s="49" t="s">
        <v>234</v>
      </c>
      <c r="E165" s="35">
        <v>851</v>
      </c>
      <c r="F165" s="49" t="s">
        <v>507</v>
      </c>
      <c r="G165" s="49" t="s">
        <v>257</v>
      </c>
      <c r="H165" s="49" t="s">
        <v>537</v>
      </c>
      <c r="I165" s="49" t="s">
        <v>381</v>
      </c>
      <c r="J165" s="44">
        <f t="shared" si="204"/>
        <v>3544200</v>
      </c>
      <c r="K165" s="44">
        <f t="shared" si="204"/>
        <v>0</v>
      </c>
      <c r="L165" s="44">
        <f t="shared" si="204"/>
        <v>3544200</v>
      </c>
      <c r="M165" s="44">
        <f t="shared" si="204"/>
        <v>-3544200</v>
      </c>
      <c r="N165" s="44">
        <f t="shared" si="204"/>
        <v>0</v>
      </c>
      <c r="O165" s="44">
        <f t="shared" si="204"/>
        <v>0</v>
      </c>
      <c r="P165" s="44">
        <f t="shared" si="204"/>
        <v>0</v>
      </c>
      <c r="Q165" s="44">
        <f t="shared" si="204"/>
        <v>0</v>
      </c>
      <c r="R165" s="44">
        <f t="shared" si="204"/>
        <v>0</v>
      </c>
    </row>
    <row r="166" spans="1:18" s="1" customFormat="1" ht="15" hidden="1" customHeight="1" x14ac:dyDescent="0.25">
      <c r="A166" s="51"/>
      <c r="B166" s="51" t="s">
        <v>538</v>
      </c>
      <c r="C166" s="49" t="s">
        <v>234</v>
      </c>
      <c r="D166" s="49" t="s">
        <v>234</v>
      </c>
      <c r="E166" s="35">
        <v>851</v>
      </c>
      <c r="F166" s="78" t="s">
        <v>507</v>
      </c>
      <c r="G166" s="78" t="s">
        <v>257</v>
      </c>
      <c r="H166" s="78" t="s">
        <v>537</v>
      </c>
      <c r="I166" s="78" t="s">
        <v>539</v>
      </c>
      <c r="J166" s="79">
        <v>3544200</v>
      </c>
      <c r="K166" s="79"/>
      <c r="L166" s="79">
        <f t="shared" ref="L166:L181" si="205">J166+K166</f>
        <v>3544200</v>
      </c>
      <c r="M166" s="79">
        <v>-3544200</v>
      </c>
      <c r="N166" s="79">
        <f t="shared" ref="N166" si="206">L166+M166</f>
        <v>0</v>
      </c>
      <c r="O166" s="79"/>
      <c r="P166" s="79">
        <f t="shared" ref="P166" si="207">N166+O166</f>
        <v>0</v>
      </c>
      <c r="Q166" s="79"/>
      <c r="R166" s="79">
        <f t="shared" ref="R166" si="208">P166+Q166</f>
        <v>0</v>
      </c>
    </row>
    <row r="167" spans="1:18" s="1" customFormat="1" ht="15" hidden="1" customHeight="1" x14ac:dyDescent="0.25">
      <c r="A167" s="222" t="s">
        <v>540</v>
      </c>
      <c r="B167" s="223"/>
      <c r="C167" s="49" t="s">
        <v>234</v>
      </c>
      <c r="D167" s="49" t="s">
        <v>234</v>
      </c>
      <c r="E167" s="35">
        <v>851</v>
      </c>
      <c r="F167" s="78" t="s">
        <v>507</v>
      </c>
      <c r="G167" s="78" t="s">
        <v>257</v>
      </c>
      <c r="H167" s="78" t="s">
        <v>541</v>
      </c>
      <c r="I167" s="78"/>
      <c r="J167" s="79"/>
      <c r="K167" s="79"/>
      <c r="L167" s="79">
        <f>L168</f>
        <v>0</v>
      </c>
      <c r="M167" s="79">
        <f t="shared" ref="M167:R168" si="209">M168</f>
        <v>3544200</v>
      </c>
      <c r="N167" s="79">
        <f t="shared" si="209"/>
        <v>3544200</v>
      </c>
      <c r="O167" s="79">
        <f t="shared" si="209"/>
        <v>0</v>
      </c>
      <c r="P167" s="79">
        <f t="shared" si="209"/>
        <v>3544200</v>
      </c>
      <c r="Q167" s="79">
        <f t="shared" si="209"/>
        <v>0</v>
      </c>
      <c r="R167" s="79">
        <f t="shared" si="209"/>
        <v>3544200</v>
      </c>
    </row>
    <row r="168" spans="1:18" s="1" customFormat="1" ht="15" hidden="1" customHeight="1" x14ac:dyDescent="0.25">
      <c r="A168" s="222" t="s">
        <v>380</v>
      </c>
      <c r="B168" s="223"/>
      <c r="C168" s="49" t="s">
        <v>234</v>
      </c>
      <c r="D168" s="49" t="s">
        <v>234</v>
      </c>
      <c r="E168" s="35">
        <v>851</v>
      </c>
      <c r="F168" s="78" t="s">
        <v>507</v>
      </c>
      <c r="G168" s="78" t="s">
        <v>257</v>
      </c>
      <c r="H168" s="78" t="s">
        <v>541</v>
      </c>
      <c r="I168" s="78" t="s">
        <v>381</v>
      </c>
      <c r="J168" s="79"/>
      <c r="K168" s="79"/>
      <c r="L168" s="79">
        <f>L169</f>
        <v>0</v>
      </c>
      <c r="M168" s="79">
        <f t="shared" si="209"/>
        <v>3544200</v>
      </c>
      <c r="N168" s="79">
        <f t="shared" si="209"/>
        <v>3544200</v>
      </c>
      <c r="O168" s="79">
        <f t="shared" si="209"/>
        <v>0</v>
      </c>
      <c r="P168" s="79">
        <f t="shared" si="209"/>
        <v>3544200</v>
      </c>
      <c r="Q168" s="79">
        <f t="shared" si="209"/>
        <v>0</v>
      </c>
      <c r="R168" s="79">
        <f t="shared" si="209"/>
        <v>3544200</v>
      </c>
    </row>
    <row r="169" spans="1:18" s="1" customFormat="1" ht="15" hidden="1" customHeight="1" x14ac:dyDescent="0.25">
      <c r="A169" s="51"/>
      <c r="B169" s="51" t="s">
        <v>538</v>
      </c>
      <c r="C169" s="49" t="s">
        <v>234</v>
      </c>
      <c r="D169" s="49" t="s">
        <v>234</v>
      </c>
      <c r="E169" s="35">
        <v>851</v>
      </c>
      <c r="F169" s="78" t="s">
        <v>507</v>
      </c>
      <c r="G169" s="78" t="s">
        <v>257</v>
      </c>
      <c r="H169" s="78" t="s">
        <v>542</v>
      </c>
      <c r="I169" s="78" t="s">
        <v>539</v>
      </c>
      <c r="J169" s="79"/>
      <c r="K169" s="79"/>
      <c r="L169" s="79"/>
      <c r="M169" s="79">
        <v>3544200</v>
      </c>
      <c r="N169" s="79">
        <f>L169+M169</f>
        <v>3544200</v>
      </c>
      <c r="O169" s="79"/>
      <c r="P169" s="79">
        <f>N169+O169</f>
        <v>3544200</v>
      </c>
      <c r="Q169" s="79"/>
      <c r="R169" s="79">
        <f>P169+Q169</f>
        <v>3544200</v>
      </c>
    </row>
    <row r="170" spans="1:18" s="1" customFormat="1" ht="15" hidden="1" customHeight="1" x14ac:dyDescent="0.25">
      <c r="A170" s="244" t="s">
        <v>548</v>
      </c>
      <c r="B170" s="244"/>
      <c r="C170" s="49" t="s">
        <v>234</v>
      </c>
      <c r="D170" s="49" t="s">
        <v>234</v>
      </c>
      <c r="E170" s="35">
        <v>851</v>
      </c>
      <c r="F170" s="75" t="s">
        <v>507</v>
      </c>
      <c r="G170" s="75" t="s">
        <v>270</v>
      </c>
      <c r="H170" s="75"/>
      <c r="I170" s="75"/>
      <c r="J170" s="76">
        <f>J171</f>
        <v>345000</v>
      </c>
      <c r="K170" s="76">
        <f t="shared" ref="K170:R170" si="210">K171</f>
        <v>0</v>
      </c>
      <c r="L170" s="76">
        <f t="shared" si="210"/>
        <v>345000</v>
      </c>
      <c r="M170" s="76">
        <f t="shared" si="210"/>
        <v>0</v>
      </c>
      <c r="N170" s="76">
        <f t="shared" si="210"/>
        <v>345000</v>
      </c>
      <c r="O170" s="76">
        <f t="shared" si="210"/>
        <v>0</v>
      </c>
      <c r="P170" s="76">
        <f t="shared" si="210"/>
        <v>345000</v>
      </c>
      <c r="Q170" s="76">
        <f t="shared" si="210"/>
        <v>0</v>
      </c>
      <c r="R170" s="76">
        <f t="shared" si="210"/>
        <v>345000</v>
      </c>
    </row>
    <row r="171" spans="1:18" s="1" customFormat="1" ht="17.25" hidden="1" customHeight="1" x14ac:dyDescent="0.25">
      <c r="A171" s="241" t="s">
        <v>553</v>
      </c>
      <c r="B171" s="241"/>
      <c r="C171" s="49" t="s">
        <v>234</v>
      </c>
      <c r="D171" s="49" t="s">
        <v>234</v>
      </c>
      <c r="E171" s="35">
        <v>851</v>
      </c>
      <c r="F171" s="78" t="s">
        <v>507</v>
      </c>
      <c r="G171" s="78" t="s">
        <v>270</v>
      </c>
      <c r="H171" s="78" t="s">
        <v>554</v>
      </c>
      <c r="I171" s="78"/>
      <c r="J171" s="79">
        <f>J172+J174</f>
        <v>345000</v>
      </c>
      <c r="K171" s="79">
        <f t="shared" ref="K171:R171" si="211">K172+K174</f>
        <v>0</v>
      </c>
      <c r="L171" s="79">
        <f t="shared" si="211"/>
        <v>345000</v>
      </c>
      <c r="M171" s="79">
        <f t="shared" si="211"/>
        <v>0</v>
      </c>
      <c r="N171" s="79">
        <f t="shared" si="211"/>
        <v>345000</v>
      </c>
      <c r="O171" s="79">
        <f t="shared" si="211"/>
        <v>0</v>
      </c>
      <c r="P171" s="79">
        <f t="shared" si="211"/>
        <v>345000</v>
      </c>
      <c r="Q171" s="79">
        <f t="shared" si="211"/>
        <v>0</v>
      </c>
      <c r="R171" s="79">
        <f t="shared" si="211"/>
        <v>345000</v>
      </c>
    </row>
    <row r="172" spans="1:18" s="1" customFormat="1" ht="15" hidden="1" customHeight="1" x14ac:dyDescent="0.25">
      <c r="A172" s="80"/>
      <c r="B172" s="48" t="s">
        <v>246</v>
      </c>
      <c r="C172" s="49" t="s">
        <v>234</v>
      </c>
      <c r="D172" s="49" t="s">
        <v>234</v>
      </c>
      <c r="E172" s="35">
        <v>851</v>
      </c>
      <c r="F172" s="49" t="s">
        <v>507</v>
      </c>
      <c r="G172" s="78" t="s">
        <v>270</v>
      </c>
      <c r="H172" s="78" t="s">
        <v>554</v>
      </c>
      <c r="I172" s="78" t="s">
        <v>247</v>
      </c>
      <c r="J172" s="79">
        <f>J173</f>
        <v>145000</v>
      </c>
      <c r="K172" s="79">
        <f t="shared" ref="K172:R172" si="212">K173</f>
        <v>0</v>
      </c>
      <c r="L172" s="79">
        <f t="shared" si="212"/>
        <v>145000</v>
      </c>
      <c r="M172" s="79">
        <f t="shared" si="212"/>
        <v>0</v>
      </c>
      <c r="N172" s="79">
        <f t="shared" si="212"/>
        <v>145000</v>
      </c>
      <c r="O172" s="79">
        <f t="shared" si="212"/>
        <v>0</v>
      </c>
      <c r="P172" s="79">
        <f t="shared" si="212"/>
        <v>145000</v>
      </c>
      <c r="Q172" s="79">
        <f t="shared" si="212"/>
        <v>0</v>
      </c>
      <c r="R172" s="79">
        <f t="shared" si="212"/>
        <v>145000</v>
      </c>
    </row>
    <row r="173" spans="1:18" s="1" customFormat="1" ht="15" hidden="1" customHeight="1" x14ac:dyDescent="0.25">
      <c r="A173" s="80"/>
      <c r="B173" s="51" t="s">
        <v>248</v>
      </c>
      <c r="C173" s="49" t="s">
        <v>234</v>
      </c>
      <c r="D173" s="49" t="s">
        <v>234</v>
      </c>
      <c r="E173" s="35">
        <v>851</v>
      </c>
      <c r="F173" s="49" t="s">
        <v>507</v>
      </c>
      <c r="G173" s="78" t="s">
        <v>270</v>
      </c>
      <c r="H173" s="78" t="s">
        <v>554</v>
      </c>
      <c r="I173" s="78" t="s">
        <v>249</v>
      </c>
      <c r="J173" s="79">
        <v>145000</v>
      </c>
      <c r="K173" s="79"/>
      <c r="L173" s="79">
        <f t="shared" si="205"/>
        <v>145000</v>
      </c>
      <c r="M173" s="79"/>
      <c r="N173" s="79">
        <f t="shared" ref="N173" si="213">L173+M173</f>
        <v>145000</v>
      </c>
      <c r="O173" s="79"/>
      <c r="P173" s="79">
        <f t="shared" ref="P173" si="214">N173+O173</f>
        <v>145000</v>
      </c>
      <c r="Q173" s="79"/>
      <c r="R173" s="79">
        <f t="shared" ref="R173" si="215">P173+Q173</f>
        <v>145000</v>
      </c>
    </row>
    <row r="174" spans="1:18" s="1" customFormat="1" ht="15" hidden="1" customHeight="1" x14ac:dyDescent="0.25">
      <c r="A174" s="104"/>
      <c r="B174" s="48" t="s">
        <v>380</v>
      </c>
      <c r="C174" s="49" t="s">
        <v>234</v>
      </c>
      <c r="D174" s="49" t="s">
        <v>234</v>
      </c>
      <c r="E174" s="35">
        <v>851</v>
      </c>
      <c r="F174" s="78" t="s">
        <v>507</v>
      </c>
      <c r="G174" s="78" t="s">
        <v>270</v>
      </c>
      <c r="H174" s="78" t="s">
        <v>554</v>
      </c>
      <c r="I174" s="78" t="s">
        <v>381</v>
      </c>
      <c r="J174" s="79">
        <f>J175</f>
        <v>200000</v>
      </c>
      <c r="K174" s="79">
        <f t="shared" ref="K174:R174" si="216">K175</f>
        <v>0</v>
      </c>
      <c r="L174" s="79">
        <f t="shared" si="216"/>
        <v>200000</v>
      </c>
      <c r="M174" s="79">
        <f t="shared" si="216"/>
        <v>0</v>
      </c>
      <c r="N174" s="79">
        <f t="shared" si="216"/>
        <v>200000</v>
      </c>
      <c r="O174" s="79">
        <f t="shared" si="216"/>
        <v>0</v>
      </c>
      <c r="P174" s="79">
        <f t="shared" si="216"/>
        <v>200000</v>
      </c>
      <c r="Q174" s="79">
        <f t="shared" si="216"/>
        <v>0</v>
      </c>
      <c r="R174" s="79">
        <f t="shared" si="216"/>
        <v>200000</v>
      </c>
    </row>
    <row r="175" spans="1:18" s="1" customFormat="1" ht="25.5" hidden="1" x14ac:dyDescent="0.25">
      <c r="A175" s="104"/>
      <c r="B175" s="48" t="s">
        <v>386</v>
      </c>
      <c r="C175" s="49" t="s">
        <v>234</v>
      </c>
      <c r="D175" s="49" t="s">
        <v>234</v>
      </c>
      <c r="E175" s="35">
        <v>851</v>
      </c>
      <c r="F175" s="78" t="s">
        <v>507</v>
      </c>
      <c r="G175" s="78" t="s">
        <v>270</v>
      </c>
      <c r="H175" s="78" t="s">
        <v>554</v>
      </c>
      <c r="I175" s="78" t="s">
        <v>387</v>
      </c>
      <c r="J175" s="79">
        <v>200000</v>
      </c>
      <c r="K175" s="79"/>
      <c r="L175" s="79">
        <f t="shared" si="205"/>
        <v>200000</v>
      </c>
      <c r="M175" s="79"/>
      <c r="N175" s="79">
        <f t="shared" ref="N175" si="217">L175+M175</f>
        <v>200000</v>
      </c>
      <c r="O175" s="79"/>
      <c r="P175" s="79">
        <f t="shared" ref="P175" si="218">N175+O175</f>
        <v>200000</v>
      </c>
      <c r="Q175" s="79"/>
      <c r="R175" s="79">
        <f t="shared" ref="R175" si="219">P175+Q175</f>
        <v>200000</v>
      </c>
    </row>
    <row r="176" spans="1:18" s="1" customFormat="1" ht="18.75" hidden="1" customHeight="1" x14ac:dyDescent="0.25">
      <c r="A176" s="243" t="s">
        <v>555</v>
      </c>
      <c r="B176" s="243"/>
      <c r="C176" s="49" t="s">
        <v>234</v>
      </c>
      <c r="D176" s="49" t="s">
        <v>234</v>
      </c>
      <c r="E176" s="35">
        <v>851</v>
      </c>
      <c r="F176" s="72" t="s">
        <v>276</v>
      </c>
      <c r="G176" s="72"/>
      <c r="H176" s="72"/>
      <c r="I176" s="72"/>
      <c r="J176" s="73">
        <f>J177</f>
        <v>387000</v>
      </c>
      <c r="K176" s="73">
        <f t="shared" ref="K176:R176" si="220">K177</f>
        <v>0</v>
      </c>
      <c r="L176" s="73">
        <f t="shared" si="220"/>
        <v>387000</v>
      </c>
      <c r="M176" s="73">
        <f t="shared" si="220"/>
        <v>0</v>
      </c>
      <c r="N176" s="73">
        <f t="shared" si="220"/>
        <v>387000</v>
      </c>
      <c r="O176" s="73">
        <f t="shared" si="220"/>
        <v>0</v>
      </c>
      <c r="P176" s="73">
        <f t="shared" si="220"/>
        <v>387000</v>
      </c>
      <c r="Q176" s="73">
        <f t="shared" si="220"/>
        <v>0</v>
      </c>
      <c r="R176" s="73">
        <f t="shared" si="220"/>
        <v>387000</v>
      </c>
    </row>
    <row r="177" spans="1:18" s="1" customFormat="1" ht="13.5" hidden="1" customHeight="1" x14ac:dyDescent="0.25">
      <c r="A177" s="247" t="s">
        <v>556</v>
      </c>
      <c r="B177" s="247"/>
      <c r="C177" s="49" t="s">
        <v>234</v>
      </c>
      <c r="D177" s="49" t="s">
        <v>234</v>
      </c>
      <c r="E177" s="35">
        <v>851</v>
      </c>
      <c r="F177" s="75" t="s">
        <v>276</v>
      </c>
      <c r="G177" s="75" t="s">
        <v>306</v>
      </c>
      <c r="H177" s="75"/>
      <c r="I177" s="75"/>
      <c r="J177" s="76">
        <f t="shared" ref="J177:R179" si="221">J178</f>
        <v>387000</v>
      </c>
      <c r="K177" s="76">
        <f t="shared" si="221"/>
        <v>0</v>
      </c>
      <c r="L177" s="76">
        <f t="shared" si="221"/>
        <v>387000</v>
      </c>
      <c r="M177" s="76">
        <f t="shared" si="221"/>
        <v>0</v>
      </c>
      <c r="N177" s="76">
        <f t="shared" si="221"/>
        <v>387000</v>
      </c>
      <c r="O177" s="76">
        <f t="shared" si="221"/>
        <v>0</v>
      </c>
      <c r="P177" s="76">
        <f t="shared" si="221"/>
        <v>387000</v>
      </c>
      <c r="Q177" s="76">
        <f t="shared" si="221"/>
        <v>0</v>
      </c>
      <c r="R177" s="76">
        <f t="shared" si="221"/>
        <v>387000</v>
      </c>
    </row>
    <row r="178" spans="1:18" s="77" customFormat="1" ht="12.75" hidden="1" customHeight="1" x14ac:dyDescent="0.25">
      <c r="A178" s="241" t="s">
        <v>557</v>
      </c>
      <c r="B178" s="241"/>
      <c r="C178" s="49" t="s">
        <v>234</v>
      </c>
      <c r="D178" s="49" t="s">
        <v>234</v>
      </c>
      <c r="E178" s="35">
        <v>851</v>
      </c>
      <c r="F178" s="78" t="s">
        <v>276</v>
      </c>
      <c r="G178" s="78" t="s">
        <v>306</v>
      </c>
      <c r="H178" s="78" t="s">
        <v>558</v>
      </c>
      <c r="I178" s="78"/>
      <c r="J178" s="79">
        <f t="shared" si="221"/>
        <v>387000</v>
      </c>
      <c r="K178" s="79">
        <f t="shared" si="221"/>
        <v>0</v>
      </c>
      <c r="L178" s="79">
        <f t="shared" si="221"/>
        <v>387000</v>
      </c>
      <c r="M178" s="79">
        <f t="shared" si="221"/>
        <v>0</v>
      </c>
      <c r="N178" s="79">
        <f t="shared" si="221"/>
        <v>387000</v>
      </c>
      <c r="O178" s="79">
        <f t="shared" si="221"/>
        <v>0</v>
      </c>
      <c r="P178" s="79">
        <f t="shared" si="221"/>
        <v>387000</v>
      </c>
      <c r="Q178" s="79">
        <f t="shared" si="221"/>
        <v>0</v>
      </c>
      <c r="R178" s="79">
        <f t="shared" si="221"/>
        <v>387000</v>
      </c>
    </row>
    <row r="179" spans="1:18" s="105" customFormat="1" ht="13.5" hidden="1" customHeight="1" x14ac:dyDescent="0.25">
      <c r="A179" s="241" t="s">
        <v>559</v>
      </c>
      <c r="B179" s="241"/>
      <c r="C179" s="49" t="s">
        <v>234</v>
      </c>
      <c r="D179" s="49" t="s">
        <v>234</v>
      </c>
      <c r="E179" s="35">
        <v>851</v>
      </c>
      <c r="F179" s="78" t="s">
        <v>276</v>
      </c>
      <c r="G179" s="78" t="s">
        <v>306</v>
      </c>
      <c r="H179" s="78" t="s">
        <v>560</v>
      </c>
      <c r="I179" s="78"/>
      <c r="J179" s="79">
        <f>J180</f>
        <v>387000</v>
      </c>
      <c r="K179" s="79">
        <f t="shared" si="221"/>
        <v>0</v>
      </c>
      <c r="L179" s="79">
        <f t="shared" si="221"/>
        <v>387000</v>
      </c>
      <c r="M179" s="79">
        <f t="shared" si="221"/>
        <v>0</v>
      </c>
      <c r="N179" s="79">
        <f t="shared" si="221"/>
        <v>387000</v>
      </c>
      <c r="O179" s="79">
        <f t="shared" si="221"/>
        <v>0</v>
      </c>
      <c r="P179" s="79">
        <f t="shared" si="221"/>
        <v>387000</v>
      </c>
      <c r="Q179" s="79">
        <f t="shared" si="221"/>
        <v>0</v>
      </c>
      <c r="R179" s="79">
        <f t="shared" si="221"/>
        <v>387000</v>
      </c>
    </row>
    <row r="180" spans="1:18" s="1" customFormat="1" hidden="1" x14ac:dyDescent="0.25">
      <c r="A180" s="80"/>
      <c r="B180" s="48" t="s">
        <v>246</v>
      </c>
      <c r="C180" s="49" t="s">
        <v>234</v>
      </c>
      <c r="D180" s="49" t="s">
        <v>234</v>
      </c>
      <c r="E180" s="35">
        <v>851</v>
      </c>
      <c r="F180" s="78" t="s">
        <v>276</v>
      </c>
      <c r="G180" s="78" t="s">
        <v>306</v>
      </c>
      <c r="H180" s="78" t="s">
        <v>560</v>
      </c>
      <c r="I180" s="78" t="s">
        <v>247</v>
      </c>
      <c r="J180" s="79">
        <f t="shared" ref="J180:R180" si="222">J181</f>
        <v>387000</v>
      </c>
      <c r="K180" s="79">
        <f t="shared" si="222"/>
        <v>0</v>
      </c>
      <c r="L180" s="79">
        <f t="shared" si="222"/>
        <v>387000</v>
      </c>
      <c r="M180" s="79">
        <f t="shared" si="222"/>
        <v>0</v>
      </c>
      <c r="N180" s="79">
        <f t="shared" si="222"/>
        <v>387000</v>
      </c>
      <c r="O180" s="79">
        <f t="shared" si="222"/>
        <v>0</v>
      </c>
      <c r="P180" s="79">
        <f t="shared" si="222"/>
        <v>387000</v>
      </c>
      <c r="Q180" s="79">
        <f t="shared" si="222"/>
        <v>0</v>
      </c>
      <c r="R180" s="79">
        <f t="shared" si="222"/>
        <v>387000</v>
      </c>
    </row>
    <row r="181" spans="1:18" s="1" customFormat="1" ht="25.5" hidden="1" x14ac:dyDescent="0.25">
      <c r="A181" s="80"/>
      <c r="B181" s="51" t="s">
        <v>248</v>
      </c>
      <c r="C181" s="49" t="s">
        <v>234</v>
      </c>
      <c r="D181" s="49" t="s">
        <v>234</v>
      </c>
      <c r="E181" s="35">
        <v>851</v>
      </c>
      <c r="F181" s="78" t="s">
        <v>276</v>
      </c>
      <c r="G181" s="78" t="s">
        <v>306</v>
      </c>
      <c r="H181" s="78" t="s">
        <v>560</v>
      </c>
      <c r="I181" s="78" t="s">
        <v>249</v>
      </c>
      <c r="J181" s="79">
        <v>387000</v>
      </c>
      <c r="K181" s="79"/>
      <c r="L181" s="79">
        <f t="shared" si="205"/>
        <v>387000</v>
      </c>
      <c r="M181" s="79"/>
      <c r="N181" s="79">
        <f t="shared" ref="N181" si="223">L181+M181</f>
        <v>387000</v>
      </c>
      <c r="O181" s="79"/>
      <c r="P181" s="79">
        <f t="shared" ref="P181" si="224">N181+O181</f>
        <v>387000</v>
      </c>
      <c r="Q181" s="79"/>
      <c r="R181" s="79">
        <f t="shared" ref="R181" si="225">P181+Q181</f>
        <v>387000</v>
      </c>
    </row>
    <row r="182" spans="1:18" s="1" customFormat="1" ht="27.75" hidden="1" customHeight="1" x14ac:dyDescent="0.25">
      <c r="A182" s="266" t="s">
        <v>611</v>
      </c>
      <c r="B182" s="267"/>
      <c r="C182" s="98" t="s">
        <v>234</v>
      </c>
      <c r="D182" s="98" t="s">
        <v>306</v>
      </c>
      <c r="E182" s="36">
        <v>851</v>
      </c>
      <c r="F182" s="75"/>
      <c r="G182" s="75"/>
      <c r="H182" s="75"/>
      <c r="I182" s="75"/>
      <c r="J182" s="76">
        <f t="shared" ref="J182:R187" si="226">J183</f>
        <v>0</v>
      </c>
      <c r="K182" s="76">
        <f t="shared" si="226"/>
        <v>100000</v>
      </c>
      <c r="L182" s="76">
        <f t="shared" si="226"/>
        <v>100000</v>
      </c>
      <c r="M182" s="76">
        <f t="shared" si="226"/>
        <v>0</v>
      </c>
      <c r="N182" s="76">
        <f t="shared" si="226"/>
        <v>100000</v>
      </c>
      <c r="O182" s="76">
        <f t="shared" si="226"/>
        <v>0</v>
      </c>
      <c r="P182" s="76">
        <f t="shared" si="226"/>
        <v>100000</v>
      </c>
      <c r="Q182" s="76">
        <f t="shared" si="226"/>
        <v>0</v>
      </c>
      <c r="R182" s="76">
        <f t="shared" si="226"/>
        <v>100000</v>
      </c>
    </row>
    <row r="183" spans="1:18" s="77" customFormat="1" ht="12.75" hidden="1" customHeight="1" x14ac:dyDescent="0.25">
      <c r="A183" s="244" t="s">
        <v>328</v>
      </c>
      <c r="B183" s="244"/>
      <c r="C183" s="49" t="s">
        <v>234</v>
      </c>
      <c r="D183" s="49" t="s">
        <v>306</v>
      </c>
      <c r="E183" s="35">
        <v>851</v>
      </c>
      <c r="F183" s="75" t="s">
        <v>257</v>
      </c>
      <c r="G183" s="75"/>
      <c r="H183" s="75"/>
      <c r="I183" s="75"/>
      <c r="J183" s="76">
        <f t="shared" si="226"/>
        <v>0</v>
      </c>
      <c r="K183" s="76">
        <f t="shared" si="226"/>
        <v>100000</v>
      </c>
      <c r="L183" s="76">
        <f t="shared" si="226"/>
        <v>100000</v>
      </c>
      <c r="M183" s="76">
        <f t="shared" si="226"/>
        <v>0</v>
      </c>
      <c r="N183" s="76">
        <f t="shared" si="226"/>
        <v>100000</v>
      </c>
      <c r="O183" s="76">
        <f t="shared" si="226"/>
        <v>0</v>
      </c>
      <c r="P183" s="76">
        <f t="shared" si="226"/>
        <v>100000</v>
      </c>
      <c r="Q183" s="76">
        <f t="shared" si="226"/>
        <v>0</v>
      </c>
      <c r="R183" s="76">
        <f t="shared" si="226"/>
        <v>100000</v>
      </c>
    </row>
    <row r="184" spans="1:18" s="77" customFormat="1" ht="12.75" hidden="1" customHeight="1" x14ac:dyDescent="0.25">
      <c r="A184" s="244" t="s">
        <v>340</v>
      </c>
      <c r="B184" s="244"/>
      <c r="C184" s="49" t="s">
        <v>234</v>
      </c>
      <c r="D184" s="49" t="s">
        <v>306</v>
      </c>
      <c r="E184" s="35">
        <v>851</v>
      </c>
      <c r="F184" s="75" t="s">
        <v>257</v>
      </c>
      <c r="G184" s="75" t="s">
        <v>341</v>
      </c>
      <c r="H184" s="75"/>
      <c r="I184" s="75"/>
      <c r="J184" s="76">
        <f t="shared" si="226"/>
        <v>0</v>
      </c>
      <c r="K184" s="76">
        <f t="shared" si="226"/>
        <v>100000</v>
      </c>
      <c r="L184" s="76">
        <f t="shared" si="226"/>
        <v>100000</v>
      </c>
      <c r="M184" s="76">
        <f t="shared" si="226"/>
        <v>0</v>
      </c>
      <c r="N184" s="76">
        <f t="shared" si="226"/>
        <v>100000</v>
      </c>
      <c r="O184" s="76">
        <f t="shared" si="226"/>
        <v>0</v>
      </c>
      <c r="P184" s="76">
        <f t="shared" si="226"/>
        <v>100000</v>
      </c>
      <c r="Q184" s="76">
        <f t="shared" si="226"/>
        <v>0</v>
      </c>
      <c r="R184" s="76">
        <f t="shared" si="226"/>
        <v>100000</v>
      </c>
    </row>
    <row r="185" spans="1:18" s="1" customFormat="1" ht="12.75" hidden="1" customHeight="1" x14ac:dyDescent="0.25">
      <c r="A185" s="230" t="s">
        <v>344</v>
      </c>
      <c r="B185" s="231"/>
      <c r="C185" s="49" t="s">
        <v>234</v>
      </c>
      <c r="D185" s="49" t="s">
        <v>306</v>
      </c>
      <c r="E185" s="35">
        <v>851</v>
      </c>
      <c r="F185" s="49" t="s">
        <v>257</v>
      </c>
      <c r="G185" s="49" t="s">
        <v>341</v>
      </c>
      <c r="H185" s="49" t="s">
        <v>345</v>
      </c>
      <c r="I185" s="78"/>
      <c r="J185" s="79">
        <f t="shared" si="226"/>
        <v>0</v>
      </c>
      <c r="K185" s="79">
        <f t="shared" si="226"/>
        <v>100000</v>
      </c>
      <c r="L185" s="79">
        <f t="shared" si="226"/>
        <v>100000</v>
      </c>
      <c r="M185" s="79">
        <f t="shared" si="226"/>
        <v>0</v>
      </c>
      <c r="N185" s="79">
        <f t="shared" si="226"/>
        <v>100000</v>
      </c>
      <c r="O185" s="79">
        <f t="shared" si="226"/>
        <v>0</v>
      </c>
      <c r="P185" s="79">
        <f t="shared" si="226"/>
        <v>100000</v>
      </c>
      <c r="Q185" s="79">
        <f t="shared" si="226"/>
        <v>0</v>
      </c>
      <c r="R185" s="79">
        <f t="shared" si="226"/>
        <v>100000</v>
      </c>
    </row>
    <row r="186" spans="1:18" s="1" customFormat="1" ht="12.75" hidden="1" customHeight="1" x14ac:dyDescent="0.25">
      <c r="A186" s="232" t="s">
        <v>346</v>
      </c>
      <c r="B186" s="233"/>
      <c r="C186" s="49" t="s">
        <v>234</v>
      </c>
      <c r="D186" s="49" t="s">
        <v>306</v>
      </c>
      <c r="E186" s="35">
        <v>851</v>
      </c>
      <c r="F186" s="49" t="s">
        <v>257</v>
      </c>
      <c r="G186" s="49" t="s">
        <v>341</v>
      </c>
      <c r="H186" s="49" t="s">
        <v>347</v>
      </c>
      <c r="I186" s="78"/>
      <c r="J186" s="79">
        <f t="shared" si="226"/>
        <v>0</v>
      </c>
      <c r="K186" s="79">
        <f t="shared" si="226"/>
        <v>100000</v>
      </c>
      <c r="L186" s="79">
        <f t="shared" si="226"/>
        <v>100000</v>
      </c>
      <c r="M186" s="79">
        <f t="shared" si="226"/>
        <v>0</v>
      </c>
      <c r="N186" s="79">
        <f t="shared" si="226"/>
        <v>100000</v>
      </c>
      <c r="O186" s="79">
        <f t="shared" si="226"/>
        <v>0</v>
      </c>
      <c r="P186" s="79">
        <f t="shared" si="226"/>
        <v>100000</v>
      </c>
      <c r="Q186" s="79">
        <f t="shared" si="226"/>
        <v>0</v>
      </c>
      <c r="R186" s="79">
        <f t="shared" si="226"/>
        <v>100000</v>
      </c>
    </row>
    <row r="187" spans="1:18" s="1" customFormat="1" hidden="1" x14ac:dyDescent="0.25">
      <c r="A187" s="80"/>
      <c r="B187" s="51" t="s">
        <v>250</v>
      </c>
      <c r="C187" s="49" t="s">
        <v>234</v>
      </c>
      <c r="D187" s="49" t="s">
        <v>306</v>
      </c>
      <c r="E187" s="35">
        <v>851</v>
      </c>
      <c r="F187" s="49" t="s">
        <v>257</v>
      </c>
      <c r="G187" s="49" t="s">
        <v>341</v>
      </c>
      <c r="H187" s="49" t="s">
        <v>347</v>
      </c>
      <c r="I187" s="78" t="s">
        <v>251</v>
      </c>
      <c r="J187" s="79">
        <f t="shared" si="226"/>
        <v>0</v>
      </c>
      <c r="K187" s="79">
        <f t="shared" si="226"/>
        <v>100000</v>
      </c>
      <c r="L187" s="79">
        <f t="shared" si="226"/>
        <v>100000</v>
      </c>
      <c r="M187" s="79">
        <f t="shared" si="226"/>
        <v>0</v>
      </c>
      <c r="N187" s="79">
        <f t="shared" si="226"/>
        <v>100000</v>
      </c>
      <c r="O187" s="79">
        <f t="shared" si="226"/>
        <v>0</v>
      </c>
      <c r="P187" s="79">
        <f t="shared" si="226"/>
        <v>100000</v>
      </c>
      <c r="Q187" s="79">
        <f t="shared" si="226"/>
        <v>0</v>
      </c>
      <c r="R187" s="79">
        <f t="shared" si="226"/>
        <v>100000</v>
      </c>
    </row>
    <row r="188" spans="1:18" s="1" customFormat="1" ht="12.75" hidden="1" customHeight="1" x14ac:dyDescent="0.25">
      <c r="A188" s="80"/>
      <c r="B188" s="51" t="s">
        <v>335</v>
      </c>
      <c r="C188" s="49" t="s">
        <v>234</v>
      </c>
      <c r="D188" s="49" t="s">
        <v>306</v>
      </c>
      <c r="E188" s="35">
        <v>851</v>
      </c>
      <c r="F188" s="49" t="s">
        <v>257</v>
      </c>
      <c r="G188" s="49" t="s">
        <v>341</v>
      </c>
      <c r="H188" s="49" t="s">
        <v>347</v>
      </c>
      <c r="I188" s="78" t="s">
        <v>336</v>
      </c>
      <c r="J188" s="79"/>
      <c r="K188" s="79">
        <v>100000</v>
      </c>
      <c r="L188" s="79">
        <f t="shared" ref="L188" si="227">J188+K188</f>
        <v>100000</v>
      </c>
      <c r="M188" s="79"/>
      <c r="N188" s="79">
        <f t="shared" ref="N188" si="228">L188+M188</f>
        <v>100000</v>
      </c>
      <c r="O188" s="79"/>
      <c r="P188" s="79">
        <f t="shared" ref="P188" si="229">N188+O188</f>
        <v>100000</v>
      </c>
      <c r="Q188" s="79"/>
      <c r="R188" s="79">
        <f t="shared" ref="R188" si="230">P188+Q188</f>
        <v>100000</v>
      </c>
    </row>
    <row r="189" spans="1:18" s="77" customFormat="1" ht="12.75" hidden="1" customHeight="1" x14ac:dyDescent="0.25">
      <c r="A189" s="220" t="s">
        <v>612</v>
      </c>
      <c r="B189" s="221"/>
      <c r="C189" s="98" t="s">
        <v>234</v>
      </c>
      <c r="D189" s="98" t="s">
        <v>236</v>
      </c>
      <c r="E189" s="171"/>
      <c r="F189" s="98"/>
      <c r="G189" s="98"/>
      <c r="H189" s="98"/>
      <c r="I189" s="75"/>
      <c r="J189" s="76">
        <f>J190</f>
        <v>0</v>
      </c>
      <c r="K189" s="76">
        <f t="shared" ref="K189:R195" si="231">K190</f>
        <v>200000</v>
      </c>
      <c r="L189" s="76">
        <f t="shared" si="231"/>
        <v>200000</v>
      </c>
      <c r="M189" s="76">
        <f t="shared" si="231"/>
        <v>0</v>
      </c>
      <c r="N189" s="76">
        <f t="shared" si="231"/>
        <v>200000</v>
      </c>
      <c r="O189" s="76">
        <f t="shared" si="231"/>
        <v>0</v>
      </c>
      <c r="P189" s="76">
        <f t="shared" si="231"/>
        <v>200000</v>
      </c>
      <c r="Q189" s="76">
        <f t="shared" si="231"/>
        <v>0</v>
      </c>
      <c r="R189" s="76">
        <f t="shared" si="231"/>
        <v>200000</v>
      </c>
    </row>
    <row r="190" spans="1:18" s="77" customFormat="1" ht="12.75" hidden="1" customHeight="1" x14ac:dyDescent="0.25">
      <c r="A190" s="97" t="s">
        <v>348</v>
      </c>
      <c r="B190" s="52"/>
      <c r="C190" s="98" t="s">
        <v>234</v>
      </c>
      <c r="D190" s="98" t="s">
        <v>236</v>
      </c>
      <c r="E190" s="35">
        <v>851</v>
      </c>
      <c r="F190" s="98" t="s">
        <v>330</v>
      </c>
      <c r="G190" s="98"/>
      <c r="H190" s="98"/>
      <c r="I190" s="75"/>
      <c r="J190" s="99">
        <f>J191</f>
        <v>0</v>
      </c>
      <c r="K190" s="99">
        <f t="shared" si="231"/>
        <v>200000</v>
      </c>
      <c r="L190" s="99">
        <f t="shared" si="231"/>
        <v>200000</v>
      </c>
      <c r="M190" s="99">
        <f t="shared" si="231"/>
        <v>0</v>
      </c>
      <c r="N190" s="99">
        <f t="shared" si="231"/>
        <v>200000</v>
      </c>
      <c r="O190" s="99">
        <f t="shared" si="231"/>
        <v>0</v>
      </c>
      <c r="P190" s="99">
        <f t="shared" si="231"/>
        <v>200000</v>
      </c>
      <c r="Q190" s="99">
        <f t="shared" si="231"/>
        <v>0</v>
      </c>
      <c r="R190" s="99">
        <f t="shared" si="231"/>
        <v>200000</v>
      </c>
    </row>
    <row r="191" spans="1:18" s="77" customFormat="1" ht="12.75" hidden="1" customHeight="1" x14ac:dyDescent="0.25">
      <c r="A191" s="97" t="s">
        <v>349</v>
      </c>
      <c r="B191" s="52"/>
      <c r="C191" s="98" t="s">
        <v>234</v>
      </c>
      <c r="D191" s="98" t="s">
        <v>236</v>
      </c>
      <c r="E191" s="35">
        <v>851</v>
      </c>
      <c r="F191" s="98" t="s">
        <v>330</v>
      </c>
      <c r="G191" s="98" t="s">
        <v>306</v>
      </c>
      <c r="H191" s="98"/>
      <c r="I191" s="75"/>
      <c r="J191" s="99">
        <f>J192</f>
        <v>0</v>
      </c>
      <c r="K191" s="99">
        <f t="shared" si="231"/>
        <v>200000</v>
      </c>
      <c r="L191" s="99">
        <f t="shared" si="231"/>
        <v>200000</v>
      </c>
      <c r="M191" s="99">
        <f t="shared" si="231"/>
        <v>0</v>
      </c>
      <c r="N191" s="99">
        <f t="shared" si="231"/>
        <v>200000</v>
      </c>
      <c r="O191" s="99">
        <f t="shared" si="231"/>
        <v>0</v>
      </c>
      <c r="P191" s="99">
        <f t="shared" si="231"/>
        <v>200000</v>
      </c>
      <c r="Q191" s="99">
        <f t="shared" si="231"/>
        <v>0</v>
      </c>
      <c r="R191" s="99">
        <f t="shared" si="231"/>
        <v>200000</v>
      </c>
    </row>
    <row r="192" spans="1:18" s="1" customFormat="1" ht="12.75" hidden="1" customHeight="1" x14ac:dyDescent="0.25">
      <c r="A192" s="222" t="s">
        <v>350</v>
      </c>
      <c r="B192" s="223"/>
      <c r="C192" s="49" t="s">
        <v>234</v>
      </c>
      <c r="D192" s="49" t="s">
        <v>236</v>
      </c>
      <c r="E192" s="35">
        <v>851</v>
      </c>
      <c r="F192" s="49" t="s">
        <v>330</v>
      </c>
      <c r="G192" s="49" t="s">
        <v>306</v>
      </c>
      <c r="H192" s="49" t="s">
        <v>351</v>
      </c>
      <c r="I192" s="78"/>
      <c r="J192" s="79">
        <f>J193+J201</f>
        <v>0</v>
      </c>
      <c r="K192" s="79">
        <f t="shared" si="231"/>
        <v>200000</v>
      </c>
      <c r="L192" s="79">
        <f t="shared" si="231"/>
        <v>200000</v>
      </c>
      <c r="M192" s="79">
        <f t="shared" si="231"/>
        <v>0</v>
      </c>
      <c r="N192" s="79">
        <f t="shared" si="231"/>
        <v>200000</v>
      </c>
      <c r="O192" s="79">
        <f t="shared" si="231"/>
        <v>0</v>
      </c>
      <c r="P192" s="79">
        <f t="shared" si="231"/>
        <v>200000</v>
      </c>
      <c r="Q192" s="79">
        <f t="shared" si="231"/>
        <v>0</v>
      </c>
      <c r="R192" s="79">
        <f t="shared" si="231"/>
        <v>200000</v>
      </c>
    </row>
    <row r="193" spans="1:18" s="1" customFormat="1" ht="14.25" hidden="1" customHeight="1" x14ac:dyDescent="0.25">
      <c r="A193" s="222" t="s">
        <v>352</v>
      </c>
      <c r="B193" s="223"/>
      <c r="C193" s="49" t="s">
        <v>234</v>
      </c>
      <c r="D193" s="49" t="s">
        <v>236</v>
      </c>
      <c r="E193" s="35">
        <v>851</v>
      </c>
      <c r="F193" s="49" t="s">
        <v>330</v>
      </c>
      <c r="G193" s="49" t="s">
        <v>306</v>
      </c>
      <c r="H193" s="49" t="s">
        <v>353</v>
      </c>
      <c r="I193" s="78"/>
      <c r="J193" s="79">
        <f>J194</f>
        <v>0</v>
      </c>
      <c r="K193" s="79">
        <f t="shared" si="231"/>
        <v>200000</v>
      </c>
      <c r="L193" s="79">
        <f t="shared" si="231"/>
        <v>200000</v>
      </c>
      <c r="M193" s="79">
        <f t="shared" si="231"/>
        <v>0</v>
      </c>
      <c r="N193" s="79">
        <f t="shared" si="231"/>
        <v>200000</v>
      </c>
      <c r="O193" s="79">
        <f t="shared" si="231"/>
        <v>0</v>
      </c>
      <c r="P193" s="79">
        <f t="shared" si="231"/>
        <v>200000</v>
      </c>
      <c r="Q193" s="79">
        <f t="shared" si="231"/>
        <v>0</v>
      </c>
      <c r="R193" s="79">
        <f t="shared" si="231"/>
        <v>200000</v>
      </c>
    </row>
    <row r="194" spans="1:18" s="1" customFormat="1" ht="51" hidden="1" x14ac:dyDescent="0.25">
      <c r="A194" s="95"/>
      <c r="B194" s="48" t="s">
        <v>354</v>
      </c>
      <c r="C194" s="49" t="s">
        <v>234</v>
      </c>
      <c r="D194" s="49" t="s">
        <v>236</v>
      </c>
      <c r="E194" s="35">
        <v>851</v>
      </c>
      <c r="F194" s="49" t="s">
        <v>330</v>
      </c>
      <c r="G194" s="49" t="s">
        <v>306</v>
      </c>
      <c r="H194" s="49" t="s">
        <v>355</v>
      </c>
      <c r="I194" s="78"/>
      <c r="J194" s="79">
        <f>J195</f>
        <v>0</v>
      </c>
      <c r="K194" s="79">
        <f t="shared" si="231"/>
        <v>200000</v>
      </c>
      <c r="L194" s="79">
        <f t="shared" si="231"/>
        <v>200000</v>
      </c>
      <c r="M194" s="79">
        <f t="shared" si="231"/>
        <v>0</v>
      </c>
      <c r="N194" s="79">
        <f t="shared" si="231"/>
        <v>200000</v>
      </c>
      <c r="O194" s="79">
        <f t="shared" si="231"/>
        <v>0</v>
      </c>
      <c r="P194" s="79">
        <f t="shared" si="231"/>
        <v>200000</v>
      </c>
      <c r="Q194" s="79">
        <f t="shared" si="231"/>
        <v>0</v>
      </c>
      <c r="R194" s="79">
        <f t="shared" si="231"/>
        <v>200000</v>
      </c>
    </row>
    <row r="195" spans="1:18" s="1" customFormat="1" hidden="1" x14ac:dyDescent="0.25">
      <c r="A195" s="95"/>
      <c r="B195" s="51" t="s">
        <v>356</v>
      </c>
      <c r="C195" s="49" t="s">
        <v>234</v>
      </c>
      <c r="D195" s="49" t="s">
        <v>236</v>
      </c>
      <c r="E195" s="35">
        <v>851</v>
      </c>
      <c r="F195" s="49" t="s">
        <v>330</v>
      </c>
      <c r="G195" s="49" t="s">
        <v>306</v>
      </c>
      <c r="H195" s="49" t="s">
        <v>355</v>
      </c>
      <c r="I195" s="78" t="s">
        <v>357</v>
      </c>
      <c r="J195" s="79">
        <f>J196</f>
        <v>0</v>
      </c>
      <c r="K195" s="79">
        <f t="shared" si="231"/>
        <v>200000</v>
      </c>
      <c r="L195" s="79">
        <f t="shared" si="231"/>
        <v>200000</v>
      </c>
      <c r="M195" s="79">
        <f t="shared" si="231"/>
        <v>0</v>
      </c>
      <c r="N195" s="79">
        <f t="shared" si="231"/>
        <v>200000</v>
      </c>
      <c r="O195" s="79">
        <f t="shared" si="231"/>
        <v>0</v>
      </c>
      <c r="P195" s="79">
        <f t="shared" si="231"/>
        <v>200000</v>
      </c>
      <c r="Q195" s="79">
        <f t="shared" si="231"/>
        <v>0</v>
      </c>
      <c r="R195" s="79">
        <f t="shared" si="231"/>
        <v>200000</v>
      </c>
    </row>
    <row r="196" spans="1:18" s="1" customFormat="1" ht="28.5" hidden="1" customHeight="1" x14ac:dyDescent="0.25">
      <c r="A196" s="95"/>
      <c r="B196" s="51" t="s">
        <v>358</v>
      </c>
      <c r="C196" s="49" t="s">
        <v>234</v>
      </c>
      <c r="D196" s="49" t="s">
        <v>236</v>
      </c>
      <c r="E196" s="35">
        <v>851</v>
      </c>
      <c r="F196" s="49" t="s">
        <v>330</v>
      </c>
      <c r="G196" s="49" t="s">
        <v>306</v>
      </c>
      <c r="H196" s="49" t="s">
        <v>355</v>
      </c>
      <c r="I196" s="78" t="s">
        <v>359</v>
      </c>
      <c r="J196" s="79"/>
      <c r="K196" s="79">
        <v>200000</v>
      </c>
      <c r="L196" s="79">
        <f>J196+K196</f>
        <v>200000</v>
      </c>
      <c r="M196" s="79"/>
      <c r="N196" s="79">
        <f>L196+M196</f>
        <v>200000</v>
      </c>
      <c r="O196" s="79"/>
      <c r="P196" s="79">
        <f>N196+O196</f>
        <v>200000</v>
      </c>
      <c r="Q196" s="79"/>
      <c r="R196" s="79">
        <f>P196+Q196</f>
        <v>200000</v>
      </c>
    </row>
    <row r="197" spans="1:18" s="77" customFormat="1" ht="27.75" hidden="1" customHeight="1" x14ac:dyDescent="0.25">
      <c r="A197" s="220" t="s">
        <v>360</v>
      </c>
      <c r="B197" s="221"/>
      <c r="C197" s="98" t="s">
        <v>234</v>
      </c>
      <c r="D197" s="98" t="s">
        <v>257</v>
      </c>
      <c r="E197" s="36"/>
      <c r="F197" s="98"/>
      <c r="G197" s="98"/>
      <c r="H197" s="98"/>
      <c r="I197" s="75"/>
      <c r="J197" s="76">
        <f>J198</f>
        <v>0</v>
      </c>
      <c r="K197" s="76">
        <f t="shared" ref="K197:R200" si="232">K198</f>
        <v>120000</v>
      </c>
      <c r="L197" s="76">
        <f t="shared" si="232"/>
        <v>120000</v>
      </c>
      <c r="M197" s="76">
        <f t="shared" si="232"/>
        <v>0</v>
      </c>
      <c r="N197" s="76">
        <f t="shared" si="232"/>
        <v>120000</v>
      </c>
      <c r="O197" s="76">
        <f t="shared" si="232"/>
        <v>0</v>
      </c>
      <c r="P197" s="76">
        <f t="shared" si="232"/>
        <v>120000</v>
      </c>
      <c r="Q197" s="76">
        <f t="shared" si="232"/>
        <v>0</v>
      </c>
      <c r="R197" s="76">
        <f t="shared" si="232"/>
        <v>120000</v>
      </c>
    </row>
    <row r="198" spans="1:18" s="77" customFormat="1" hidden="1" x14ac:dyDescent="0.25">
      <c r="A198" s="97" t="s">
        <v>348</v>
      </c>
      <c r="B198" s="52"/>
      <c r="C198" s="98" t="s">
        <v>234</v>
      </c>
      <c r="D198" s="98" t="s">
        <v>257</v>
      </c>
      <c r="E198" s="35">
        <v>851</v>
      </c>
      <c r="F198" s="98" t="s">
        <v>330</v>
      </c>
      <c r="G198" s="98"/>
      <c r="H198" s="98"/>
      <c r="I198" s="75"/>
      <c r="J198" s="99">
        <f>J199</f>
        <v>0</v>
      </c>
      <c r="K198" s="99">
        <f t="shared" si="232"/>
        <v>120000</v>
      </c>
      <c r="L198" s="99">
        <f t="shared" si="232"/>
        <v>120000</v>
      </c>
      <c r="M198" s="99">
        <f t="shared" si="232"/>
        <v>0</v>
      </c>
      <c r="N198" s="99">
        <f t="shared" si="232"/>
        <v>120000</v>
      </c>
      <c r="O198" s="99">
        <f t="shared" si="232"/>
        <v>0</v>
      </c>
      <c r="P198" s="99">
        <f t="shared" si="232"/>
        <v>120000</v>
      </c>
      <c r="Q198" s="99">
        <f t="shared" si="232"/>
        <v>0</v>
      </c>
      <c r="R198" s="99">
        <f t="shared" si="232"/>
        <v>120000</v>
      </c>
    </row>
    <row r="199" spans="1:18" s="77" customFormat="1" hidden="1" x14ac:dyDescent="0.25">
      <c r="A199" s="97" t="s">
        <v>349</v>
      </c>
      <c r="B199" s="52"/>
      <c r="C199" s="98" t="s">
        <v>234</v>
      </c>
      <c r="D199" s="98" t="s">
        <v>257</v>
      </c>
      <c r="E199" s="35">
        <v>851</v>
      </c>
      <c r="F199" s="98" t="s">
        <v>330</v>
      </c>
      <c r="G199" s="98" t="s">
        <v>306</v>
      </c>
      <c r="H199" s="98"/>
      <c r="I199" s="75"/>
      <c r="J199" s="99">
        <f>J200</f>
        <v>0</v>
      </c>
      <c r="K199" s="99">
        <f t="shared" si="232"/>
        <v>120000</v>
      </c>
      <c r="L199" s="99">
        <f t="shared" si="232"/>
        <v>120000</v>
      </c>
      <c r="M199" s="99">
        <f t="shared" si="232"/>
        <v>0</v>
      </c>
      <c r="N199" s="99">
        <f t="shared" si="232"/>
        <v>120000</v>
      </c>
      <c r="O199" s="99">
        <f t="shared" si="232"/>
        <v>0</v>
      </c>
      <c r="P199" s="99">
        <f t="shared" si="232"/>
        <v>120000</v>
      </c>
      <c r="Q199" s="99">
        <f t="shared" si="232"/>
        <v>0</v>
      </c>
      <c r="R199" s="99">
        <f t="shared" si="232"/>
        <v>120000</v>
      </c>
    </row>
    <row r="200" spans="1:18" s="1" customFormat="1" ht="27" hidden="1" customHeight="1" x14ac:dyDescent="0.25">
      <c r="A200" s="222" t="s">
        <v>350</v>
      </c>
      <c r="B200" s="223"/>
      <c r="C200" s="49" t="s">
        <v>234</v>
      </c>
      <c r="D200" s="49" t="s">
        <v>257</v>
      </c>
      <c r="E200" s="35">
        <v>851</v>
      </c>
      <c r="F200" s="49" t="s">
        <v>330</v>
      </c>
      <c r="G200" s="49" t="s">
        <v>306</v>
      </c>
      <c r="H200" s="49" t="s">
        <v>351</v>
      </c>
      <c r="I200" s="78"/>
      <c r="J200" s="79">
        <f>J201</f>
        <v>0</v>
      </c>
      <c r="K200" s="79">
        <f t="shared" si="232"/>
        <v>120000</v>
      </c>
      <c r="L200" s="79">
        <f t="shared" si="232"/>
        <v>120000</v>
      </c>
      <c r="M200" s="79">
        <f t="shared" si="232"/>
        <v>0</v>
      </c>
      <c r="N200" s="79">
        <f t="shared" si="232"/>
        <v>120000</v>
      </c>
      <c r="O200" s="79">
        <f t="shared" si="232"/>
        <v>0</v>
      </c>
      <c r="P200" s="79">
        <f t="shared" si="232"/>
        <v>120000</v>
      </c>
      <c r="Q200" s="79">
        <f t="shared" si="232"/>
        <v>0</v>
      </c>
      <c r="R200" s="79">
        <f t="shared" si="232"/>
        <v>120000</v>
      </c>
    </row>
    <row r="201" spans="1:18" s="1" customFormat="1" hidden="1" x14ac:dyDescent="0.25">
      <c r="A201" s="222" t="s">
        <v>360</v>
      </c>
      <c r="B201" s="223"/>
      <c r="C201" s="49" t="s">
        <v>234</v>
      </c>
      <c r="D201" s="49" t="s">
        <v>257</v>
      </c>
      <c r="E201" s="35">
        <v>851</v>
      </c>
      <c r="F201" s="49" t="s">
        <v>330</v>
      </c>
      <c r="G201" s="49" t="s">
        <v>306</v>
      </c>
      <c r="H201" s="49" t="s">
        <v>361</v>
      </c>
      <c r="I201" s="78"/>
      <c r="J201" s="79">
        <f t="shared" ref="J201:R201" si="233">J203</f>
        <v>0</v>
      </c>
      <c r="K201" s="79">
        <f t="shared" si="233"/>
        <v>120000</v>
      </c>
      <c r="L201" s="79">
        <f t="shared" si="233"/>
        <v>120000</v>
      </c>
      <c r="M201" s="79">
        <f t="shared" si="233"/>
        <v>0</v>
      </c>
      <c r="N201" s="79">
        <f t="shared" si="233"/>
        <v>120000</v>
      </c>
      <c r="O201" s="79">
        <f t="shared" si="233"/>
        <v>0</v>
      </c>
      <c r="P201" s="79">
        <f t="shared" si="233"/>
        <v>120000</v>
      </c>
      <c r="Q201" s="79">
        <f t="shared" si="233"/>
        <v>0</v>
      </c>
      <c r="R201" s="79">
        <f t="shared" si="233"/>
        <v>120000</v>
      </c>
    </row>
    <row r="202" spans="1:18" s="1" customFormat="1" hidden="1" x14ac:dyDescent="0.25">
      <c r="A202" s="95"/>
      <c r="B202" s="51" t="s">
        <v>356</v>
      </c>
      <c r="C202" s="49" t="s">
        <v>234</v>
      </c>
      <c r="D202" s="49" t="s">
        <v>257</v>
      </c>
      <c r="E202" s="35">
        <v>851</v>
      </c>
      <c r="F202" s="49" t="s">
        <v>330</v>
      </c>
      <c r="G202" s="49" t="s">
        <v>306</v>
      </c>
      <c r="H202" s="49" t="s">
        <v>361</v>
      </c>
      <c r="I202" s="78" t="s">
        <v>357</v>
      </c>
      <c r="J202" s="79">
        <f>J203</f>
        <v>0</v>
      </c>
      <c r="K202" s="79">
        <f t="shared" ref="K202:R202" si="234">K203</f>
        <v>120000</v>
      </c>
      <c r="L202" s="79">
        <f t="shared" si="234"/>
        <v>120000</v>
      </c>
      <c r="M202" s="79">
        <f t="shared" si="234"/>
        <v>0</v>
      </c>
      <c r="N202" s="79">
        <f t="shared" si="234"/>
        <v>120000</v>
      </c>
      <c r="O202" s="79">
        <f t="shared" si="234"/>
        <v>0</v>
      </c>
      <c r="P202" s="79">
        <f t="shared" si="234"/>
        <v>120000</v>
      </c>
      <c r="Q202" s="79">
        <f t="shared" si="234"/>
        <v>0</v>
      </c>
      <c r="R202" s="79">
        <f t="shared" si="234"/>
        <v>120000</v>
      </c>
    </row>
    <row r="203" spans="1:18" s="1" customFormat="1" ht="27.75" hidden="1" customHeight="1" x14ac:dyDescent="0.25">
      <c r="A203" s="80"/>
      <c r="B203" s="51" t="s">
        <v>358</v>
      </c>
      <c r="C203" s="49" t="s">
        <v>234</v>
      </c>
      <c r="D203" s="49" t="s">
        <v>257</v>
      </c>
      <c r="E203" s="35">
        <v>851</v>
      </c>
      <c r="F203" s="49" t="s">
        <v>330</v>
      </c>
      <c r="G203" s="49" t="s">
        <v>306</v>
      </c>
      <c r="H203" s="49" t="s">
        <v>361</v>
      </c>
      <c r="I203" s="78" t="s">
        <v>359</v>
      </c>
      <c r="J203" s="79"/>
      <c r="K203" s="79">
        <v>120000</v>
      </c>
      <c r="L203" s="79">
        <f t="shared" ref="L203" si="235">J203+K203</f>
        <v>120000</v>
      </c>
      <c r="M203" s="79"/>
      <c r="N203" s="79">
        <f t="shared" ref="N203" si="236">L203+M203</f>
        <v>120000</v>
      </c>
      <c r="O203" s="79"/>
      <c r="P203" s="79">
        <f t="shared" ref="P203" si="237">N203+O203</f>
        <v>120000</v>
      </c>
      <c r="Q203" s="79"/>
      <c r="R203" s="79">
        <f t="shared" ref="R203" si="238">P203+Q203</f>
        <v>120000</v>
      </c>
    </row>
    <row r="204" spans="1:18" s="2" customFormat="1" ht="28.5" customHeight="1" x14ac:dyDescent="0.25">
      <c r="A204" s="220" t="s">
        <v>613</v>
      </c>
      <c r="B204" s="268"/>
      <c r="C204" s="98" t="s">
        <v>306</v>
      </c>
      <c r="D204" s="98" t="s">
        <v>614</v>
      </c>
      <c r="E204" s="172"/>
      <c r="F204" s="98"/>
      <c r="G204" s="98"/>
      <c r="H204" s="98"/>
      <c r="I204" s="98"/>
      <c r="J204" s="38">
        <f>J205</f>
        <v>126872349.22999999</v>
      </c>
      <c r="K204" s="38">
        <f t="shared" ref="K204:R204" si="239">K205</f>
        <v>2392500</v>
      </c>
      <c r="L204" s="38">
        <f t="shared" si="239"/>
        <v>129264849.22999999</v>
      </c>
      <c r="M204" s="38">
        <f t="shared" si="239"/>
        <v>187536</v>
      </c>
      <c r="N204" s="38">
        <f t="shared" si="239"/>
        <v>129452385.22999999</v>
      </c>
      <c r="O204" s="38">
        <f t="shared" si="239"/>
        <v>0</v>
      </c>
      <c r="P204" s="38">
        <f t="shared" si="239"/>
        <v>129452385.22999999</v>
      </c>
      <c r="Q204" s="38">
        <f t="shared" si="239"/>
        <v>1450410</v>
      </c>
      <c r="R204" s="38">
        <f t="shared" si="239"/>
        <v>130902795.22999999</v>
      </c>
    </row>
    <row r="205" spans="1:18" s="77" customFormat="1" ht="25.5" customHeight="1" x14ac:dyDescent="0.25">
      <c r="A205" s="220" t="s">
        <v>589</v>
      </c>
      <c r="B205" s="268"/>
      <c r="C205" s="98" t="s">
        <v>306</v>
      </c>
      <c r="D205" s="49" t="s">
        <v>614</v>
      </c>
      <c r="E205" s="172">
        <v>852</v>
      </c>
      <c r="F205" s="98"/>
      <c r="G205" s="98"/>
      <c r="H205" s="98"/>
      <c r="I205" s="75"/>
      <c r="J205" s="76">
        <f t="shared" ref="J205:R205" si="240">J206+J361</f>
        <v>126872349.22999999</v>
      </c>
      <c r="K205" s="76">
        <f t="shared" si="240"/>
        <v>2392500</v>
      </c>
      <c r="L205" s="76">
        <f t="shared" si="240"/>
        <v>129264849.22999999</v>
      </c>
      <c r="M205" s="76">
        <f t="shared" si="240"/>
        <v>187536</v>
      </c>
      <c r="N205" s="76">
        <f t="shared" si="240"/>
        <v>129452385.22999999</v>
      </c>
      <c r="O205" s="76">
        <f t="shared" si="240"/>
        <v>0</v>
      </c>
      <c r="P205" s="76">
        <f t="shared" si="240"/>
        <v>129452385.22999999</v>
      </c>
      <c r="Q205" s="76">
        <f t="shared" si="240"/>
        <v>1450410</v>
      </c>
      <c r="R205" s="76">
        <f t="shared" si="240"/>
        <v>130902795.22999999</v>
      </c>
    </row>
    <row r="206" spans="1:18" s="77" customFormat="1" x14ac:dyDescent="0.25">
      <c r="A206" s="244" t="s">
        <v>362</v>
      </c>
      <c r="B206" s="244"/>
      <c r="C206" s="98" t="s">
        <v>306</v>
      </c>
      <c r="D206" s="49" t="s">
        <v>614</v>
      </c>
      <c r="E206" s="35">
        <v>852</v>
      </c>
      <c r="F206" s="72" t="s">
        <v>363</v>
      </c>
      <c r="G206" s="72"/>
      <c r="H206" s="72"/>
      <c r="I206" s="72"/>
      <c r="J206" s="73">
        <f t="shared" ref="J206:R206" si="241">J207+J234+J311+J315</f>
        <v>118268949.22999999</v>
      </c>
      <c r="K206" s="73">
        <f t="shared" si="241"/>
        <v>2239500</v>
      </c>
      <c r="L206" s="73">
        <f t="shared" si="241"/>
        <v>120508449.22999999</v>
      </c>
      <c r="M206" s="73">
        <f t="shared" si="241"/>
        <v>187536</v>
      </c>
      <c r="N206" s="73">
        <f t="shared" si="241"/>
        <v>120695985.22999999</v>
      </c>
      <c r="O206" s="73">
        <f t="shared" si="241"/>
        <v>0</v>
      </c>
      <c r="P206" s="73">
        <f t="shared" si="241"/>
        <v>120695985.22999999</v>
      </c>
      <c r="Q206" s="73">
        <f t="shared" si="241"/>
        <v>1450410</v>
      </c>
      <c r="R206" s="73">
        <f t="shared" si="241"/>
        <v>122146395.22999999</v>
      </c>
    </row>
    <row r="207" spans="1:18" s="77" customFormat="1" hidden="1" x14ac:dyDescent="0.25">
      <c r="A207" s="244" t="s">
        <v>364</v>
      </c>
      <c r="B207" s="244"/>
      <c r="C207" s="98" t="s">
        <v>306</v>
      </c>
      <c r="D207" s="49" t="s">
        <v>614</v>
      </c>
      <c r="E207" s="35">
        <v>852</v>
      </c>
      <c r="F207" s="75" t="s">
        <v>363</v>
      </c>
      <c r="G207" s="75" t="s">
        <v>234</v>
      </c>
      <c r="H207" s="75"/>
      <c r="I207" s="75"/>
      <c r="J207" s="76">
        <f>J208+J216</f>
        <v>19548220</v>
      </c>
      <c r="K207" s="76">
        <f t="shared" ref="K207" si="242">K208+K216</f>
        <v>-300000</v>
      </c>
      <c r="L207" s="76">
        <f>L208+L216+L228+L231</f>
        <v>19248220</v>
      </c>
      <c r="M207" s="76">
        <f t="shared" ref="M207:R207" si="243">M208+M216+M228+M231</f>
        <v>300000</v>
      </c>
      <c r="N207" s="76">
        <f t="shared" si="243"/>
        <v>19548220</v>
      </c>
      <c r="O207" s="76">
        <f t="shared" si="243"/>
        <v>0</v>
      </c>
      <c r="P207" s="76">
        <f t="shared" si="243"/>
        <v>19548220</v>
      </c>
      <c r="Q207" s="76">
        <f t="shared" si="243"/>
        <v>0</v>
      </c>
      <c r="R207" s="76">
        <f t="shared" si="243"/>
        <v>19548220</v>
      </c>
    </row>
    <row r="208" spans="1:18" s="1" customFormat="1" hidden="1" x14ac:dyDescent="0.25">
      <c r="A208" s="241" t="s">
        <v>365</v>
      </c>
      <c r="B208" s="241"/>
      <c r="C208" s="49" t="s">
        <v>306</v>
      </c>
      <c r="D208" s="49" t="s">
        <v>614</v>
      </c>
      <c r="E208" s="35">
        <v>852</v>
      </c>
      <c r="F208" s="78" t="s">
        <v>363</v>
      </c>
      <c r="G208" s="78" t="s">
        <v>234</v>
      </c>
      <c r="H208" s="78" t="s">
        <v>366</v>
      </c>
      <c r="I208" s="78"/>
      <c r="J208" s="79">
        <f>J209</f>
        <v>18669300</v>
      </c>
      <c r="K208" s="79">
        <f t="shared" ref="K208:R208" si="244">K209</f>
        <v>0</v>
      </c>
      <c r="L208" s="79">
        <f t="shared" si="244"/>
        <v>18669300</v>
      </c>
      <c r="M208" s="79">
        <f t="shared" si="244"/>
        <v>0</v>
      </c>
      <c r="N208" s="79">
        <f t="shared" si="244"/>
        <v>18669300</v>
      </c>
      <c r="O208" s="79">
        <f t="shared" si="244"/>
        <v>0</v>
      </c>
      <c r="P208" s="79">
        <f t="shared" si="244"/>
        <v>18669300</v>
      </c>
      <c r="Q208" s="79">
        <f t="shared" si="244"/>
        <v>0</v>
      </c>
      <c r="R208" s="79">
        <f t="shared" si="244"/>
        <v>18669300</v>
      </c>
    </row>
    <row r="209" spans="1:18" s="1" customFormat="1" ht="12.75" hidden="1" customHeight="1" x14ac:dyDescent="0.25">
      <c r="A209" s="241" t="s">
        <v>367</v>
      </c>
      <c r="B209" s="241"/>
      <c r="C209" s="49" t="s">
        <v>306</v>
      </c>
      <c r="D209" s="49" t="s">
        <v>614</v>
      </c>
      <c r="E209" s="35">
        <v>852</v>
      </c>
      <c r="F209" s="78" t="s">
        <v>363</v>
      </c>
      <c r="G209" s="78" t="s">
        <v>234</v>
      </c>
      <c r="H209" s="78" t="s">
        <v>368</v>
      </c>
      <c r="I209" s="78"/>
      <c r="J209" s="79">
        <f>J210+J213</f>
        <v>18669300</v>
      </c>
      <c r="K209" s="79">
        <f t="shared" ref="K209:R209" si="245">K210+K213</f>
        <v>0</v>
      </c>
      <c r="L209" s="79">
        <f t="shared" si="245"/>
        <v>18669300</v>
      </c>
      <c r="M209" s="79">
        <f t="shared" si="245"/>
        <v>0</v>
      </c>
      <c r="N209" s="79">
        <f t="shared" si="245"/>
        <v>18669300</v>
      </c>
      <c r="O209" s="79">
        <f t="shared" si="245"/>
        <v>0</v>
      </c>
      <c r="P209" s="79">
        <f t="shared" si="245"/>
        <v>18669300</v>
      </c>
      <c r="Q209" s="79">
        <f t="shared" si="245"/>
        <v>0</v>
      </c>
      <c r="R209" s="79">
        <f t="shared" si="245"/>
        <v>18669300</v>
      </c>
    </row>
    <row r="210" spans="1:18" s="1" customFormat="1" ht="12.75" hidden="1" customHeight="1" x14ac:dyDescent="0.25">
      <c r="A210" s="241" t="s">
        <v>369</v>
      </c>
      <c r="B210" s="241"/>
      <c r="C210" s="49" t="s">
        <v>306</v>
      </c>
      <c r="D210" s="49" t="s">
        <v>614</v>
      </c>
      <c r="E210" s="35">
        <v>852</v>
      </c>
      <c r="F210" s="78" t="s">
        <v>363</v>
      </c>
      <c r="G210" s="78" t="s">
        <v>234</v>
      </c>
      <c r="H210" s="78" t="s">
        <v>370</v>
      </c>
      <c r="I210" s="78"/>
      <c r="J210" s="79">
        <f t="shared" ref="J210:R211" si="246">J211</f>
        <v>6225700</v>
      </c>
      <c r="K210" s="79">
        <f t="shared" si="246"/>
        <v>0</v>
      </c>
      <c r="L210" s="79">
        <f t="shared" si="246"/>
        <v>6225700</v>
      </c>
      <c r="M210" s="79">
        <f t="shared" si="246"/>
        <v>0</v>
      </c>
      <c r="N210" s="79">
        <f t="shared" si="246"/>
        <v>6225700</v>
      </c>
      <c r="O210" s="79">
        <f t="shared" si="246"/>
        <v>0</v>
      </c>
      <c r="P210" s="79">
        <f t="shared" si="246"/>
        <v>6225700</v>
      </c>
      <c r="Q210" s="79">
        <f t="shared" si="246"/>
        <v>0</v>
      </c>
      <c r="R210" s="79">
        <f t="shared" si="246"/>
        <v>6225700</v>
      </c>
    </row>
    <row r="211" spans="1:18" s="1" customFormat="1" ht="38.25" hidden="1" x14ac:dyDescent="0.25">
      <c r="A211" s="51"/>
      <c r="B211" s="51" t="s">
        <v>371</v>
      </c>
      <c r="C211" s="49" t="s">
        <v>306</v>
      </c>
      <c r="D211" s="49" t="s">
        <v>614</v>
      </c>
      <c r="E211" s="35">
        <v>852</v>
      </c>
      <c r="F211" s="78" t="s">
        <v>363</v>
      </c>
      <c r="G211" s="78" t="s">
        <v>234</v>
      </c>
      <c r="H211" s="78" t="s">
        <v>370</v>
      </c>
      <c r="I211" s="78" t="s">
        <v>372</v>
      </c>
      <c r="J211" s="79">
        <f t="shared" si="246"/>
        <v>6225700</v>
      </c>
      <c r="K211" s="79">
        <f t="shared" si="246"/>
        <v>0</v>
      </c>
      <c r="L211" s="79">
        <f t="shared" si="246"/>
        <v>6225700</v>
      </c>
      <c r="M211" s="79">
        <f t="shared" si="246"/>
        <v>0</v>
      </c>
      <c r="N211" s="79">
        <f t="shared" si="246"/>
        <v>6225700</v>
      </c>
      <c r="O211" s="79">
        <f t="shared" si="246"/>
        <v>0</v>
      </c>
      <c r="P211" s="79">
        <f t="shared" si="246"/>
        <v>6225700</v>
      </c>
      <c r="Q211" s="79">
        <f t="shared" si="246"/>
        <v>0</v>
      </c>
      <c r="R211" s="79">
        <f t="shared" si="246"/>
        <v>6225700</v>
      </c>
    </row>
    <row r="212" spans="1:18" s="1" customFormat="1" ht="38.25" hidden="1" x14ac:dyDescent="0.25">
      <c r="A212" s="51"/>
      <c r="B212" s="51" t="s">
        <v>373</v>
      </c>
      <c r="C212" s="49" t="s">
        <v>306</v>
      </c>
      <c r="D212" s="49" t="s">
        <v>614</v>
      </c>
      <c r="E212" s="35">
        <v>852</v>
      </c>
      <c r="F212" s="78" t="s">
        <v>363</v>
      </c>
      <c r="G212" s="78" t="s">
        <v>234</v>
      </c>
      <c r="H212" s="78" t="s">
        <v>370</v>
      </c>
      <c r="I212" s="78" t="s">
        <v>374</v>
      </c>
      <c r="J212" s="79">
        <v>6225700</v>
      </c>
      <c r="K212" s="79"/>
      <c r="L212" s="79">
        <f t="shared" ref="L212:L257" si="247">J212+K212</f>
        <v>6225700</v>
      </c>
      <c r="M212" s="79"/>
      <c r="N212" s="79">
        <f t="shared" ref="N212" si="248">L212+M212</f>
        <v>6225700</v>
      </c>
      <c r="O212" s="79"/>
      <c r="P212" s="79">
        <f t="shared" ref="P212" si="249">N212+O212</f>
        <v>6225700</v>
      </c>
      <c r="Q212" s="79"/>
      <c r="R212" s="79">
        <f t="shared" ref="R212" si="250">P212+Q212</f>
        <v>6225700</v>
      </c>
    </row>
    <row r="213" spans="1:18" s="1" customFormat="1" ht="12.75" hidden="1" customHeight="1" x14ac:dyDescent="0.25">
      <c r="A213" s="241" t="s">
        <v>375</v>
      </c>
      <c r="B213" s="241"/>
      <c r="C213" s="49" t="s">
        <v>306</v>
      </c>
      <c r="D213" s="49" t="s">
        <v>614</v>
      </c>
      <c r="E213" s="35">
        <v>852</v>
      </c>
      <c r="F213" s="78" t="s">
        <v>363</v>
      </c>
      <c r="G213" s="78" t="s">
        <v>234</v>
      </c>
      <c r="H213" s="78" t="s">
        <v>376</v>
      </c>
      <c r="I213" s="78"/>
      <c r="J213" s="79">
        <f>J215</f>
        <v>12443600</v>
      </c>
      <c r="K213" s="79">
        <f t="shared" ref="K213:R213" si="251">K215</f>
        <v>0</v>
      </c>
      <c r="L213" s="79">
        <f t="shared" si="251"/>
        <v>12443600</v>
      </c>
      <c r="M213" s="79">
        <f t="shared" si="251"/>
        <v>0</v>
      </c>
      <c r="N213" s="79">
        <f t="shared" si="251"/>
        <v>12443600</v>
      </c>
      <c r="O213" s="79">
        <f t="shared" si="251"/>
        <v>0</v>
      </c>
      <c r="P213" s="79">
        <f t="shared" si="251"/>
        <v>12443600</v>
      </c>
      <c r="Q213" s="79">
        <f t="shared" si="251"/>
        <v>0</v>
      </c>
      <c r="R213" s="79">
        <f t="shared" si="251"/>
        <v>12443600</v>
      </c>
    </row>
    <row r="214" spans="1:18" s="1" customFormat="1" ht="38.25" hidden="1" x14ac:dyDescent="0.25">
      <c r="A214" s="51"/>
      <c r="B214" s="51" t="s">
        <v>371</v>
      </c>
      <c r="C214" s="173" t="s">
        <v>306</v>
      </c>
      <c r="D214" s="49" t="s">
        <v>614</v>
      </c>
      <c r="E214" s="35">
        <v>852</v>
      </c>
      <c r="F214" s="78" t="s">
        <v>363</v>
      </c>
      <c r="G214" s="78" t="s">
        <v>234</v>
      </c>
      <c r="H214" s="78" t="s">
        <v>376</v>
      </c>
      <c r="I214" s="78" t="s">
        <v>372</v>
      </c>
      <c r="J214" s="79">
        <f>J215</f>
        <v>12443600</v>
      </c>
      <c r="K214" s="79">
        <f t="shared" ref="K214:R214" si="252">K215</f>
        <v>0</v>
      </c>
      <c r="L214" s="79">
        <f t="shared" si="252"/>
        <v>12443600</v>
      </c>
      <c r="M214" s="79">
        <f t="shared" si="252"/>
        <v>0</v>
      </c>
      <c r="N214" s="79">
        <f t="shared" si="252"/>
        <v>12443600</v>
      </c>
      <c r="O214" s="79">
        <f t="shared" si="252"/>
        <v>0</v>
      </c>
      <c r="P214" s="79">
        <f t="shared" si="252"/>
        <v>12443600</v>
      </c>
      <c r="Q214" s="79">
        <f t="shared" si="252"/>
        <v>0</v>
      </c>
      <c r="R214" s="79">
        <f t="shared" si="252"/>
        <v>12443600</v>
      </c>
    </row>
    <row r="215" spans="1:18" s="1" customFormat="1" ht="38.25" hidden="1" x14ac:dyDescent="0.25">
      <c r="A215" s="51"/>
      <c r="B215" s="51" t="s">
        <v>373</v>
      </c>
      <c r="C215" s="49" t="s">
        <v>306</v>
      </c>
      <c r="D215" s="49" t="s">
        <v>614</v>
      </c>
      <c r="E215" s="35">
        <v>852</v>
      </c>
      <c r="F215" s="78" t="s">
        <v>363</v>
      </c>
      <c r="G215" s="78" t="s">
        <v>234</v>
      </c>
      <c r="H215" s="78" t="s">
        <v>376</v>
      </c>
      <c r="I215" s="78" t="s">
        <v>374</v>
      </c>
      <c r="J215" s="79">
        <v>12443600</v>
      </c>
      <c r="K215" s="79"/>
      <c r="L215" s="79">
        <f t="shared" si="247"/>
        <v>12443600</v>
      </c>
      <c r="M215" s="79"/>
      <c r="N215" s="79">
        <f t="shared" ref="N215" si="253">L215+M215</f>
        <v>12443600</v>
      </c>
      <c r="O215" s="79"/>
      <c r="P215" s="79">
        <f t="shared" ref="P215" si="254">N215+O215</f>
        <v>12443600</v>
      </c>
      <c r="Q215" s="79"/>
      <c r="R215" s="79">
        <f t="shared" ref="R215" si="255">P215+Q215</f>
        <v>12443600</v>
      </c>
    </row>
    <row r="216" spans="1:18" s="2" customFormat="1" ht="12.75" hidden="1" customHeight="1" x14ac:dyDescent="0.25">
      <c r="A216" s="241" t="s">
        <v>290</v>
      </c>
      <c r="B216" s="241"/>
      <c r="C216" s="49" t="s">
        <v>306</v>
      </c>
      <c r="D216" s="49" t="s">
        <v>614</v>
      </c>
      <c r="E216" s="35">
        <v>852</v>
      </c>
      <c r="F216" s="49" t="s">
        <v>363</v>
      </c>
      <c r="G216" s="49" t="s">
        <v>234</v>
      </c>
      <c r="H216" s="49" t="s">
        <v>377</v>
      </c>
      <c r="I216" s="49"/>
      <c r="J216" s="44">
        <f>J217</f>
        <v>878920</v>
      </c>
      <c r="K216" s="44">
        <f t="shared" ref="K216:R216" si="256">K217</f>
        <v>-300000</v>
      </c>
      <c r="L216" s="44">
        <f t="shared" si="256"/>
        <v>578920</v>
      </c>
      <c r="M216" s="44">
        <f t="shared" si="256"/>
        <v>0</v>
      </c>
      <c r="N216" s="44">
        <f t="shared" si="256"/>
        <v>578920</v>
      </c>
      <c r="O216" s="44">
        <f t="shared" si="256"/>
        <v>0</v>
      </c>
      <c r="P216" s="44">
        <f t="shared" si="256"/>
        <v>578920</v>
      </c>
      <c r="Q216" s="44">
        <f t="shared" si="256"/>
        <v>0</v>
      </c>
      <c r="R216" s="44">
        <f t="shared" si="256"/>
        <v>578920</v>
      </c>
    </row>
    <row r="217" spans="1:18" s="1" customFormat="1" ht="12.75" hidden="1" customHeight="1" x14ac:dyDescent="0.25">
      <c r="A217" s="241" t="s">
        <v>292</v>
      </c>
      <c r="B217" s="241"/>
      <c r="C217" s="49" t="s">
        <v>306</v>
      </c>
      <c r="D217" s="49" t="s">
        <v>614</v>
      </c>
      <c r="E217" s="35">
        <v>852</v>
      </c>
      <c r="F217" s="78" t="s">
        <v>363</v>
      </c>
      <c r="G217" s="78" t="s">
        <v>234</v>
      </c>
      <c r="H217" s="78" t="s">
        <v>293</v>
      </c>
      <c r="I217" s="78"/>
      <c r="J217" s="79">
        <f>J223+J218</f>
        <v>878920</v>
      </c>
      <c r="K217" s="79">
        <f t="shared" ref="K217:R217" si="257">K223+K218</f>
        <v>-300000</v>
      </c>
      <c r="L217" s="79">
        <f t="shared" si="257"/>
        <v>578920</v>
      </c>
      <c r="M217" s="79">
        <f t="shared" si="257"/>
        <v>0</v>
      </c>
      <c r="N217" s="79">
        <f t="shared" si="257"/>
        <v>578920</v>
      </c>
      <c r="O217" s="79">
        <f t="shared" si="257"/>
        <v>0</v>
      </c>
      <c r="P217" s="79">
        <f t="shared" si="257"/>
        <v>578920</v>
      </c>
      <c r="Q217" s="79">
        <f t="shared" si="257"/>
        <v>0</v>
      </c>
      <c r="R217" s="79">
        <f t="shared" si="257"/>
        <v>578920</v>
      </c>
    </row>
    <row r="218" spans="1:18" s="1" customFormat="1" ht="12.75" hidden="1" customHeight="1" x14ac:dyDescent="0.25">
      <c r="A218" s="241" t="s">
        <v>378</v>
      </c>
      <c r="B218" s="241"/>
      <c r="C218" s="49" t="s">
        <v>306</v>
      </c>
      <c r="D218" s="49" t="s">
        <v>614</v>
      </c>
      <c r="E218" s="35">
        <v>852</v>
      </c>
      <c r="F218" s="78" t="s">
        <v>363</v>
      </c>
      <c r="G218" s="78" t="s">
        <v>234</v>
      </c>
      <c r="H218" s="78" t="s">
        <v>379</v>
      </c>
      <c r="I218" s="78"/>
      <c r="J218" s="79">
        <f>J219+J221</f>
        <v>863000</v>
      </c>
      <c r="K218" s="79">
        <f t="shared" ref="K218:R218" si="258">K219+K221</f>
        <v>-300000</v>
      </c>
      <c r="L218" s="79">
        <f t="shared" si="258"/>
        <v>563000</v>
      </c>
      <c r="M218" s="79">
        <f t="shared" si="258"/>
        <v>0</v>
      </c>
      <c r="N218" s="79">
        <f t="shared" si="258"/>
        <v>563000</v>
      </c>
      <c r="O218" s="79">
        <f t="shared" si="258"/>
        <v>0</v>
      </c>
      <c r="P218" s="79">
        <f t="shared" si="258"/>
        <v>563000</v>
      </c>
      <c r="Q218" s="79">
        <f t="shared" si="258"/>
        <v>0</v>
      </c>
      <c r="R218" s="79">
        <f t="shared" si="258"/>
        <v>563000</v>
      </c>
    </row>
    <row r="219" spans="1:18" s="1" customFormat="1" hidden="1" x14ac:dyDescent="0.25">
      <c r="A219" s="51"/>
      <c r="B219" s="51" t="s">
        <v>380</v>
      </c>
      <c r="C219" s="49" t="s">
        <v>306</v>
      </c>
      <c r="D219" s="49" t="s">
        <v>614</v>
      </c>
      <c r="E219" s="35">
        <v>852</v>
      </c>
      <c r="F219" s="78" t="s">
        <v>363</v>
      </c>
      <c r="G219" s="78" t="s">
        <v>234</v>
      </c>
      <c r="H219" s="78" t="s">
        <v>379</v>
      </c>
      <c r="I219" s="78" t="s">
        <v>381</v>
      </c>
      <c r="J219" s="79">
        <f t="shared" ref="J219:R219" si="259">J220</f>
        <v>863000</v>
      </c>
      <c r="K219" s="79">
        <f t="shared" si="259"/>
        <v>-863000</v>
      </c>
      <c r="L219" s="79">
        <f t="shared" si="259"/>
        <v>0</v>
      </c>
      <c r="M219" s="79">
        <f t="shared" si="259"/>
        <v>0</v>
      </c>
      <c r="N219" s="79">
        <f t="shared" si="259"/>
        <v>0</v>
      </c>
      <c r="O219" s="79">
        <f t="shared" si="259"/>
        <v>0</v>
      </c>
      <c r="P219" s="79">
        <f t="shared" si="259"/>
        <v>0</v>
      </c>
      <c r="Q219" s="79">
        <f t="shared" si="259"/>
        <v>0</v>
      </c>
      <c r="R219" s="79">
        <f t="shared" si="259"/>
        <v>0</v>
      </c>
    </row>
    <row r="220" spans="1:18" s="1" customFormat="1" ht="12.75" hidden="1" customHeight="1" x14ac:dyDescent="0.25">
      <c r="A220" s="80"/>
      <c r="B220" s="51" t="s">
        <v>382</v>
      </c>
      <c r="C220" s="49" t="s">
        <v>306</v>
      </c>
      <c r="D220" s="49" t="s">
        <v>614</v>
      </c>
      <c r="E220" s="35">
        <v>852</v>
      </c>
      <c r="F220" s="78" t="s">
        <v>363</v>
      </c>
      <c r="G220" s="78" t="s">
        <v>234</v>
      </c>
      <c r="H220" s="78" t="s">
        <v>379</v>
      </c>
      <c r="I220" s="78" t="s">
        <v>383</v>
      </c>
      <c r="J220" s="79">
        <v>863000</v>
      </c>
      <c r="K220" s="79">
        <v>-863000</v>
      </c>
      <c r="L220" s="79">
        <f t="shared" si="247"/>
        <v>0</v>
      </c>
      <c r="M220" s="79"/>
      <c r="N220" s="79">
        <f t="shared" ref="N220" si="260">L220+M220</f>
        <v>0</v>
      </c>
      <c r="O220" s="79"/>
      <c r="P220" s="79">
        <f t="shared" ref="P220" si="261">N220+O220</f>
        <v>0</v>
      </c>
      <c r="Q220" s="79"/>
      <c r="R220" s="79">
        <f t="shared" ref="R220" si="262">P220+Q220</f>
        <v>0</v>
      </c>
    </row>
    <row r="221" spans="1:18" s="1" customFormat="1" ht="38.25" hidden="1" x14ac:dyDescent="0.25">
      <c r="A221" s="80"/>
      <c r="B221" s="51" t="s">
        <v>371</v>
      </c>
      <c r="C221" s="49" t="s">
        <v>306</v>
      </c>
      <c r="D221" s="49" t="s">
        <v>614</v>
      </c>
      <c r="E221" s="35">
        <v>852</v>
      </c>
      <c r="F221" s="78" t="s">
        <v>363</v>
      </c>
      <c r="G221" s="78" t="s">
        <v>234</v>
      </c>
      <c r="H221" s="78" t="s">
        <v>379</v>
      </c>
      <c r="I221" s="78" t="s">
        <v>372</v>
      </c>
      <c r="J221" s="79">
        <f>J222</f>
        <v>0</v>
      </c>
      <c r="K221" s="79">
        <f t="shared" ref="K221:R221" si="263">K222</f>
        <v>563000</v>
      </c>
      <c r="L221" s="79">
        <f t="shared" si="263"/>
        <v>563000</v>
      </c>
      <c r="M221" s="79">
        <f t="shared" si="263"/>
        <v>0</v>
      </c>
      <c r="N221" s="79">
        <f t="shared" si="263"/>
        <v>563000</v>
      </c>
      <c r="O221" s="79">
        <f t="shared" si="263"/>
        <v>0</v>
      </c>
      <c r="P221" s="79">
        <f t="shared" si="263"/>
        <v>563000</v>
      </c>
      <c r="Q221" s="79">
        <f t="shared" si="263"/>
        <v>0</v>
      </c>
      <c r="R221" s="79">
        <f t="shared" si="263"/>
        <v>563000</v>
      </c>
    </row>
    <row r="222" spans="1:18" s="1" customFormat="1" ht="38.25" hidden="1" x14ac:dyDescent="0.25">
      <c r="A222" s="80"/>
      <c r="B222" s="51" t="s">
        <v>373</v>
      </c>
      <c r="C222" s="49" t="s">
        <v>306</v>
      </c>
      <c r="D222" s="49" t="s">
        <v>614</v>
      </c>
      <c r="E222" s="35">
        <v>852</v>
      </c>
      <c r="F222" s="78" t="s">
        <v>363</v>
      </c>
      <c r="G222" s="78" t="s">
        <v>234</v>
      </c>
      <c r="H222" s="78" t="s">
        <v>379</v>
      </c>
      <c r="I222" s="78" t="s">
        <v>374</v>
      </c>
      <c r="J222" s="79"/>
      <c r="K222" s="79">
        <f>863000-300000</f>
        <v>563000</v>
      </c>
      <c r="L222" s="79">
        <f t="shared" si="247"/>
        <v>563000</v>
      </c>
      <c r="M222" s="79"/>
      <c r="N222" s="79">
        <f t="shared" ref="N222" si="264">L222+M222</f>
        <v>563000</v>
      </c>
      <c r="O222" s="79"/>
      <c r="P222" s="79">
        <f t="shared" ref="P222" si="265">N222+O222</f>
        <v>563000</v>
      </c>
      <c r="Q222" s="79"/>
      <c r="R222" s="79">
        <f t="shared" ref="R222" si="266">P222+Q222</f>
        <v>563000</v>
      </c>
    </row>
    <row r="223" spans="1:18" s="1" customFormat="1" ht="12.75" hidden="1" customHeight="1" x14ac:dyDescent="0.25">
      <c r="A223" s="241" t="s">
        <v>384</v>
      </c>
      <c r="B223" s="241"/>
      <c r="C223" s="173" t="s">
        <v>306</v>
      </c>
      <c r="D223" s="49" t="s">
        <v>614</v>
      </c>
      <c r="E223" s="35">
        <v>852</v>
      </c>
      <c r="F223" s="78" t="s">
        <v>363</v>
      </c>
      <c r="G223" s="78" t="s">
        <v>234</v>
      </c>
      <c r="H223" s="78" t="s">
        <v>385</v>
      </c>
      <c r="I223" s="78"/>
      <c r="J223" s="79">
        <f>J224+J226</f>
        <v>15920</v>
      </c>
      <c r="K223" s="79">
        <f t="shared" ref="K223:R223" si="267">K224+K226</f>
        <v>0</v>
      </c>
      <c r="L223" s="79">
        <f t="shared" si="267"/>
        <v>15920</v>
      </c>
      <c r="M223" s="79">
        <f t="shared" si="267"/>
        <v>0</v>
      </c>
      <c r="N223" s="79">
        <f t="shared" si="267"/>
        <v>15920</v>
      </c>
      <c r="O223" s="79">
        <f t="shared" si="267"/>
        <v>0</v>
      </c>
      <c r="P223" s="79">
        <f t="shared" si="267"/>
        <v>15920</v>
      </c>
      <c r="Q223" s="79">
        <f t="shared" si="267"/>
        <v>0</v>
      </c>
      <c r="R223" s="79">
        <f t="shared" si="267"/>
        <v>15920</v>
      </c>
    </row>
    <row r="224" spans="1:18" s="1" customFormat="1" hidden="1" x14ac:dyDescent="0.25">
      <c r="A224" s="80"/>
      <c r="B224" s="51" t="s">
        <v>380</v>
      </c>
      <c r="C224" s="49" t="s">
        <v>306</v>
      </c>
      <c r="D224" s="49" t="s">
        <v>614</v>
      </c>
      <c r="E224" s="35">
        <v>852</v>
      </c>
      <c r="F224" s="78" t="s">
        <v>363</v>
      </c>
      <c r="G224" s="78" t="s">
        <v>234</v>
      </c>
      <c r="H224" s="78" t="s">
        <v>385</v>
      </c>
      <c r="I224" s="78" t="s">
        <v>381</v>
      </c>
      <c r="J224" s="79">
        <f t="shared" ref="J224:R224" si="268">J225</f>
        <v>15920</v>
      </c>
      <c r="K224" s="79">
        <f t="shared" si="268"/>
        <v>-15920</v>
      </c>
      <c r="L224" s="79">
        <f t="shared" si="268"/>
        <v>0</v>
      </c>
      <c r="M224" s="79">
        <f t="shared" si="268"/>
        <v>0</v>
      </c>
      <c r="N224" s="79">
        <f t="shared" si="268"/>
        <v>0</v>
      </c>
      <c r="O224" s="79">
        <f t="shared" si="268"/>
        <v>0</v>
      </c>
      <c r="P224" s="79">
        <f t="shared" si="268"/>
        <v>0</v>
      </c>
      <c r="Q224" s="79">
        <f t="shared" si="268"/>
        <v>0</v>
      </c>
      <c r="R224" s="79">
        <f t="shared" si="268"/>
        <v>0</v>
      </c>
    </row>
    <row r="225" spans="1:18" s="1" customFormat="1" ht="25.5" hidden="1" x14ac:dyDescent="0.25">
      <c r="A225" s="80"/>
      <c r="B225" s="51" t="s">
        <v>386</v>
      </c>
      <c r="C225" s="49" t="s">
        <v>306</v>
      </c>
      <c r="D225" s="49" t="s">
        <v>614</v>
      </c>
      <c r="E225" s="35">
        <v>852</v>
      </c>
      <c r="F225" s="78" t="s">
        <v>363</v>
      </c>
      <c r="G225" s="78" t="s">
        <v>234</v>
      </c>
      <c r="H225" s="78" t="s">
        <v>385</v>
      </c>
      <c r="I225" s="78" t="s">
        <v>387</v>
      </c>
      <c r="J225" s="79">
        <v>15920</v>
      </c>
      <c r="K225" s="79">
        <v>-15920</v>
      </c>
      <c r="L225" s="79">
        <f t="shared" si="247"/>
        <v>0</v>
      </c>
      <c r="M225" s="79"/>
      <c r="N225" s="79">
        <f t="shared" ref="N225" si="269">L225+M225</f>
        <v>0</v>
      </c>
      <c r="O225" s="79"/>
      <c r="P225" s="79">
        <f t="shared" ref="P225" si="270">N225+O225</f>
        <v>0</v>
      </c>
      <c r="Q225" s="79"/>
      <c r="R225" s="79">
        <f t="shared" ref="R225" si="271">P225+Q225</f>
        <v>0</v>
      </c>
    </row>
    <row r="226" spans="1:18" s="1" customFormat="1" ht="12.75" hidden="1" customHeight="1" x14ac:dyDescent="0.25">
      <c r="A226" s="80"/>
      <c r="B226" s="51" t="s">
        <v>371</v>
      </c>
      <c r="C226" s="49" t="s">
        <v>306</v>
      </c>
      <c r="D226" s="49" t="s">
        <v>614</v>
      </c>
      <c r="E226" s="35">
        <v>852</v>
      </c>
      <c r="F226" s="78" t="s">
        <v>363</v>
      </c>
      <c r="G226" s="78" t="s">
        <v>234</v>
      </c>
      <c r="H226" s="78" t="s">
        <v>385</v>
      </c>
      <c r="I226" s="78" t="s">
        <v>372</v>
      </c>
      <c r="J226" s="79">
        <f>J227</f>
        <v>0</v>
      </c>
      <c r="K226" s="79">
        <f t="shared" ref="K226:R226" si="272">K227</f>
        <v>15920</v>
      </c>
      <c r="L226" s="79">
        <f t="shared" si="272"/>
        <v>15920</v>
      </c>
      <c r="M226" s="79">
        <f t="shared" si="272"/>
        <v>0</v>
      </c>
      <c r="N226" s="79">
        <f t="shared" si="272"/>
        <v>15920</v>
      </c>
      <c r="O226" s="79">
        <f t="shared" si="272"/>
        <v>0</v>
      </c>
      <c r="P226" s="79">
        <f t="shared" si="272"/>
        <v>15920</v>
      </c>
      <c r="Q226" s="79">
        <f t="shared" si="272"/>
        <v>0</v>
      </c>
      <c r="R226" s="79">
        <f t="shared" si="272"/>
        <v>15920</v>
      </c>
    </row>
    <row r="227" spans="1:18" s="1" customFormat="1" ht="12.75" hidden="1" customHeight="1" x14ac:dyDescent="0.25">
      <c r="A227" s="80"/>
      <c r="B227" s="51" t="s">
        <v>373</v>
      </c>
      <c r="C227" s="49" t="s">
        <v>306</v>
      </c>
      <c r="D227" s="49" t="s">
        <v>614</v>
      </c>
      <c r="E227" s="35">
        <v>852</v>
      </c>
      <c r="F227" s="78" t="s">
        <v>363</v>
      </c>
      <c r="G227" s="78" t="s">
        <v>234</v>
      </c>
      <c r="H227" s="78" t="s">
        <v>385</v>
      </c>
      <c r="I227" s="78" t="s">
        <v>374</v>
      </c>
      <c r="J227" s="79"/>
      <c r="K227" s="79">
        <f>15920</f>
        <v>15920</v>
      </c>
      <c r="L227" s="79">
        <f t="shared" si="247"/>
        <v>15920</v>
      </c>
      <c r="M227" s="79"/>
      <c r="N227" s="79">
        <f t="shared" ref="N227" si="273">L227+M227</f>
        <v>15920</v>
      </c>
      <c r="O227" s="79"/>
      <c r="P227" s="79">
        <f t="shared" ref="P227" si="274">N227+O227</f>
        <v>15920</v>
      </c>
      <c r="Q227" s="79"/>
      <c r="R227" s="79">
        <f t="shared" ref="R227" si="275">P227+Q227</f>
        <v>15920</v>
      </c>
    </row>
    <row r="228" spans="1:18" s="1" customFormat="1" ht="12.75" hidden="1" customHeight="1" x14ac:dyDescent="0.25">
      <c r="A228" s="241" t="s">
        <v>390</v>
      </c>
      <c r="B228" s="241"/>
      <c r="C228" s="49" t="s">
        <v>306</v>
      </c>
      <c r="D228" s="49" t="s">
        <v>614</v>
      </c>
      <c r="E228" s="35">
        <v>852</v>
      </c>
      <c r="F228" s="49" t="s">
        <v>363</v>
      </c>
      <c r="G228" s="78" t="s">
        <v>234</v>
      </c>
      <c r="H228" s="49" t="s">
        <v>391</v>
      </c>
      <c r="I228" s="78"/>
      <c r="J228" s="79">
        <f t="shared" ref="J228:R229" si="276">J229</f>
        <v>1685000</v>
      </c>
      <c r="K228" s="79">
        <f t="shared" si="276"/>
        <v>0</v>
      </c>
      <c r="L228" s="79">
        <f t="shared" si="276"/>
        <v>0</v>
      </c>
      <c r="M228" s="79">
        <f t="shared" si="276"/>
        <v>200000</v>
      </c>
      <c r="N228" s="79">
        <f t="shared" si="276"/>
        <v>200000</v>
      </c>
      <c r="O228" s="79">
        <f t="shared" si="276"/>
        <v>0</v>
      </c>
      <c r="P228" s="79">
        <f t="shared" si="276"/>
        <v>200000</v>
      </c>
      <c r="Q228" s="79">
        <f t="shared" si="276"/>
        <v>0</v>
      </c>
      <c r="R228" s="79">
        <f t="shared" si="276"/>
        <v>200000</v>
      </c>
    </row>
    <row r="229" spans="1:18" s="1" customFormat="1" ht="12.75" hidden="1" customHeight="1" x14ac:dyDescent="0.25">
      <c r="A229" s="51"/>
      <c r="B229" s="51" t="s">
        <v>371</v>
      </c>
      <c r="C229" s="49" t="s">
        <v>306</v>
      </c>
      <c r="D229" s="49" t="s">
        <v>614</v>
      </c>
      <c r="E229" s="35">
        <v>852</v>
      </c>
      <c r="F229" s="78" t="s">
        <v>363</v>
      </c>
      <c r="G229" s="78" t="s">
        <v>234</v>
      </c>
      <c r="H229" s="49" t="s">
        <v>391</v>
      </c>
      <c r="I229" s="78" t="s">
        <v>372</v>
      </c>
      <c r="J229" s="79">
        <f t="shared" si="276"/>
        <v>1685000</v>
      </c>
      <c r="K229" s="79">
        <f t="shared" si="276"/>
        <v>0</v>
      </c>
      <c r="L229" s="79">
        <f t="shared" si="276"/>
        <v>0</v>
      </c>
      <c r="M229" s="79">
        <f t="shared" si="276"/>
        <v>200000</v>
      </c>
      <c r="N229" s="79">
        <f t="shared" si="276"/>
        <v>200000</v>
      </c>
      <c r="O229" s="79">
        <f t="shared" si="276"/>
        <v>0</v>
      </c>
      <c r="P229" s="79">
        <f t="shared" si="276"/>
        <v>200000</v>
      </c>
      <c r="Q229" s="79">
        <f t="shared" si="276"/>
        <v>0</v>
      </c>
      <c r="R229" s="79">
        <f t="shared" si="276"/>
        <v>200000</v>
      </c>
    </row>
    <row r="230" spans="1:18" s="1" customFormat="1" ht="12.75" hidden="1" customHeight="1" x14ac:dyDescent="0.25">
      <c r="A230" s="48"/>
      <c r="B230" s="48" t="s">
        <v>394</v>
      </c>
      <c r="C230" s="49" t="s">
        <v>306</v>
      </c>
      <c r="D230" s="49" t="s">
        <v>614</v>
      </c>
      <c r="E230" s="35">
        <v>852</v>
      </c>
      <c r="F230" s="78" t="s">
        <v>363</v>
      </c>
      <c r="G230" s="78" t="s">
        <v>234</v>
      </c>
      <c r="H230" s="49" t="s">
        <v>391</v>
      </c>
      <c r="I230" s="78" t="s">
        <v>395</v>
      </c>
      <c r="J230" s="79">
        <v>1685000</v>
      </c>
      <c r="K230" s="79"/>
      <c r="L230" s="79">
        <v>0</v>
      </c>
      <c r="M230" s="79">
        <v>200000</v>
      </c>
      <c r="N230" s="79">
        <f t="shared" ref="N230" si="277">L230+M230</f>
        <v>200000</v>
      </c>
      <c r="O230" s="79"/>
      <c r="P230" s="79">
        <f t="shared" ref="P230" si="278">N230+O230</f>
        <v>200000</v>
      </c>
      <c r="Q230" s="79"/>
      <c r="R230" s="79">
        <f t="shared" ref="R230" si="279">P230+Q230</f>
        <v>200000</v>
      </c>
    </row>
    <row r="231" spans="1:18" s="1" customFormat="1" ht="12.75" hidden="1" customHeight="1" x14ac:dyDescent="0.25">
      <c r="A231" s="241" t="s">
        <v>396</v>
      </c>
      <c r="B231" s="241"/>
      <c r="C231" s="49" t="s">
        <v>306</v>
      </c>
      <c r="D231" s="49" t="s">
        <v>614</v>
      </c>
      <c r="E231" s="35">
        <v>852</v>
      </c>
      <c r="F231" s="49" t="s">
        <v>363</v>
      </c>
      <c r="G231" s="49" t="s">
        <v>234</v>
      </c>
      <c r="H231" s="49" t="s">
        <v>397</v>
      </c>
      <c r="I231" s="78"/>
      <c r="J231" s="79">
        <f t="shared" ref="J231:R232" si="280">J232</f>
        <v>0</v>
      </c>
      <c r="K231" s="79">
        <f t="shared" si="280"/>
        <v>0</v>
      </c>
      <c r="L231" s="79">
        <f t="shared" si="280"/>
        <v>0</v>
      </c>
      <c r="M231" s="79">
        <f t="shared" si="280"/>
        <v>100000</v>
      </c>
      <c r="N231" s="79">
        <f t="shared" si="280"/>
        <v>100000</v>
      </c>
      <c r="O231" s="79">
        <f t="shared" si="280"/>
        <v>0</v>
      </c>
      <c r="P231" s="79">
        <f t="shared" si="280"/>
        <v>100000</v>
      </c>
      <c r="Q231" s="79">
        <f t="shared" si="280"/>
        <v>0</v>
      </c>
      <c r="R231" s="79">
        <f t="shared" si="280"/>
        <v>100000</v>
      </c>
    </row>
    <row r="232" spans="1:18" s="1" customFormat="1" ht="12.75" hidden="1" customHeight="1" x14ac:dyDescent="0.25">
      <c r="A232" s="51"/>
      <c r="B232" s="51" t="s">
        <v>371</v>
      </c>
      <c r="C232" s="49" t="s">
        <v>306</v>
      </c>
      <c r="D232" s="49" t="s">
        <v>614</v>
      </c>
      <c r="E232" s="35">
        <v>852</v>
      </c>
      <c r="F232" s="78" t="s">
        <v>363</v>
      </c>
      <c r="G232" s="78" t="s">
        <v>234</v>
      </c>
      <c r="H232" s="49" t="s">
        <v>397</v>
      </c>
      <c r="I232" s="78" t="s">
        <v>372</v>
      </c>
      <c r="J232" s="79">
        <f t="shared" si="280"/>
        <v>0</v>
      </c>
      <c r="K232" s="79">
        <f t="shared" si="280"/>
        <v>0</v>
      </c>
      <c r="L232" s="79">
        <f t="shared" si="280"/>
        <v>0</v>
      </c>
      <c r="M232" s="79">
        <f t="shared" si="280"/>
        <v>100000</v>
      </c>
      <c r="N232" s="79">
        <f t="shared" si="280"/>
        <v>100000</v>
      </c>
      <c r="O232" s="79">
        <f t="shared" si="280"/>
        <v>0</v>
      </c>
      <c r="P232" s="79">
        <f t="shared" si="280"/>
        <v>100000</v>
      </c>
      <c r="Q232" s="79">
        <f t="shared" si="280"/>
        <v>0</v>
      </c>
      <c r="R232" s="79">
        <f t="shared" si="280"/>
        <v>100000</v>
      </c>
    </row>
    <row r="233" spans="1:18" s="1" customFormat="1" hidden="1" x14ac:dyDescent="0.25">
      <c r="A233" s="48"/>
      <c r="B233" s="48" t="s">
        <v>394</v>
      </c>
      <c r="C233" s="49" t="s">
        <v>306</v>
      </c>
      <c r="D233" s="49" t="s">
        <v>614</v>
      </c>
      <c r="E233" s="35">
        <v>852</v>
      </c>
      <c r="F233" s="78" t="s">
        <v>363</v>
      </c>
      <c r="G233" s="78" t="s">
        <v>234</v>
      </c>
      <c r="H233" s="49" t="s">
        <v>397</v>
      </c>
      <c r="I233" s="78" t="s">
        <v>395</v>
      </c>
      <c r="J233" s="79"/>
      <c r="K233" s="79"/>
      <c r="L233" s="79"/>
      <c r="M233" s="79">
        <v>100000</v>
      </c>
      <c r="N233" s="79">
        <f t="shared" ref="N233" si="281">L233+M233</f>
        <v>100000</v>
      </c>
      <c r="O233" s="79"/>
      <c r="P233" s="79">
        <f t="shared" ref="P233" si="282">N233+O233</f>
        <v>100000</v>
      </c>
      <c r="Q233" s="79"/>
      <c r="R233" s="79">
        <f t="shared" ref="R233" si="283">P233+Q233</f>
        <v>100000</v>
      </c>
    </row>
    <row r="234" spans="1:18" s="77" customFormat="1" ht="12.75" customHeight="1" x14ac:dyDescent="0.25">
      <c r="A234" s="244" t="s">
        <v>398</v>
      </c>
      <c r="B234" s="244"/>
      <c r="C234" s="49" t="s">
        <v>306</v>
      </c>
      <c r="D234" s="49" t="s">
        <v>614</v>
      </c>
      <c r="E234" s="35">
        <v>852</v>
      </c>
      <c r="F234" s="75" t="s">
        <v>363</v>
      </c>
      <c r="G234" s="75" t="s">
        <v>306</v>
      </c>
      <c r="H234" s="75"/>
      <c r="I234" s="75"/>
      <c r="J234" s="76">
        <f>J235+J261+J272+J286+J290+J305+J308</f>
        <v>85290529.229999989</v>
      </c>
      <c r="K234" s="76">
        <f t="shared" ref="K234:R234" si="284">K235+K261+K272+K286+K290+K305+K308</f>
        <v>-327400</v>
      </c>
      <c r="L234" s="76">
        <f t="shared" si="284"/>
        <v>84963129.229999989</v>
      </c>
      <c r="M234" s="76">
        <f t="shared" si="284"/>
        <v>2563536</v>
      </c>
      <c r="N234" s="76">
        <f t="shared" si="284"/>
        <v>87526665.229999989</v>
      </c>
      <c r="O234" s="76">
        <f t="shared" si="284"/>
        <v>0</v>
      </c>
      <c r="P234" s="76">
        <f t="shared" si="284"/>
        <v>87526665.229999989</v>
      </c>
      <c r="Q234" s="76">
        <f t="shared" si="284"/>
        <v>1450410</v>
      </c>
      <c r="R234" s="76">
        <f t="shared" si="284"/>
        <v>88977075.229999989</v>
      </c>
    </row>
    <row r="235" spans="1:18" s="1" customFormat="1" ht="12.75" hidden="1" customHeight="1" x14ac:dyDescent="0.25">
      <c r="A235" s="241" t="s">
        <v>399</v>
      </c>
      <c r="B235" s="241"/>
      <c r="C235" s="49" t="s">
        <v>306</v>
      </c>
      <c r="D235" s="49" t="s">
        <v>614</v>
      </c>
      <c r="E235" s="35">
        <v>852</v>
      </c>
      <c r="F235" s="78" t="s">
        <v>363</v>
      </c>
      <c r="G235" s="78" t="s">
        <v>306</v>
      </c>
      <c r="H235" s="78" t="s">
        <v>400</v>
      </c>
      <c r="I235" s="78"/>
      <c r="J235" s="79">
        <f>J236</f>
        <v>14409500</v>
      </c>
      <c r="K235" s="79">
        <f t="shared" ref="K235:R235" si="285">K236</f>
        <v>0</v>
      </c>
      <c r="L235" s="79">
        <f t="shared" si="285"/>
        <v>14409500</v>
      </c>
      <c r="M235" s="79">
        <f t="shared" si="285"/>
        <v>0</v>
      </c>
      <c r="N235" s="79">
        <f t="shared" si="285"/>
        <v>14409500</v>
      </c>
      <c r="O235" s="79">
        <f t="shared" si="285"/>
        <v>0</v>
      </c>
      <c r="P235" s="79">
        <f t="shared" si="285"/>
        <v>14409500</v>
      </c>
      <c r="Q235" s="79">
        <f t="shared" si="285"/>
        <v>0</v>
      </c>
      <c r="R235" s="79">
        <f t="shared" si="285"/>
        <v>14409500</v>
      </c>
    </row>
    <row r="236" spans="1:18" s="1" customFormat="1" hidden="1" x14ac:dyDescent="0.25">
      <c r="A236" s="241" t="s">
        <v>367</v>
      </c>
      <c r="B236" s="241"/>
      <c r="C236" s="49" t="s">
        <v>306</v>
      </c>
      <c r="D236" s="49" t="s">
        <v>614</v>
      </c>
      <c r="E236" s="35">
        <v>852</v>
      </c>
      <c r="F236" s="49" t="s">
        <v>363</v>
      </c>
      <c r="G236" s="49" t="s">
        <v>306</v>
      </c>
      <c r="H236" s="49" t="s">
        <v>401</v>
      </c>
      <c r="I236" s="78"/>
      <c r="J236" s="79">
        <f>J237+J240+J243+J246+J249+J252+J255+J258</f>
        <v>14409500</v>
      </c>
      <c r="K236" s="79">
        <f t="shared" ref="K236:R236" si="286">K237+K240+K243+K246+K249+K252+K255+K258</f>
        <v>0</v>
      </c>
      <c r="L236" s="79">
        <f t="shared" si="286"/>
        <v>14409500</v>
      </c>
      <c r="M236" s="79">
        <f t="shared" si="286"/>
        <v>0</v>
      </c>
      <c r="N236" s="79">
        <f t="shared" si="286"/>
        <v>14409500</v>
      </c>
      <c r="O236" s="79">
        <f t="shared" si="286"/>
        <v>0</v>
      </c>
      <c r="P236" s="79">
        <f t="shared" si="286"/>
        <v>14409500</v>
      </c>
      <c r="Q236" s="79">
        <f t="shared" si="286"/>
        <v>0</v>
      </c>
      <c r="R236" s="79">
        <f t="shared" si="286"/>
        <v>14409500</v>
      </c>
    </row>
    <row r="237" spans="1:18" s="1" customFormat="1" ht="12.75" hidden="1" customHeight="1" x14ac:dyDescent="0.25">
      <c r="A237" s="241" t="s">
        <v>402</v>
      </c>
      <c r="B237" s="241"/>
      <c r="C237" s="49" t="s">
        <v>306</v>
      </c>
      <c r="D237" s="49" t="s">
        <v>614</v>
      </c>
      <c r="E237" s="35">
        <v>852</v>
      </c>
      <c r="F237" s="49" t="s">
        <v>363</v>
      </c>
      <c r="G237" s="49" t="s">
        <v>306</v>
      </c>
      <c r="H237" s="49" t="s">
        <v>403</v>
      </c>
      <c r="I237" s="78"/>
      <c r="J237" s="79">
        <f t="shared" ref="J237:R238" si="287">J238</f>
        <v>2159400</v>
      </c>
      <c r="K237" s="79">
        <f t="shared" si="287"/>
        <v>0</v>
      </c>
      <c r="L237" s="79">
        <f t="shared" si="287"/>
        <v>2159400</v>
      </c>
      <c r="M237" s="79">
        <f t="shared" si="287"/>
        <v>0</v>
      </c>
      <c r="N237" s="79">
        <f t="shared" si="287"/>
        <v>2159400</v>
      </c>
      <c r="O237" s="79">
        <f t="shared" si="287"/>
        <v>0</v>
      </c>
      <c r="P237" s="79">
        <f t="shared" si="287"/>
        <v>2159400</v>
      </c>
      <c r="Q237" s="79">
        <f t="shared" si="287"/>
        <v>0</v>
      </c>
      <c r="R237" s="79">
        <f t="shared" si="287"/>
        <v>2159400</v>
      </c>
    </row>
    <row r="238" spans="1:18" s="1" customFormat="1" ht="12.75" hidden="1" customHeight="1" x14ac:dyDescent="0.25">
      <c r="A238" s="51"/>
      <c r="B238" s="51" t="s">
        <v>371</v>
      </c>
      <c r="C238" s="49" t="s">
        <v>306</v>
      </c>
      <c r="D238" s="49" t="s">
        <v>614</v>
      </c>
      <c r="E238" s="35">
        <v>852</v>
      </c>
      <c r="F238" s="78" t="s">
        <v>363</v>
      </c>
      <c r="G238" s="49" t="s">
        <v>306</v>
      </c>
      <c r="H238" s="49" t="s">
        <v>403</v>
      </c>
      <c r="I238" s="78" t="s">
        <v>372</v>
      </c>
      <c r="J238" s="79">
        <f t="shared" si="287"/>
        <v>2159400</v>
      </c>
      <c r="K238" s="79">
        <f t="shared" si="287"/>
        <v>0</v>
      </c>
      <c r="L238" s="79">
        <f t="shared" si="287"/>
        <v>2159400</v>
      </c>
      <c r="M238" s="79">
        <f t="shared" si="287"/>
        <v>0</v>
      </c>
      <c r="N238" s="79">
        <f t="shared" si="287"/>
        <v>2159400</v>
      </c>
      <c r="O238" s="79">
        <f t="shared" si="287"/>
        <v>0</v>
      </c>
      <c r="P238" s="79">
        <f t="shared" si="287"/>
        <v>2159400</v>
      </c>
      <c r="Q238" s="79">
        <f t="shared" si="287"/>
        <v>0</v>
      </c>
      <c r="R238" s="79">
        <f t="shared" si="287"/>
        <v>2159400</v>
      </c>
    </row>
    <row r="239" spans="1:18" s="1" customFormat="1" ht="38.25" hidden="1" x14ac:dyDescent="0.25">
      <c r="A239" s="51"/>
      <c r="B239" s="51" t="s">
        <v>373</v>
      </c>
      <c r="C239" s="49" t="s">
        <v>306</v>
      </c>
      <c r="D239" s="49" t="s">
        <v>614</v>
      </c>
      <c r="E239" s="35">
        <v>852</v>
      </c>
      <c r="F239" s="78" t="s">
        <v>363</v>
      </c>
      <c r="G239" s="49" t="s">
        <v>306</v>
      </c>
      <c r="H239" s="49" t="s">
        <v>403</v>
      </c>
      <c r="I239" s="78" t="s">
        <v>374</v>
      </c>
      <c r="J239" s="79">
        <f>2159402-2</f>
        <v>2159400</v>
      </c>
      <c r="K239" s="79"/>
      <c r="L239" s="79">
        <f t="shared" si="247"/>
        <v>2159400</v>
      </c>
      <c r="M239" s="79"/>
      <c r="N239" s="79">
        <f t="shared" ref="N239" si="288">L239+M239</f>
        <v>2159400</v>
      </c>
      <c r="O239" s="79"/>
      <c r="P239" s="79">
        <f t="shared" ref="P239" si="289">N239+O239</f>
        <v>2159400</v>
      </c>
      <c r="Q239" s="79"/>
      <c r="R239" s="79">
        <f t="shared" ref="R239" si="290">P239+Q239</f>
        <v>2159400</v>
      </c>
    </row>
    <row r="240" spans="1:18" s="1" customFormat="1" ht="12.75" hidden="1" customHeight="1" x14ac:dyDescent="0.25">
      <c r="A240" s="241" t="s">
        <v>404</v>
      </c>
      <c r="B240" s="241"/>
      <c r="C240" s="49" t="s">
        <v>306</v>
      </c>
      <c r="D240" s="49" t="s">
        <v>614</v>
      </c>
      <c r="E240" s="35">
        <v>852</v>
      </c>
      <c r="F240" s="49" t="s">
        <v>363</v>
      </c>
      <c r="G240" s="49" t="s">
        <v>306</v>
      </c>
      <c r="H240" s="49" t="s">
        <v>405</v>
      </c>
      <c r="I240" s="78"/>
      <c r="J240" s="79">
        <f t="shared" ref="J240:R241" si="291">J241</f>
        <v>2515700</v>
      </c>
      <c r="K240" s="79">
        <f t="shared" si="291"/>
        <v>0</v>
      </c>
      <c r="L240" s="79">
        <f t="shared" si="291"/>
        <v>2515700</v>
      </c>
      <c r="M240" s="79">
        <f t="shared" si="291"/>
        <v>0</v>
      </c>
      <c r="N240" s="79">
        <f t="shared" si="291"/>
        <v>2515700</v>
      </c>
      <c r="O240" s="79">
        <f t="shared" si="291"/>
        <v>0</v>
      </c>
      <c r="P240" s="79">
        <f t="shared" si="291"/>
        <v>2515700</v>
      </c>
      <c r="Q240" s="79">
        <f t="shared" si="291"/>
        <v>0</v>
      </c>
      <c r="R240" s="79">
        <f t="shared" si="291"/>
        <v>2515700</v>
      </c>
    </row>
    <row r="241" spans="1:18" s="1" customFormat="1" ht="12.75" hidden="1" customHeight="1" x14ac:dyDescent="0.25">
      <c r="A241" s="51"/>
      <c r="B241" s="51" t="s">
        <v>371</v>
      </c>
      <c r="C241" s="173" t="s">
        <v>306</v>
      </c>
      <c r="D241" s="49" t="s">
        <v>614</v>
      </c>
      <c r="E241" s="35">
        <v>852</v>
      </c>
      <c r="F241" s="78" t="s">
        <v>363</v>
      </c>
      <c r="G241" s="49" t="s">
        <v>306</v>
      </c>
      <c r="H241" s="49" t="s">
        <v>405</v>
      </c>
      <c r="I241" s="78" t="s">
        <v>372</v>
      </c>
      <c r="J241" s="79">
        <f t="shared" si="291"/>
        <v>2515700</v>
      </c>
      <c r="K241" s="79">
        <f t="shared" si="291"/>
        <v>0</v>
      </c>
      <c r="L241" s="79">
        <f t="shared" si="291"/>
        <v>2515700</v>
      </c>
      <c r="M241" s="79">
        <f t="shared" si="291"/>
        <v>0</v>
      </c>
      <c r="N241" s="79">
        <f t="shared" si="291"/>
        <v>2515700</v>
      </c>
      <c r="O241" s="79">
        <f t="shared" si="291"/>
        <v>0</v>
      </c>
      <c r="P241" s="79">
        <f t="shared" si="291"/>
        <v>2515700</v>
      </c>
      <c r="Q241" s="79">
        <f t="shared" si="291"/>
        <v>0</v>
      </c>
      <c r="R241" s="79">
        <f t="shared" si="291"/>
        <v>2515700</v>
      </c>
    </row>
    <row r="242" spans="1:18" s="1" customFormat="1" ht="12.75" hidden="1" customHeight="1" x14ac:dyDescent="0.25">
      <c r="A242" s="51"/>
      <c r="B242" s="51" t="s">
        <v>373</v>
      </c>
      <c r="C242" s="49" t="s">
        <v>306</v>
      </c>
      <c r="D242" s="49" t="s">
        <v>614</v>
      </c>
      <c r="E242" s="35">
        <v>852</v>
      </c>
      <c r="F242" s="78" t="s">
        <v>363</v>
      </c>
      <c r="G242" s="49" t="s">
        <v>306</v>
      </c>
      <c r="H242" s="49" t="s">
        <v>405</v>
      </c>
      <c r="I242" s="78" t="s">
        <v>374</v>
      </c>
      <c r="J242" s="79">
        <f>2461078+54622</f>
        <v>2515700</v>
      </c>
      <c r="K242" s="79"/>
      <c r="L242" s="79">
        <f t="shared" si="247"/>
        <v>2515700</v>
      </c>
      <c r="M242" s="79"/>
      <c r="N242" s="79">
        <f t="shared" ref="N242" si="292">L242+M242</f>
        <v>2515700</v>
      </c>
      <c r="O242" s="79"/>
      <c r="P242" s="79">
        <f t="shared" ref="P242" si="293">N242+O242</f>
        <v>2515700</v>
      </c>
      <c r="Q242" s="79"/>
      <c r="R242" s="79">
        <f t="shared" ref="R242" si="294">P242+Q242</f>
        <v>2515700</v>
      </c>
    </row>
    <row r="243" spans="1:18" s="1" customFormat="1" ht="12.75" hidden="1" customHeight="1" x14ac:dyDescent="0.25">
      <c r="A243" s="241" t="s">
        <v>406</v>
      </c>
      <c r="B243" s="241"/>
      <c r="C243" s="49" t="s">
        <v>306</v>
      </c>
      <c r="D243" s="49" t="s">
        <v>614</v>
      </c>
      <c r="E243" s="35">
        <v>852</v>
      </c>
      <c r="F243" s="49" t="s">
        <v>363</v>
      </c>
      <c r="G243" s="49" t="s">
        <v>306</v>
      </c>
      <c r="H243" s="49" t="s">
        <v>407</v>
      </c>
      <c r="I243" s="78"/>
      <c r="J243" s="79">
        <f t="shared" ref="J243:R244" si="295">J244</f>
        <v>1509100</v>
      </c>
      <c r="K243" s="79">
        <f t="shared" si="295"/>
        <v>0</v>
      </c>
      <c r="L243" s="79">
        <f t="shared" si="295"/>
        <v>1509100</v>
      </c>
      <c r="M243" s="79">
        <f t="shared" si="295"/>
        <v>0</v>
      </c>
      <c r="N243" s="79">
        <f t="shared" si="295"/>
        <v>1509100</v>
      </c>
      <c r="O243" s="79">
        <f t="shared" si="295"/>
        <v>0</v>
      </c>
      <c r="P243" s="79">
        <f t="shared" si="295"/>
        <v>1509100</v>
      </c>
      <c r="Q243" s="79">
        <f t="shared" si="295"/>
        <v>0</v>
      </c>
      <c r="R243" s="79">
        <f t="shared" si="295"/>
        <v>1509100</v>
      </c>
    </row>
    <row r="244" spans="1:18" s="1" customFormat="1" ht="38.25" hidden="1" x14ac:dyDescent="0.25">
      <c r="A244" s="51"/>
      <c r="B244" s="51" t="s">
        <v>371</v>
      </c>
      <c r="C244" s="49" t="s">
        <v>306</v>
      </c>
      <c r="D244" s="49" t="s">
        <v>614</v>
      </c>
      <c r="E244" s="35">
        <v>852</v>
      </c>
      <c r="F244" s="78" t="s">
        <v>363</v>
      </c>
      <c r="G244" s="49" t="s">
        <v>306</v>
      </c>
      <c r="H244" s="49" t="s">
        <v>407</v>
      </c>
      <c r="I244" s="78" t="s">
        <v>372</v>
      </c>
      <c r="J244" s="79">
        <f t="shared" si="295"/>
        <v>1509100</v>
      </c>
      <c r="K244" s="79">
        <f t="shared" si="295"/>
        <v>0</v>
      </c>
      <c r="L244" s="79">
        <f t="shared" si="295"/>
        <v>1509100</v>
      </c>
      <c r="M244" s="79">
        <f t="shared" si="295"/>
        <v>0</v>
      </c>
      <c r="N244" s="79">
        <f t="shared" si="295"/>
        <v>1509100</v>
      </c>
      <c r="O244" s="79">
        <f t="shared" si="295"/>
        <v>0</v>
      </c>
      <c r="P244" s="79">
        <f t="shared" si="295"/>
        <v>1509100</v>
      </c>
      <c r="Q244" s="79">
        <f t="shared" si="295"/>
        <v>0</v>
      </c>
      <c r="R244" s="79">
        <f t="shared" si="295"/>
        <v>1509100</v>
      </c>
    </row>
    <row r="245" spans="1:18" s="1" customFormat="1" ht="12.75" hidden="1" customHeight="1" x14ac:dyDescent="0.25">
      <c r="A245" s="51"/>
      <c r="B245" s="51" t="s">
        <v>373</v>
      </c>
      <c r="C245" s="49" t="s">
        <v>306</v>
      </c>
      <c r="D245" s="49" t="s">
        <v>614</v>
      </c>
      <c r="E245" s="35">
        <v>852</v>
      </c>
      <c r="F245" s="78" t="s">
        <v>363</v>
      </c>
      <c r="G245" s="49" t="s">
        <v>306</v>
      </c>
      <c r="H245" s="49" t="s">
        <v>407</v>
      </c>
      <c r="I245" s="78" t="s">
        <v>374</v>
      </c>
      <c r="J245" s="79">
        <f>1454139+54961</f>
        <v>1509100</v>
      </c>
      <c r="K245" s="79"/>
      <c r="L245" s="79">
        <f t="shared" si="247"/>
        <v>1509100</v>
      </c>
      <c r="M245" s="79"/>
      <c r="N245" s="79">
        <f t="shared" ref="N245" si="296">L245+M245</f>
        <v>1509100</v>
      </c>
      <c r="O245" s="79"/>
      <c r="P245" s="79">
        <f t="shared" ref="P245" si="297">N245+O245</f>
        <v>1509100</v>
      </c>
      <c r="Q245" s="79"/>
      <c r="R245" s="79">
        <f t="shared" ref="R245" si="298">P245+Q245</f>
        <v>1509100</v>
      </c>
    </row>
    <row r="246" spans="1:18" s="1" customFormat="1" ht="12.75" hidden="1" customHeight="1" x14ac:dyDescent="0.25">
      <c r="A246" s="241" t="s">
        <v>408</v>
      </c>
      <c r="B246" s="241"/>
      <c r="C246" s="49" t="s">
        <v>306</v>
      </c>
      <c r="D246" s="49" t="s">
        <v>614</v>
      </c>
      <c r="E246" s="35">
        <v>852</v>
      </c>
      <c r="F246" s="49" t="s">
        <v>363</v>
      </c>
      <c r="G246" s="49" t="s">
        <v>306</v>
      </c>
      <c r="H246" s="49" t="s">
        <v>409</v>
      </c>
      <c r="I246" s="78"/>
      <c r="J246" s="79">
        <f t="shared" ref="J246:R247" si="299">J247</f>
        <v>3143300</v>
      </c>
      <c r="K246" s="79">
        <f t="shared" si="299"/>
        <v>0</v>
      </c>
      <c r="L246" s="79">
        <f t="shared" si="299"/>
        <v>3143300</v>
      </c>
      <c r="M246" s="79">
        <f t="shared" si="299"/>
        <v>0</v>
      </c>
      <c r="N246" s="79">
        <f t="shared" si="299"/>
        <v>3143300</v>
      </c>
      <c r="O246" s="79">
        <f t="shared" si="299"/>
        <v>0</v>
      </c>
      <c r="P246" s="79">
        <f t="shared" si="299"/>
        <v>3143300</v>
      </c>
      <c r="Q246" s="79">
        <f t="shared" si="299"/>
        <v>0</v>
      </c>
      <c r="R246" s="79">
        <f t="shared" si="299"/>
        <v>3143300</v>
      </c>
    </row>
    <row r="247" spans="1:18" s="1" customFormat="1" ht="12.75" hidden="1" customHeight="1" x14ac:dyDescent="0.25">
      <c r="A247" s="51"/>
      <c r="B247" s="51" t="s">
        <v>371</v>
      </c>
      <c r="C247" s="49" t="s">
        <v>306</v>
      </c>
      <c r="D247" s="49" t="s">
        <v>614</v>
      </c>
      <c r="E247" s="35">
        <v>852</v>
      </c>
      <c r="F247" s="78" t="s">
        <v>363</v>
      </c>
      <c r="G247" s="49" t="s">
        <v>306</v>
      </c>
      <c r="H247" s="49" t="s">
        <v>409</v>
      </c>
      <c r="I247" s="78" t="s">
        <v>372</v>
      </c>
      <c r="J247" s="79">
        <f t="shared" si="299"/>
        <v>3143300</v>
      </c>
      <c r="K247" s="79">
        <f t="shared" si="299"/>
        <v>0</v>
      </c>
      <c r="L247" s="79">
        <f t="shared" si="299"/>
        <v>3143300</v>
      </c>
      <c r="M247" s="79">
        <f t="shared" si="299"/>
        <v>0</v>
      </c>
      <c r="N247" s="79">
        <f t="shared" si="299"/>
        <v>3143300</v>
      </c>
      <c r="O247" s="79">
        <f t="shared" si="299"/>
        <v>0</v>
      </c>
      <c r="P247" s="79">
        <f t="shared" si="299"/>
        <v>3143300</v>
      </c>
      <c r="Q247" s="79">
        <f t="shared" si="299"/>
        <v>0</v>
      </c>
      <c r="R247" s="79">
        <f t="shared" si="299"/>
        <v>3143300</v>
      </c>
    </row>
    <row r="248" spans="1:18" s="1" customFormat="1" ht="12.75" hidden="1" customHeight="1" x14ac:dyDescent="0.25">
      <c r="A248" s="51"/>
      <c r="B248" s="51" t="s">
        <v>373</v>
      </c>
      <c r="C248" s="173" t="s">
        <v>306</v>
      </c>
      <c r="D248" s="49" t="s">
        <v>614</v>
      </c>
      <c r="E248" s="35">
        <v>852</v>
      </c>
      <c r="F248" s="78" t="s">
        <v>363</v>
      </c>
      <c r="G248" s="49" t="s">
        <v>306</v>
      </c>
      <c r="H248" s="49" t="s">
        <v>409</v>
      </c>
      <c r="I248" s="78" t="s">
        <v>374</v>
      </c>
      <c r="J248" s="79">
        <f>3272821-129521</f>
        <v>3143300</v>
      </c>
      <c r="K248" s="79"/>
      <c r="L248" s="79">
        <f t="shared" si="247"/>
        <v>3143300</v>
      </c>
      <c r="M248" s="79"/>
      <c r="N248" s="79">
        <f t="shared" ref="N248" si="300">L248+M248</f>
        <v>3143300</v>
      </c>
      <c r="O248" s="79"/>
      <c r="P248" s="79">
        <f t="shared" ref="P248" si="301">N248+O248</f>
        <v>3143300</v>
      </c>
      <c r="Q248" s="79"/>
      <c r="R248" s="79">
        <f t="shared" ref="R248" si="302">P248+Q248</f>
        <v>3143300</v>
      </c>
    </row>
    <row r="249" spans="1:18" s="1" customFormat="1" ht="12.75" hidden="1" customHeight="1" x14ac:dyDescent="0.25">
      <c r="A249" s="241" t="s">
        <v>410</v>
      </c>
      <c r="B249" s="241"/>
      <c r="C249" s="49" t="s">
        <v>306</v>
      </c>
      <c r="D249" s="49" t="s">
        <v>614</v>
      </c>
      <c r="E249" s="35">
        <v>852</v>
      </c>
      <c r="F249" s="49" t="s">
        <v>363</v>
      </c>
      <c r="G249" s="49" t="s">
        <v>306</v>
      </c>
      <c r="H249" s="49" t="s">
        <v>411</v>
      </c>
      <c r="I249" s="78"/>
      <c r="J249" s="79">
        <f t="shared" ref="J249:R250" si="303">J250</f>
        <v>1445900</v>
      </c>
      <c r="K249" s="79">
        <f t="shared" si="303"/>
        <v>0</v>
      </c>
      <c r="L249" s="79">
        <f t="shared" si="303"/>
        <v>1445900</v>
      </c>
      <c r="M249" s="79">
        <f t="shared" si="303"/>
        <v>0</v>
      </c>
      <c r="N249" s="79">
        <f t="shared" si="303"/>
        <v>1445900</v>
      </c>
      <c r="O249" s="79">
        <f t="shared" si="303"/>
        <v>0</v>
      </c>
      <c r="P249" s="79">
        <f t="shared" si="303"/>
        <v>1445900</v>
      </c>
      <c r="Q249" s="79">
        <f t="shared" si="303"/>
        <v>0</v>
      </c>
      <c r="R249" s="79">
        <f t="shared" si="303"/>
        <v>1445900</v>
      </c>
    </row>
    <row r="250" spans="1:18" s="1" customFormat="1" ht="38.25" hidden="1" x14ac:dyDescent="0.25">
      <c r="A250" s="51"/>
      <c r="B250" s="51" t="s">
        <v>371</v>
      </c>
      <c r="C250" s="49" t="s">
        <v>306</v>
      </c>
      <c r="D250" s="49" t="s">
        <v>614</v>
      </c>
      <c r="E250" s="35">
        <v>852</v>
      </c>
      <c r="F250" s="78" t="s">
        <v>363</v>
      </c>
      <c r="G250" s="49" t="s">
        <v>306</v>
      </c>
      <c r="H250" s="49" t="s">
        <v>411</v>
      </c>
      <c r="I250" s="78" t="s">
        <v>372</v>
      </c>
      <c r="J250" s="79">
        <f t="shared" si="303"/>
        <v>1445900</v>
      </c>
      <c r="K250" s="79">
        <f t="shared" si="303"/>
        <v>0</v>
      </c>
      <c r="L250" s="79">
        <f t="shared" si="303"/>
        <v>1445900</v>
      </c>
      <c r="M250" s="79">
        <f t="shared" si="303"/>
        <v>0</v>
      </c>
      <c r="N250" s="79">
        <f t="shared" si="303"/>
        <v>1445900</v>
      </c>
      <c r="O250" s="79">
        <f t="shared" si="303"/>
        <v>0</v>
      </c>
      <c r="P250" s="79">
        <f t="shared" si="303"/>
        <v>1445900</v>
      </c>
      <c r="Q250" s="79">
        <f t="shared" si="303"/>
        <v>0</v>
      </c>
      <c r="R250" s="79">
        <f t="shared" si="303"/>
        <v>1445900</v>
      </c>
    </row>
    <row r="251" spans="1:18" s="1" customFormat="1" ht="12.75" hidden="1" customHeight="1" x14ac:dyDescent="0.25">
      <c r="A251" s="51"/>
      <c r="B251" s="51" t="s">
        <v>373</v>
      </c>
      <c r="C251" s="173" t="s">
        <v>306</v>
      </c>
      <c r="D251" s="49" t="s">
        <v>614</v>
      </c>
      <c r="E251" s="35">
        <v>852</v>
      </c>
      <c r="F251" s="78" t="s">
        <v>363</v>
      </c>
      <c r="G251" s="49" t="s">
        <v>306</v>
      </c>
      <c r="H251" s="49" t="s">
        <v>411</v>
      </c>
      <c r="I251" s="78" t="s">
        <v>374</v>
      </c>
      <c r="J251" s="79">
        <f>1445866+34</f>
        <v>1445900</v>
      </c>
      <c r="K251" s="79"/>
      <c r="L251" s="79">
        <f t="shared" si="247"/>
        <v>1445900</v>
      </c>
      <c r="M251" s="79"/>
      <c r="N251" s="79">
        <f t="shared" ref="N251" si="304">L251+M251</f>
        <v>1445900</v>
      </c>
      <c r="O251" s="79"/>
      <c r="P251" s="79">
        <f t="shared" ref="P251" si="305">N251+O251</f>
        <v>1445900</v>
      </c>
      <c r="Q251" s="79"/>
      <c r="R251" s="79">
        <f t="shared" ref="R251" si="306">P251+Q251</f>
        <v>1445900</v>
      </c>
    </row>
    <row r="252" spans="1:18" s="1" customFormat="1" ht="12.75" hidden="1" customHeight="1" x14ac:dyDescent="0.25">
      <c r="A252" s="241" t="s">
        <v>412</v>
      </c>
      <c r="B252" s="241"/>
      <c r="C252" s="49" t="s">
        <v>306</v>
      </c>
      <c r="D252" s="49" t="s">
        <v>614</v>
      </c>
      <c r="E252" s="35">
        <v>852</v>
      </c>
      <c r="F252" s="49" t="s">
        <v>363</v>
      </c>
      <c r="G252" s="49" t="s">
        <v>306</v>
      </c>
      <c r="H252" s="49" t="s">
        <v>413</v>
      </c>
      <c r="I252" s="78"/>
      <c r="J252" s="79">
        <f t="shared" ref="J252:R253" si="307">J253</f>
        <v>1604400</v>
      </c>
      <c r="K252" s="79">
        <f t="shared" si="307"/>
        <v>0</v>
      </c>
      <c r="L252" s="79">
        <f t="shared" si="307"/>
        <v>1604400</v>
      </c>
      <c r="M252" s="79">
        <f t="shared" si="307"/>
        <v>0</v>
      </c>
      <c r="N252" s="79">
        <f t="shared" si="307"/>
        <v>1604400</v>
      </c>
      <c r="O252" s="79">
        <f t="shared" si="307"/>
        <v>0</v>
      </c>
      <c r="P252" s="79">
        <f t="shared" si="307"/>
        <v>1604400</v>
      </c>
      <c r="Q252" s="79">
        <f t="shared" si="307"/>
        <v>0</v>
      </c>
      <c r="R252" s="79">
        <f t="shared" si="307"/>
        <v>1604400</v>
      </c>
    </row>
    <row r="253" spans="1:18" s="1" customFormat="1" ht="12.75" hidden="1" customHeight="1" x14ac:dyDescent="0.25">
      <c r="A253" s="51"/>
      <c r="B253" s="51" t="s">
        <v>371</v>
      </c>
      <c r="C253" s="49" t="s">
        <v>306</v>
      </c>
      <c r="D253" s="49" t="s">
        <v>614</v>
      </c>
      <c r="E253" s="35">
        <v>852</v>
      </c>
      <c r="F253" s="78" t="s">
        <v>363</v>
      </c>
      <c r="G253" s="49" t="s">
        <v>306</v>
      </c>
      <c r="H253" s="49" t="s">
        <v>413</v>
      </c>
      <c r="I253" s="78" t="s">
        <v>372</v>
      </c>
      <c r="J253" s="79">
        <f t="shared" si="307"/>
        <v>1604400</v>
      </c>
      <c r="K253" s="79">
        <f t="shared" si="307"/>
        <v>0</v>
      </c>
      <c r="L253" s="79">
        <f t="shared" si="307"/>
        <v>1604400</v>
      </c>
      <c r="M253" s="79">
        <f t="shared" si="307"/>
        <v>0</v>
      </c>
      <c r="N253" s="79">
        <f t="shared" si="307"/>
        <v>1604400</v>
      </c>
      <c r="O253" s="79">
        <f t="shared" si="307"/>
        <v>0</v>
      </c>
      <c r="P253" s="79">
        <f t="shared" si="307"/>
        <v>1604400</v>
      </c>
      <c r="Q253" s="79">
        <f t="shared" si="307"/>
        <v>0</v>
      </c>
      <c r="R253" s="79">
        <f t="shared" si="307"/>
        <v>1604400</v>
      </c>
    </row>
    <row r="254" spans="1:18" s="1" customFormat="1" ht="38.25" hidden="1" x14ac:dyDescent="0.25">
      <c r="A254" s="51"/>
      <c r="B254" s="51" t="s">
        <v>373</v>
      </c>
      <c r="C254" s="49" t="s">
        <v>306</v>
      </c>
      <c r="D254" s="49" t="s">
        <v>614</v>
      </c>
      <c r="E254" s="35">
        <v>852</v>
      </c>
      <c r="F254" s="78" t="s">
        <v>363</v>
      </c>
      <c r="G254" s="49" t="s">
        <v>306</v>
      </c>
      <c r="H254" s="49" t="s">
        <v>413</v>
      </c>
      <c r="I254" s="78" t="s">
        <v>374</v>
      </c>
      <c r="J254" s="79">
        <f>1604423-23</f>
        <v>1604400</v>
      </c>
      <c r="K254" s="79"/>
      <c r="L254" s="79">
        <f t="shared" si="247"/>
        <v>1604400</v>
      </c>
      <c r="M254" s="79"/>
      <c r="N254" s="79">
        <f t="shared" ref="N254" si="308">L254+M254</f>
        <v>1604400</v>
      </c>
      <c r="O254" s="79"/>
      <c r="P254" s="79">
        <f t="shared" ref="P254" si="309">N254+O254</f>
        <v>1604400</v>
      </c>
      <c r="Q254" s="79"/>
      <c r="R254" s="79">
        <f t="shared" ref="R254" si="310">P254+Q254</f>
        <v>1604400</v>
      </c>
    </row>
    <row r="255" spans="1:18" s="1" customFormat="1" ht="12.75" hidden="1" customHeight="1" x14ac:dyDescent="0.25">
      <c r="A255" s="241" t="s">
        <v>414</v>
      </c>
      <c r="B255" s="241"/>
      <c r="C255" s="49" t="s">
        <v>306</v>
      </c>
      <c r="D255" s="49" t="s">
        <v>614</v>
      </c>
      <c r="E255" s="35">
        <v>852</v>
      </c>
      <c r="F255" s="49" t="s">
        <v>363</v>
      </c>
      <c r="G255" s="49" t="s">
        <v>306</v>
      </c>
      <c r="H255" s="49" t="s">
        <v>415</v>
      </c>
      <c r="I255" s="78"/>
      <c r="J255" s="79">
        <f t="shared" ref="J255:R256" si="311">J256</f>
        <v>1466000</v>
      </c>
      <c r="K255" s="79">
        <f t="shared" si="311"/>
        <v>0</v>
      </c>
      <c r="L255" s="79">
        <f t="shared" si="311"/>
        <v>1466000</v>
      </c>
      <c r="M255" s="79">
        <f t="shared" si="311"/>
        <v>0</v>
      </c>
      <c r="N255" s="79">
        <f t="shared" si="311"/>
        <v>1466000</v>
      </c>
      <c r="O255" s="79">
        <f t="shared" si="311"/>
        <v>0</v>
      </c>
      <c r="P255" s="79">
        <f t="shared" si="311"/>
        <v>1466000</v>
      </c>
      <c r="Q255" s="79">
        <f t="shared" si="311"/>
        <v>0</v>
      </c>
      <c r="R255" s="79">
        <f t="shared" si="311"/>
        <v>1466000</v>
      </c>
    </row>
    <row r="256" spans="1:18" s="1" customFormat="1" ht="12.75" hidden="1" customHeight="1" x14ac:dyDescent="0.25">
      <c r="A256" s="51"/>
      <c r="B256" s="51" t="s">
        <v>371</v>
      </c>
      <c r="C256" s="49" t="s">
        <v>306</v>
      </c>
      <c r="D256" s="49" t="s">
        <v>614</v>
      </c>
      <c r="E256" s="35">
        <v>852</v>
      </c>
      <c r="F256" s="78" t="s">
        <v>363</v>
      </c>
      <c r="G256" s="49" t="s">
        <v>306</v>
      </c>
      <c r="H256" s="49" t="s">
        <v>415</v>
      </c>
      <c r="I256" s="78" t="s">
        <v>372</v>
      </c>
      <c r="J256" s="79">
        <f t="shared" si="311"/>
        <v>1466000</v>
      </c>
      <c r="K256" s="79">
        <f t="shared" si="311"/>
        <v>0</v>
      </c>
      <c r="L256" s="79">
        <f t="shared" si="311"/>
        <v>1466000</v>
      </c>
      <c r="M256" s="79">
        <f t="shared" si="311"/>
        <v>0</v>
      </c>
      <c r="N256" s="79">
        <f t="shared" si="311"/>
        <v>1466000</v>
      </c>
      <c r="O256" s="79">
        <f t="shared" si="311"/>
        <v>0</v>
      </c>
      <c r="P256" s="79">
        <f t="shared" si="311"/>
        <v>1466000</v>
      </c>
      <c r="Q256" s="79">
        <f t="shared" si="311"/>
        <v>0</v>
      </c>
      <c r="R256" s="79">
        <f t="shared" si="311"/>
        <v>1466000</v>
      </c>
    </row>
    <row r="257" spans="1:18" s="1" customFormat="1" ht="12.75" hidden="1" customHeight="1" x14ac:dyDescent="0.25">
      <c r="A257" s="51"/>
      <c r="B257" s="51" t="s">
        <v>373</v>
      </c>
      <c r="C257" s="49" t="s">
        <v>306</v>
      </c>
      <c r="D257" s="49" t="s">
        <v>614</v>
      </c>
      <c r="E257" s="35">
        <v>852</v>
      </c>
      <c r="F257" s="78" t="s">
        <v>363</v>
      </c>
      <c r="G257" s="49" t="s">
        <v>306</v>
      </c>
      <c r="H257" s="49" t="s">
        <v>415</v>
      </c>
      <c r="I257" s="78" t="s">
        <v>374</v>
      </c>
      <c r="J257" s="79">
        <f>1466064-64</f>
        <v>1466000</v>
      </c>
      <c r="K257" s="79"/>
      <c r="L257" s="79">
        <f t="shared" si="247"/>
        <v>1466000</v>
      </c>
      <c r="M257" s="79"/>
      <c r="N257" s="79">
        <f t="shared" ref="N257" si="312">L257+M257</f>
        <v>1466000</v>
      </c>
      <c r="O257" s="79"/>
      <c r="P257" s="79">
        <f t="shared" ref="P257" si="313">N257+O257</f>
        <v>1466000</v>
      </c>
      <c r="Q257" s="79"/>
      <c r="R257" s="79">
        <f t="shared" ref="R257" si="314">P257+Q257</f>
        <v>1466000</v>
      </c>
    </row>
    <row r="258" spans="1:18" s="1" customFormat="1" ht="12.75" hidden="1" customHeight="1" x14ac:dyDescent="0.25">
      <c r="A258" s="241" t="s">
        <v>416</v>
      </c>
      <c r="B258" s="241"/>
      <c r="C258" s="173" t="s">
        <v>306</v>
      </c>
      <c r="D258" s="49" t="s">
        <v>614</v>
      </c>
      <c r="E258" s="35">
        <v>852</v>
      </c>
      <c r="F258" s="49" t="s">
        <v>363</v>
      </c>
      <c r="G258" s="49" t="s">
        <v>306</v>
      </c>
      <c r="H258" s="49" t="s">
        <v>417</v>
      </c>
      <c r="I258" s="78"/>
      <c r="J258" s="79">
        <f t="shared" ref="J258:R259" si="315">J259</f>
        <v>565700</v>
      </c>
      <c r="K258" s="79">
        <f t="shared" si="315"/>
        <v>0</v>
      </c>
      <c r="L258" s="79">
        <f t="shared" si="315"/>
        <v>565700</v>
      </c>
      <c r="M258" s="79">
        <f t="shared" si="315"/>
        <v>0</v>
      </c>
      <c r="N258" s="79">
        <f t="shared" si="315"/>
        <v>565700</v>
      </c>
      <c r="O258" s="79">
        <f t="shared" si="315"/>
        <v>0</v>
      </c>
      <c r="P258" s="79">
        <f t="shared" si="315"/>
        <v>565700</v>
      </c>
      <c r="Q258" s="79">
        <f t="shared" si="315"/>
        <v>0</v>
      </c>
      <c r="R258" s="79">
        <f t="shared" si="315"/>
        <v>565700</v>
      </c>
    </row>
    <row r="259" spans="1:18" s="1" customFormat="1" ht="38.25" hidden="1" x14ac:dyDescent="0.25">
      <c r="A259" s="51"/>
      <c r="B259" s="51" t="s">
        <v>371</v>
      </c>
      <c r="C259" s="49" t="s">
        <v>306</v>
      </c>
      <c r="D259" s="49" t="s">
        <v>614</v>
      </c>
      <c r="E259" s="35">
        <v>852</v>
      </c>
      <c r="F259" s="78" t="s">
        <v>363</v>
      </c>
      <c r="G259" s="49" t="s">
        <v>306</v>
      </c>
      <c r="H259" s="49" t="s">
        <v>417</v>
      </c>
      <c r="I259" s="78" t="s">
        <v>372</v>
      </c>
      <c r="J259" s="79">
        <f t="shared" si="315"/>
        <v>565700</v>
      </c>
      <c r="K259" s="79">
        <f t="shared" si="315"/>
        <v>0</v>
      </c>
      <c r="L259" s="79">
        <f t="shared" si="315"/>
        <v>565700</v>
      </c>
      <c r="M259" s="79">
        <f t="shared" si="315"/>
        <v>0</v>
      </c>
      <c r="N259" s="79">
        <f t="shared" si="315"/>
        <v>565700</v>
      </c>
      <c r="O259" s="79">
        <f t="shared" si="315"/>
        <v>0</v>
      </c>
      <c r="P259" s="79">
        <f t="shared" si="315"/>
        <v>565700</v>
      </c>
      <c r="Q259" s="79">
        <f t="shared" si="315"/>
        <v>0</v>
      </c>
      <c r="R259" s="79">
        <f t="shared" si="315"/>
        <v>565700</v>
      </c>
    </row>
    <row r="260" spans="1:18" s="1" customFormat="1" ht="12.75" hidden="1" customHeight="1" x14ac:dyDescent="0.25">
      <c r="A260" s="51"/>
      <c r="B260" s="51" t="s">
        <v>373</v>
      </c>
      <c r="C260" s="49" t="s">
        <v>306</v>
      </c>
      <c r="D260" s="49" t="s">
        <v>614</v>
      </c>
      <c r="E260" s="35">
        <v>852</v>
      </c>
      <c r="F260" s="78" t="s">
        <v>363</v>
      </c>
      <c r="G260" s="49" t="s">
        <v>306</v>
      </c>
      <c r="H260" s="49" t="s">
        <v>417</v>
      </c>
      <c r="I260" s="78" t="s">
        <v>374</v>
      </c>
      <c r="J260" s="79">
        <f>545720+19980</f>
        <v>565700</v>
      </c>
      <c r="K260" s="79"/>
      <c r="L260" s="79">
        <f t="shared" ref="L260:L349" si="316">J260+K260</f>
        <v>565700</v>
      </c>
      <c r="M260" s="79"/>
      <c r="N260" s="79">
        <f t="shared" ref="N260" si="317">L260+M260</f>
        <v>565700</v>
      </c>
      <c r="O260" s="79"/>
      <c r="P260" s="79">
        <f t="shared" ref="P260" si="318">N260+O260</f>
        <v>565700</v>
      </c>
      <c r="Q260" s="79"/>
      <c r="R260" s="79">
        <f t="shared" ref="R260" si="319">P260+Q260</f>
        <v>565700</v>
      </c>
    </row>
    <row r="261" spans="1:18" s="1" customFormat="1" ht="12.75" hidden="1" customHeight="1" x14ac:dyDescent="0.25">
      <c r="A261" s="241" t="s">
        <v>418</v>
      </c>
      <c r="B261" s="241"/>
      <c r="C261" s="49" t="s">
        <v>306</v>
      </c>
      <c r="D261" s="49" t="s">
        <v>614</v>
      </c>
      <c r="E261" s="35">
        <v>852</v>
      </c>
      <c r="F261" s="78" t="s">
        <v>363</v>
      </c>
      <c r="G261" s="78" t="s">
        <v>306</v>
      </c>
      <c r="H261" s="78" t="s">
        <v>419</v>
      </c>
      <c r="I261" s="78"/>
      <c r="J261" s="79">
        <f>J262</f>
        <v>6292500</v>
      </c>
      <c r="K261" s="79">
        <f t="shared" ref="K261:R261" si="320">K262</f>
        <v>1054900</v>
      </c>
      <c r="L261" s="79">
        <f t="shared" si="320"/>
        <v>7347400</v>
      </c>
      <c r="M261" s="79">
        <f t="shared" si="320"/>
        <v>88000</v>
      </c>
      <c r="N261" s="79">
        <f t="shared" si="320"/>
        <v>7435400</v>
      </c>
      <c r="O261" s="79">
        <f t="shared" si="320"/>
        <v>0</v>
      </c>
      <c r="P261" s="79">
        <f t="shared" si="320"/>
        <v>7435400</v>
      </c>
      <c r="Q261" s="79">
        <f t="shared" si="320"/>
        <v>0</v>
      </c>
      <c r="R261" s="79">
        <f t="shared" si="320"/>
        <v>7435400</v>
      </c>
    </row>
    <row r="262" spans="1:18" s="1" customFormat="1" hidden="1" x14ac:dyDescent="0.25">
      <c r="A262" s="241" t="s">
        <v>367</v>
      </c>
      <c r="B262" s="241"/>
      <c r="C262" s="49" t="s">
        <v>306</v>
      </c>
      <c r="D262" s="49" t="s">
        <v>614</v>
      </c>
      <c r="E262" s="35">
        <v>852</v>
      </c>
      <c r="F262" s="78" t="s">
        <v>363</v>
      </c>
      <c r="G262" s="78" t="s">
        <v>306</v>
      </c>
      <c r="H262" s="78" t="s">
        <v>420</v>
      </c>
      <c r="I262" s="78"/>
      <c r="J262" s="79">
        <f>J263+J266+J269</f>
        <v>6292500</v>
      </c>
      <c r="K262" s="79">
        <f t="shared" ref="K262:R262" si="321">K263+K266+K269</f>
        <v>1054900</v>
      </c>
      <c r="L262" s="79">
        <f t="shared" si="321"/>
        <v>7347400</v>
      </c>
      <c r="M262" s="79">
        <f t="shared" si="321"/>
        <v>88000</v>
      </c>
      <c r="N262" s="79">
        <f t="shared" si="321"/>
        <v>7435400</v>
      </c>
      <c r="O262" s="79">
        <f t="shared" si="321"/>
        <v>0</v>
      </c>
      <c r="P262" s="79">
        <f t="shared" si="321"/>
        <v>7435400</v>
      </c>
      <c r="Q262" s="79">
        <f t="shared" si="321"/>
        <v>0</v>
      </c>
      <c r="R262" s="79">
        <f t="shared" si="321"/>
        <v>7435400</v>
      </c>
    </row>
    <row r="263" spans="1:18" s="1" customFormat="1" ht="12.75" hidden="1" customHeight="1" x14ac:dyDescent="0.25">
      <c r="A263" s="241" t="s">
        <v>421</v>
      </c>
      <c r="B263" s="241"/>
      <c r="C263" s="49" t="s">
        <v>306</v>
      </c>
      <c r="D263" s="49" t="s">
        <v>614</v>
      </c>
      <c r="E263" s="35">
        <v>852</v>
      </c>
      <c r="F263" s="49" t="s">
        <v>363</v>
      </c>
      <c r="G263" s="49" t="s">
        <v>306</v>
      </c>
      <c r="H263" s="49" t="s">
        <v>422</v>
      </c>
      <c r="I263" s="78"/>
      <c r="J263" s="79">
        <f t="shared" ref="J263:R264" si="322">J264</f>
        <v>2839100</v>
      </c>
      <c r="K263" s="79">
        <f t="shared" si="322"/>
        <v>0</v>
      </c>
      <c r="L263" s="79">
        <f t="shared" si="322"/>
        <v>2839100</v>
      </c>
      <c r="M263" s="79">
        <f t="shared" si="322"/>
        <v>88000</v>
      </c>
      <c r="N263" s="79">
        <f t="shared" si="322"/>
        <v>2927100</v>
      </c>
      <c r="O263" s="79">
        <f t="shared" si="322"/>
        <v>0</v>
      </c>
      <c r="P263" s="79">
        <f t="shared" si="322"/>
        <v>2927100</v>
      </c>
      <c r="Q263" s="79">
        <f t="shared" si="322"/>
        <v>0</v>
      </c>
      <c r="R263" s="79">
        <f t="shared" si="322"/>
        <v>2927100</v>
      </c>
    </row>
    <row r="264" spans="1:18" s="1" customFormat="1" ht="38.25" hidden="1" x14ac:dyDescent="0.25">
      <c r="A264" s="51"/>
      <c r="B264" s="51" t="s">
        <v>371</v>
      </c>
      <c r="C264" s="49" t="s">
        <v>306</v>
      </c>
      <c r="D264" s="49" t="s">
        <v>614</v>
      </c>
      <c r="E264" s="35">
        <v>852</v>
      </c>
      <c r="F264" s="78" t="s">
        <v>363</v>
      </c>
      <c r="G264" s="49" t="s">
        <v>306</v>
      </c>
      <c r="H264" s="49" t="s">
        <v>422</v>
      </c>
      <c r="I264" s="78" t="s">
        <v>372</v>
      </c>
      <c r="J264" s="79">
        <f t="shared" si="322"/>
        <v>2839100</v>
      </c>
      <c r="K264" s="79">
        <f t="shared" si="322"/>
        <v>0</v>
      </c>
      <c r="L264" s="79">
        <f t="shared" si="322"/>
        <v>2839100</v>
      </c>
      <c r="M264" s="79">
        <f t="shared" si="322"/>
        <v>88000</v>
      </c>
      <c r="N264" s="79">
        <f t="shared" si="322"/>
        <v>2927100</v>
      </c>
      <c r="O264" s="79">
        <f t="shared" si="322"/>
        <v>0</v>
      </c>
      <c r="P264" s="79">
        <f t="shared" si="322"/>
        <v>2927100</v>
      </c>
      <c r="Q264" s="79">
        <f t="shared" si="322"/>
        <v>0</v>
      </c>
      <c r="R264" s="79">
        <f t="shared" si="322"/>
        <v>2927100</v>
      </c>
    </row>
    <row r="265" spans="1:18" s="1" customFormat="1" ht="38.25" hidden="1" x14ac:dyDescent="0.25">
      <c r="A265" s="51"/>
      <c r="B265" s="51" t="s">
        <v>373</v>
      </c>
      <c r="C265" s="49" t="s">
        <v>306</v>
      </c>
      <c r="D265" s="49" t="s">
        <v>614</v>
      </c>
      <c r="E265" s="35">
        <v>852</v>
      </c>
      <c r="F265" s="78" t="s">
        <v>363</v>
      </c>
      <c r="G265" s="49" t="s">
        <v>306</v>
      </c>
      <c r="H265" s="49" t="s">
        <v>422</v>
      </c>
      <c r="I265" s="78" t="s">
        <v>374</v>
      </c>
      <c r="J265" s="79">
        <f>2839079+21</f>
        <v>2839100</v>
      </c>
      <c r="K265" s="79"/>
      <c r="L265" s="79">
        <f t="shared" si="316"/>
        <v>2839100</v>
      </c>
      <c r="M265" s="79">
        <v>88000</v>
      </c>
      <c r="N265" s="79">
        <f t="shared" ref="N265" si="323">L265+M265</f>
        <v>2927100</v>
      </c>
      <c r="O265" s="79"/>
      <c r="P265" s="79">
        <f t="shared" ref="P265" si="324">N265+O265</f>
        <v>2927100</v>
      </c>
      <c r="Q265" s="79"/>
      <c r="R265" s="79">
        <f t="shared" ref="R265" si="325">P265+Q265</f>
        <v>2927100</v>
      </c>
    </row>
    <row r="266" spans="1:18" s="1" customFormat="1" ht="12.75" hidden="1" customHeight="1" x14ac:dyDescent="0.25">
      <c r="A266" s="241" t="s">
        <v>423</v>
      </c>
      <c r="B266" s="241"/>
      <c r="C266" s="49" t="s">
        <v>306</v>
      </c>
      <c r="D266" s="49" t="s">
        <v>614</v>
      </c>
      <c r="E266" s="35">
        <v>852</v>
      </c>
      <c r="F266" s="49" t="s">
        <v>363</v>
      </c>
      <c r="G266" s="49" t="s">
        <v>306</v>
      </c>
      <c r="H266" s="49" t="s">
        <v>424</v>
      </c>
      <c r="I266" s="78"/>
      <c r="J266" s="79">
        <f t="shared" ref="J266:R267" si="326">J267</f>
        <v>1562600</v>
      </c>
      <c r="K266" s="79">
        <f t="shared" si="326"/>
        <v>264100</v>
      </c>
      <c r="L266" s="79">
        <f t="shared" si="326"/>
        <v>1826700</v>
      </c>
      <c r="M266" s="79">
        <f t="shared" si="326"/>
        <v>0</v>
      </c>
      <c r="N266" s="79">
        <f t="shared" si="326"/>
        <v>1826700</v>
      </c>
      <c r="O266" s="79">
        <f t="shared" si="326"/>
        <v>0</v>
      </c>
      <c r="P266" s="79">
        <f t="shared" si="326"/>
        <v>1826700</v>
      </c>
      <c r="Q266" s="79">
        <f t="shared" si="326"/>
        <v>0</v>
      </c>
      <c r="R266" s="79">
        <f t="shared" si="326"/>
        <v>1826700</v>
      </c>
    </row>
    <row r="267" spans="1:18" s="1" customFormat="1" ht="12.75" hidden="1" customHeight="1" x14ac:dyDescent="0.25">
      <c r="A267" s="51"/>
      <c r="B267" s="51" t="s">
        <v>371</v>
      </c>
      <c r="C267" s="173" t="s">
        <v>306</v>
      </c>
      <c r="D267" s="49" t="s">
        <v>614</v>
      </c>
      <c r="E267" s="35">
        <v>852</v>
      </c>
      <c r="F267" s="78" t="s">
        <v>363</v>
      </c>
      <c r="G267" s="49" t="s">
        <v>306</v>
      </c>
      <c r="H267" s="49" t="s">
        <v>424</v>
      </c>
      <c r="I267" s="78" t="s">
        <v>372</v>
      </c>
      <c r="J267" s="79">
        <f t="shared" si="326"/>
        <v>1562600</v>
      </c>
      <c r="K267" s="79">
        <f t="shared" si="326"/>
        <v>264100</v>
      </c>
      <c r="L267" s="79">
        <f t="shared" si="326"/>
        <v>1826700</v>
      </c>
      <c r="M267" s="79">
        <f t="shared" si="326"/>
        <v>0</v>
      </c>
      <c r="N267" s="79">
        <f t="shared" si="326"/>
        <v>1826700</v>
      </c>
      <c r="O267" s="79">
        <f t="shared" si="326"/>
        <v>0</v>
      </c>
      <c r="P267" s="79">
        <f t="shared" si="326"/>
        <v>1826700</v>
      </c>
      <c r="Q267" s="79">
        <f t="shared" si="326"/>
        <v>0</v>
      </c>
      <c r="R267" s="79">
        <f t="shared" si="326"/>
        <v>1826700</v>
      </c>
    </row>
    <row r="268" spans="1:18" s="1" customFormat="1" ht="38.25" hidden="1" x14ac:dyDescent="0.25">
      <c r="A268" s="51"/>
      <c r="B268" s="51" t="s">
        <v>373</v>
      </c>
      <c r="C268" s="49" t="s">
        <v>306</v>
      </c>
      <c r="D268" s="49" t="s">
        <v>614</v>
      </c>
      <c r="E268" s="35">
        <v>852</v>
      </c>
      <c r="F268" s="78" t="s">
        <v>363</v>
      </c>
      <c r="G268" s="49" t="s">
        <v>306</v>
      </c>
      <c r="H268" s="49" t="s">
        <v>424</v>
      </c>
      <c r="I268" s="78" t="s">
        <v>374</v>
      </c>
      <c r="J268" s="79">
        <f>1562634-34</f>
        <v>1562600</v>
      </c>
      <c r="K268" s="79">
        <v>264100</v>
      </c>
      <c r="L268" s="79">
        <f t="shared" si="316"/>
        <v>1826700</v>
      </c>
      <c r="M268" s="79"/>
      <c r="N268" s="79">
        <f t="shared" ref="N268" si="327">L268+M268</f>
        <v>1826700</v>
      </c>
      <c r="O268" s="79"/>
      <c r="P268" s="79">
        <f t="shared" ref="P268" si="328">N268+O268</f>
        <v>1826700</v>
      </c>
      <c r="Q268" s="79"/>
      <c r="R268" s="79">
        <f t="shared" ref="R268" si="329">P268+Q268</f>
        <v>1826700</v>
      </c>
    </row>
    <row r="269" spans="1:18" s="1" customFormat="1" ht="12.75" hidden="1" customHeight="1" x14ac:dyDescent="0.25">
      <c r="A269" s="251" t="s">
        <v>590</v>
      </c>
      <c r="B269" s="251"/>
      <c r="C269" s="49" t="s">
        <v>306</v>
      </c>
      <c r="D269" s="49" t="s">
        <v>614</v>
      </c>
      <c r="E269" s="35">
        <v>852</v>
      </c>
      <c r="F269" s="49" t="s">
        <v>363</v>
      </c>
      <c r="G269" s="49" t="s">
        <v>306</v>
      </c>
      <c r="H269" s="49" t="s">
        <v>426</v>
      </c>
      <c r="I269" s="78"/>
      <c r="J269" s="79">
        <f>J271</f>
        <v>1890800</v>
      </c>
      <c r="K269" s="79">
        <f t="shared" ref="K269:R269" si="330">K271</f>
        <v>790800</v>
      </c>
      <c r="L269" s="79">
        <f t="shared" si="330"/>
        <v>2681600</v>
      </c>
      <c r="M269" s="79">
        <f t="shared" si="330"/>
        <v>0</v>
      </c>
      <c r="N269" s="79">
        <f t="shared" si="330"/>
        <v>2681600</v>
      </c>
      <c r="O269" s="79">
        <f t="shared" si="330"/>
        <v>0</v>
      </c>
      <c r="P269" s="79">
        <f t="shared" si="330"/>
        <v>2681600</v>
      </c>
      <c r="Q269" s="79">
        <f t="shared" si="330"/>
        <v>0</v>
      </c>
      <c r="R269" s="79">
        <f t="shared" si="330"/>
        <v>2681600</v>
      </c>
    </row>
    <row r="270" spans="1:18" s="1" customFormat="1" ht="12.75" hidden="1" customHeight="1" x14ac:dyDescent="0.25">
      <c r="A270" s="51"/>
      <c r="B270" s="51" t="s">
        <v>371</v>
      </c>
      <c r="C270" s="49" t="s">
        <v>306</v>
      </c>
      <c r="D270" s="49" t="s">
        <v>614</v>
      </c>
      <c r="E270" s="35">
        <v>852</v>
      </c>
      <c r="F270" s="78" t="s">
        <v>363</v>
      </c>
      <c r="G270" s="49" t="s">
        <v>306</v>
      </c>
      <c r="H270" s="49" t="s">
        <v>426</v>
      </c>
      <c r="I270" s="78" t="s">
        <v>372</v>
      </c>
      <c r="J270" s="79">
        <f>J271</f>
        <v>1890800</v>
      </c>
      <c r="K270" s="79">
        <f t="shared" ref="K270:R270" si="331">K271</f>
        <v>790800</v>
      </c>
      <c r="L270" s="79">
        <f t="shared" si="331"/>
        <v>2681600</v>
      </c>
      <c r="M270" s="79">
        <f t="shared" si="331"/>
        <v>0</v>
      </c>
      <c r="N270" s="79">
        <f t="shared" si="331"/>
        <v>2681600</v>
      </c>
      <c r="O270" s="79">
        <f t="shared" si="331"/>
        <v>0</v>
      </c>
      <c r="P270" s="79">
        <f t="shared" si="331"/>
        <v>2681600</v>
      </c>
      <c r="Q270" s="79">
        <f t="shared" si="331"/>
        <v>0</v>
      </c>
      <c r="R270" s="79">
        <f t="shared" si="331"/>
        <v>2681600</v>
      </c>
    </row>
    <row r="271" spans="1:18" s="1" customFormat="1" ht="12.75" hidden="1" customHeight="1" x14ac:dyDescent="0.25">
      <c r="A271" s="51"/>
      <c r="B271" s="51" t="s">
        <v>373</v>
      </c>
      <c r="C271" s="49" t="s">
        <v>306</v>
      </c>
      <c r="D271" s="49" t="s">
        <v>614</v>
      </c>
      <c r="E271" s="35">
        <v>852</v>
      </c>
      <c r="F271" s="78" t="s">
        <v>363</v>
      </c>
      <c r="G271" s="49" t="s">
        <v>306</v>
      </c>
      <c r="H271" s="49" t="s">
        <v>426</v>
      </c>
      <c r="I271" s="78" t="s">
        <v>374</v>
      </c>
      <c r="J271" s="79">
        <f>1890782+18</f>
        <v>1890800</v>
      </c>
      <c r="K271" s="79">
        <v>790800</v>
      </c>
      <c r="L271" s="79">
        <f t="shared" si="316"/>
        <v>2681600</v>
      </c>
      <c r="M271" s="79"/>
      <c r="N271" s="79">
        <f t="shared" ref="N271" si="332">L271+M271</f>
        <v>2681600</v>
      </c>
      <c r="O271" s="79"/>
      <c r="P271" s="79">
        <f t="shared" ref="P271" si="333">N271+O271</f>
        <v>2681600</v>
      </c>
      <c r="Q271" s="79"/>
      <c r="R271" s="79">
        <f t="shared" ref="R271" si="334">P271+Q271</f>
        <v>2681600</v>
      </c>
    </row>
    <row r="272" spans="1:18" s="1" customFormat="1" ht="12.75" customHeight="1" x14ac:dyDescent="0.25">
      <c r="A272" s="222" t="s">
        <v>427</v>
      </c>
      <c r="B272" s="223"/>
      <c r="C272" s="49" t="s">
        <v>306</v>
      </c>
      <c r="D272" s="49" t="s">
        <v>614</v>
      </c>
      <c r="E272" s="35">
        <v>852</v>
      </c>
      <c r="F272" s="78" t="s">
        <v>363</v>
      </c>
      <c r="G272" s="49" t="s">
        <v>306</v>
      </c>
      <c r="H272" s="49" t="s">
        <v>428</v>
      </c>
      <c r="I272" s="78"/>
      <c r="J272" s="79">
        <f>J273+J276</f>
        <v>0</v>
      </c>
      <c r="K272" s="79">
        <f t="shared" ref="K272:R272" si="335">K273+K276</f>
        <v>0</v>
      </c>
      <c r="L272" s="79">
        <f t="shared" si="335"/>
        <v>0</v>
      </c>
      <c r="M272" s="79">
        <f t="shared" si="335"/>
        <v>0</v>
      </c>
      <c r="N272" s="79">
        <f t="shared" si="335"/>
        <v>0</v>
      </c>
      <c r="O272" s="79">
        <f t="shared" si="335"/>
        <v>0</v>
      </c>
      <c r="P272" s="79">
        <f t="shared" si="335"/>
        <v>0</v>
      </c>
      <c r="Q272" s="79">
        <f t="shared" si="335"/>
        <v>1129910</v>
      </c>
      <c r="R272" s="79">
        <f t="shared" si="335"/>
        <v>1129910</v>
      </c>
    </row>
    <row r="273" spans="1:18" s="1" customFormat="1" ht="27.75" customHeight="1" x14ac:dyDescent="0.25">
      <c r="A273" s="222" t="s">
        <v>429</v>
      </c>
      <c r="B273" s="223"/>
      <c r="C273" s="49" t="s">
        <v>306</v>
      </c>
      <c r="D273" s="49" t="s">
        <v>614</v>
      </c>
      <c r="E273" s="35">
        <v>852</v>
      </c>
      <c r="F273" s="78" t="s">
        <v>363</v>
      </c>
      <c r="G273" s="49" t="s">
        <v>306</v>
      </c>
      <c r="H273" s="49" t="s">
        <v>430</v>
      </c>
      <c r="I273" s="78"/>
      <c r="J273" s="79"/>
      <c r="K273" s="79"/>
      <c r="L273" s="79">
        <f t="shared" si="316"/>
        <v>0</v>
      </c>
      <c r="M273" s="79"/>
      <c r="N273" s="79"/>
      <c r="O273" s="79"/>
      <c r="P273" s="79">
        <f>P274</f>
        <v>0</v>
      </c>
      <c r="Q273" s="79">
        <f t="shared" ref="Q273:R274" si="336">Q274</f>
        <v>1012900</v>
      </c>
      <c r="R273" s="79">
        <f t="shared" si="336"/>
        <v>1012900</v>
      </c>
    </row>
    <row r="274" spans="1:18" s="1" customFormat="1" ht="27" customHeight="1" x14ac:dyDescent="0.25">
      <c r="A274" s="51"/>
      <c r="B274" s="51" t="s">
        <v>371</v>
      </c>
      <c r="C274" s="173" t="s">
        <v>306</v>
      </c>
      <c r="D274" s="49" t="s">
        <v>614</v>
      </c>
      <c r="E274" s="35">
        <v>852</v>
      </c>
      <c r="F274" s="78" t="s">
        <v>363</v>
      </c>
      <c r="G274" s="49" t="s">
        <v>306</v>
      </c>
      <c r="H274" s="49" t="s">
        <v>430</v>
      </c>
      <c r="I274" s="78" t="s">
        <v>372</v>
      </c>
      <c r="J274" s="79"/>
      <c r="K274" s="79"/>
      <c r="L274" s="79">
        <f t="shared" si="316"/>
        <v>0</v>
      </c>
      <c r="M274" s="79"/>
      <c r="N274" s="79"/>
      <c r="O274" s="79"/>
      <c r="P274" s="79">
        <f>P275</f>
        <v>0</v>
      </c>
      <c r="Q274" s="79">
        <f t="shared" si="336"/>
        <v>1012900</v>
      </c>
      <c r="R274" s="79">
        <f t="shared" si="336"/>
        <v>1012900</v>
      </c>
    </row>
    <row r="275" spans="1:18" s="1" customFormat="1" ht="12.75" customHeight="1" x14ac:dyDescent="0.25">
      <c r="A275" s="51"/>
      <c r="B275" s="48" t="s">
        <v>394</v>
      </c>
      <c r="C275" s="49" t="s">
        <v>306</v>
      </c>
      <c r="D275" s="49" t="s">
        <v>614</v>
      </c>
      <c r="E275" s="35">
        <v>852</v>
      </c>
      <c r="F275" s="78" t="s">
        <v>363</v>
      </c>
      <c r="G275" s="49" t="s">
        <v>306</v>
      </c>
      <c r="H275" s="49" t="s">
        <v>430</v>
      </c>
      <c r="I275" s="78" t="s">
        <v>395</v>
      </c>
      <c r="J275" s="79"/>
      <c r="K275" s="79"/>
      <c r="L275" s="79">
        <f t="shared" si="316"/>
        <v>0</v>
      </c>
      <c r="M275" s="79"/>
      <c r="N275" s="79"/>
      <c r="O275" s="79"/>
      <c r="P275" s="79"/>
      <c r="Q275" s="79">
        <v>1012900</v>
      </c>
      <c r="R275" s="79">
        <f>P275+Q275</f>
        <v>1012900</v>
      </c>
    </row>
    <row r="276" spans="1:18" s="1" customFormat="1" ht="15" customHeight="1" x14ac:dyDescent="0.25">
      <c r="A276" s="222" t="s">
        <v>431</v>
      </c>
      <c r="B276" s="223"/>
      <c r="C276" s="49" t="s">
        <v>306</v>
      </c>
      <c r="D276" s="49" t="s">
        <v>614</v>
      </c>
      <c r="E276" s="35">
        <v>852</v>
      </c>
      <c r="F276" s="78" t="s">
        <v>363</v>
      </c>
      <c r="G276" s="49" t="s">
        <v>306</v>
      </c>
      <c r="H276" s="49" t="s">
        <v>434</v>
      </c>
      <c r="I276" s="101"/>
      <c r="J276" s="79"/>
      <c r="K276" s="79"/>
      <c r="L276" s="79">
        <f t="shared" si="316"/>
        <v>0</v>
      </c>
      <c r="M276" s="79"/>
      <c r="N276" s="79"/>
      <c r="O276" s="79"/>
      <c r="P276" s="79">
        <f>P277+P280+P283</f>
        <v>0</v>
      </c>
      <c r="Q276" s="79">
        <f t="shared" ref="Q276:R276" si="337">Q277+Q280+Q283</f>
        <v>117010</v>
      </c>
      <c r="R276" s="79">
        <f t="shared" si="337"/>
        <v>117010</v>
      </c>
    </row>
    <row r="277" spans="1:18" s="1" customFormat="1" x14ac:dyDescent="0.25">
      <c r="A277" s="51"/>
      <c r="B277" s="51" t="s">
        <v>356</v>
      </c>
      <c r="C277" s="173" t="s">
        <v>306</v>
      </c>
      <c r="D277" s="49" t="s">
        <v>614</v>
      </c>
      <c r="E277" s="35">
        <v>852</v>
      </c>
      <c r="F277" s="78" t="s">
        <v>363</v>
      </c>
      <c r="G277" s="49" t="s">
        <v>306</v>
      </c>
      <c r="H277" s="49" t="s">
        <v>436</v>
      </c>
      <c r="I277" s="78"/>
      <c r="J277" s="79"/>
      <c r="K277" s="79"/>
      <c r="L277" s="79">
        <f t="shared" si="316"/>
        <v>0</v>
      </c>
      <c r="M277" s="79"/>
      <c r="N277" s="79"/>
      <c r="O277" s="79"/>
      <c r="P277" s="79">
        <f>P278</f>
        <v>0</v>
      </c>
      <c r="Q277" s="79">
        <f t="shared" ref="Q277:R278" si="338">Q278</f>
        <v>50680</v>
      </c>
      <c r="R277" s="79">
        <f t="shared" si="338"/>
        <v>50680</v>
      </c>
    </row>
    <row r="278" spans="1:18" s="1" customFormat="1" ht="27.75" customHeight="1" x14ac:dyDescent="0.25">
      <c r="A278" s="51"/>
      <c r="B278" s="51" t="s">
        <v>358</v>
      </c>
      <c r="C278" s="49" t="s">
        <v>306</v>
      </c>
      <c r="D278" s="49" t="s">
        <v>614</v>
      </c>
      <c r="E278" s="35">
        <v>852</v>
      </c>
      <c r="F278" s="78" t="s">
        <v>363</v>
      </c>
      <c r="G278" s="49" t="s">
        <v>306</v>
      </c>
      <c r="H278" s="49" t="s">
        <v>436</v>
      </c>
      <c r="I278" s="78" t="s">
        <v>372</v>
      </c>
      <c r="J278" s="79"/>
      <c r="K278" s="79"/>
      <c r="L278" s="79">
        <f t="shared" si="316"/>
        <v>0</v>
      </c>
      <c r="M278" s="79"/>
      <c r="N278" s="79"/>
      <c r="O278" s="79"/>
      <c r="P278" s="79">
        <f>P279</f>
        <v>0</v>
      </c>
      <c r="Q278" s="79">
        <f t="shared" si="338"/>
        <v>50680</v>
      </c>
      <c r="R278" s="79">
        <f t="shared" si="338"/>
        <v>50680</v>
      </c>
    </row>
    <row r="279" spans="1:18" s="1" customFormat="1" ht="15" customHeight="1" x14ac:dyDescent="0.25">
      <c r="A279" s="222" t="s">
        <v>433</v>
      </c>
      <c r="B279" s="223"/>
      <c r="C279" s="49" t="s">
        <v>306</v>
      </c>
      <c r="D279" s="49" t="s">
        <v>614</v>
      </c>
      <c r="E279" s="35">
        <v>852</v>
      </c>
      <c r="F279" s="78" t="s">
        <v>363</v>
      </c>
      <c r="G279" s="49" t="s">
        <v>306</v>
      </c>
      <c r="H279" s="49" t="s">
        <v>436</v>
      </c>
      <c r="I279" s="78" t="s">
        <v>395</v>
      </c>
      <c r="J279" s="79"/>
      <c r="K279" s="79"/>
      <c r="L279" s="79">
        <f t="shared" si="316"/>
        <v>0</v>
      </c>
      <c r="M279" s="79"/>
      <c r="N279" s="79"/>
      <c r="O279" s="79"/>
      <c r="P279" s="79"/>
      <c r="Q279" s="79">
        <v>50680</v>
      </c>
      <c r="R279" s="79">
        <f t="shared" ref="R279:R282" si="339">P279+Q279</f>
        <v>50680</v>
      </c>
    </row>
    <row r="280" spans="1:18" s="1" customFormat="1" ht="27" customHeight="1" x14ac:dyDescent="0.25">
      <c r="A280" s="222" t="s">
        <v>435</v>
      </c>
      <c r="B280" s="223"/>
      <c r="C280" s="49" t="s">
        <v>306</v>
      </c>
      <c r="D280" s="49" t="s">
        <v>614</v>
      </c>
      <c r="E280" s="35">
        <v>852</v>
      </c>
      <c r="F280" s="78" t="s">
        <v>363</v>
      </c>
      <c r="G280" s="49" t="s">
        <v>306</v>
      </c>
      <c r="H280" s="49" t="s">
        <v>438</v>
      </c>
      <c r="I280" s="78"/>
      <c r="J280" s="79"/>
      <c r="K280" s="79"/>
      <c r="L280" s="79">
        <f t="shared" si="316"/>
        <v>0</v>
      </c>
      <c r="M280" s="79"/>
      <c r="N280" s="79"/>
      <c r="O280" s="79"/>
      <c r="P280" s="79">
        <f>P281</f>
        <v>0</v>
      </c>
      <c r="Q280" s="79">
        <f t="shared" ref="Q280:R281" si="340">Q281</f>
        <v>2630</v>
      </c>
      <c r="R280" s="79">
        <f t="shared" si="340"/>
        <v>2630</v>
      </c>
    </row>
    <row r="281" spans="1:18" s="1" customFormat="1" ht="28.5" customHeight="1" x14ac:dyDescent="0.25">
      <c r="A281" s="95"/>
      <c r="B281" s="51" t="s">
        <v>371</v>
      </c>
      <c r="C281" s="49" t="s">
        <v>306</v>
      </c>
      <c r="D281" s="49" t="s">
        <v>614</v>
      </c>
      <c r="E281" s="35">
        <v>852</v>
      </c>
      <c r="F281" s="78" t="s">
        <v>363</v>
      </c>
      <c r="G281" s="49" t="s">
        <v>306</v>
      </c>
      <c r="H281" s="49" t="s">
        <v>438</v>
      </c>
      <c r="I281" s="78" t="s">
        <v>372</v>
      </c>
      <c r="J281" s="79"/>
      <c r="K281" s="79"/>
      <c r="L281" s="79">
        <f t="shared" si="316"/>
        <v>0</v>
      </c>
      <c r="M281" s="79"/>
      <c r="N281" s="79"/>
      <c r="O281" s="79"/>
      <c r="P281" s="79">
        <f>P282</f>
        <v>0</v>
      </c>
      <c r="Q281" s="79">
        <f t="shared" si="340"/>
        <v>2630</v>
      </c>
      <c r="R281" s="79">
        <f t="shared" si="340"/>
        <v>2630</v>
      </c>
    </row>
    <row r="282" spans="1:18" s="1" customFormat="1" ht="12.75" customHeight="1" x14ac:dyDescent="0.25">
      <c r="A282" s="95"/>
      <c r="B282" s="48" t="s">
        <v>394</v>
      </c>
      <c r="C282" s="49" t="s">
        <v>306</v>
      </c>
      <c r="D282" s="49" t="s">
        <v>614</v>
      </c>
      <c r="E282" s="35">
        <v>852</v>
      </c>
      <c r="F282" s="78" t="s">
        <v>363</v>
      </c>
      <c r="G282" s="49" t="s">
        <v>306</v>
      </c>
      <c r="H282" s="49" t="s">
        <v>438</v>
      </c>
      <c r="I282" s="78" t="s">
        <v>395</v>
      </c>
      <c r="J282" s="79"/>
      <c r="K282" s="79"/>
      <c r="L282" s="79">
        <f t="shared" si="316"/>
        <v>0</v>
      </c>
      <c r="M282" s="79"/>
      <c r="N282" s="79"/>
      <c r="O282" s="79"/>
      <c r="P282" s="79"/>
      <c r="Q282" s="79">
        <v>2630</v>
      </c>
      <c r="R282" s="79">
        <f t="shared" si="339"/>
        <v>2630</v>
      </c>
    </row>
    <row r="283" spans="1:18" s="1" customFormat="1" ht="39" customHeight="1" x14ac:dyDescent="0.25">
      <c r="A283" s="222" t="s">
        <v>437</v>
      </c>
      <c r="B283" s="223"/>
      <c r="C283" s="49" t="s">
        <v>306</v>
      </c>
      <c r="D283" s="49" t="s">
        <v>614</v>
      </c>
      <c r="E283" s="35">
        <v>852</v>
      </c>
      <c r="F283" s="78" t="s">
        <v>363</v>
      </c>
      <c r="G283" s="49" t="s">
        <v>306</v>
      </c>
      <c r="H283" s="49" t="s">
        <v>440</v>
      </c>
      <c r="I283" s="78"/>
      <c r="J283" s="79"/>
      <c r="K283" s="79"/>
      <c r="L283" s="79">
        <f t="shared" si="316"/>
        <v>0</v>
      </c>
      <c r="M283" s="79"/>
      <c r="N283" s="79"/>
      <c r="O283" s="79"/>
      <c r="P283" s="79">
        <f>P284</f>
        <v>0</v>
      </c>
      <c r="Q283" s="79">
        <f t="shared" ref="Q283:R284" si="341">Q284</f>
        <v>63700</v>
      </c>
      <c r="R283" s="79">
        <f t="shared" si="341"/>
        <v>63700</v>
      </c>
    </row>
    <row r="284" spans="1:18" s="1" customFormat="1" ht="27.75" customHeight="1" x14ac:dyDescent="0.25">
      <c r="A284" s="95"/>
      <c r="B284" s="51" t="s">
        <v>371</v>
      </c>
      <c r="C284" s="49" t="s">
        <v>306</v>
      </c>
      <c r="D284" s="49" t="s">
        <v>614</v>
      </c>
      <c r="E284" s="35">
        <v>852</v>
      </c>
      <c r="F284" s="78" t="s">
        <v>363</v>
      </c>
      <c r="G284" s="49" t="s">
        <v>306</v>
      </c>
      <c r="H284" s="49" t="s">
        <v>440</v>
      </c>
      <c r="I284" s="78" t="s">
        <v>372</v>
      </c>
      <c r="J284" s="79"/>
      <c r="K284" s="79"/>
      <c r="L284" s="79">
        <f t="shared" si="316"/>
        <v>0</v>
      </c>
      <c r="M284" s="79"/>
      <c r="N284" s="79"/>
      <c r="O284" s="79"/>
      <c r="P284" s="79">
        <f>P285</f>
        <v>0</v>
      </c>
      <c r="Q284" s="79">
        <f t="shared" si="341"/>
        <v>63700</v>
      </c>
      <c r="R284" s="79">
        <f t="shared" si="341"/>
        <v>63700</v>
      </c>
    </row>
    <row r="285" spans="1:18" s="1" customFormat="1" ht="12.75" customHeight="1" x14ac:dyDescent="0.25">
      <c r="A285" s="95"/>
      <c r="B285" s="48" t="s">
        <v>394</v>
      </c>
      <c r="C285" s="49" t="s">
        <v>306</v>
      </c>
      <c r="D285" s="49" t="s">
        <v>614</v>
      </c>
      <c r="E285" s="35">
        <v>852</v>
      </c>
      <c r="F285" s="78" t="s">
        <v>363</v>
      </c>
      <c r="G285" s="49" t="s">
        <v>306</v>
      </c>
      <c r="H285" s="49" t="s">
        <v>440</v>
      </c>
      <c r="I285" s="78" t="s">
        <v>395</v>
      </c>
      <c r="J285" s="79"/>
      <c r="K285" s="79"/>
      <c r="L285" s="79">
        <f t="shared" si="316"/>
        <v>0</v>
      </c>
      <c r="M285" s="79"/>
      <c r="N285" s="79"/>
      <c r="O285" s="79"/>
      <c r="P285" s="79"/>
      <c r="Q285" s="79">
        <v>63700</v>
      </c>
      <c r="R285" s="79">
        <f t="shared" ref="R285" si="342">P285+Q285</f>
        <v>63700</v>
      </c>
    </row>
    <row r="286" spans="1:18" s="1" customFormat="1" ht="27" hidden="1" customHeight="1" x14ac:dyDescent="0.25">
      <c r="A286" s="222" t="s">
        <v>439</v>
      </c>
      <c r="B286" s="223"/>
      <c r="C286" s="173" t="s">
        <v>306</v>
      </c>
      <c r="D286" s="49" t="s">
        <v>614</v>
      </c>
      <c r="E286" s="35">
        <v>852</v>
      </c>
      <c r="F286" s="78" t="s">
        <v>363</v>
      </c>
      <c r="G286" s="78" t="s">
        <v>306</v>
      </c>
      <c r="H286" s="78" t="s">
        <v>442</v>
      </c>
      <c r="I286" s="78"/>
      <c r="J286" s="79">
        <f>J287</f>
        <v>1172900</v>
      </c>
      <c r="K286" s="79">
        <f t="shared" ref="K286:R286" si="343">K287</f>
        <v>0</v>
      </c>
      <c r="L286" s="79">
        <f t="shared" si="343"/>
        <v>1172900</v>
      </c>
      <c r="M286" s="79">
        <f t="shared" si="343"/>
        <v>0</v>
      </c>
      <c r="N286" s="79">
        <f t="shared" si="343"/>
        <v>1172900</v>
      </c>
      <c r="O286" s="79">
        <f t="shared" si="343"/>
        <v>0</v>
      </c>
      <c r="P286" s="79">
        <f t="shared" si="343"/>
        <v>1172900</v>
      </c>
      <c r="Q286" s="79">
        <f t="shared" si="343"/>
        <v>0</v>
      </c>
      <c r="R286" s="79">
        <f t="shared" si="343"/>
        <v>1172900</v>
      </c>
    </row>
    <row r="287" spans="1:18" s="1" customFormat="1" ht="12.75" hidden="1" customHeight="1" x14ac:dyDescent="0.25">
      <c r="A287" s="95"/>
      <c r="B287" s="51" t="s">
        <v>371</v>
      </c>
      <c r="C287" s="49" t="s">
        <v>306</v>
      </c>
      <c r="D287" s="49" t="s">
        <v>614</v>
      </c>
      <c r="E287" s="35">
        <v>852</v>
      </c>
      <c r="F287" s="78" t="s">
        <v>363</v>
      </c>
      <c r="G287" s="78" t="s">
        <v>306</v>
      </c>
      <c r="H287" s="78" t="s">
        <v>444</v>
      </c>
      <c r="I287" s="78"/>
      <c r="J287" s="79">
        <f t="shared" ref="J287:R288" si="344">J288</f>
        <v>1172900</v>
      </c>
      <c r="K287" s="79">
        <f t="shared" si="344"/>
        <v>0</v>
      </c>
      <c r="L287" s="79">
        <f t="shared" si="344"/>
        <v>1172900</v>
      </c>
      <c r="M287" s="79">
        <f t="shared" si="344"/>
        <v>0</v>
      </c>
      <c r="N287" s="79">
        <f t="shared" si="344"/>
        <v>1172900</v>
      </c>
      <c r="O287" s="79">
        <f t="shared" si="344"/>
        <v>0</v>
      </c>
      <c r="P287" s="79">
        <f t="shared" si="344"/>
        <v>1172900</v>
      </c>
      <c r="Q287" s="79">
        <f t="shared" si="344"/>
        <v>0</v>
      </c>
      <c r="R287" s="79">
        <f t="shared" si="344"/>
        <v>1172900</v>
      </c>
    </row>
    <row r="288" spans="1:18" s="1" customFormat="1" ht="12.75" hidden="1" customHeight="1" x14ac:dyDescent="0.25">
      <c r="A288" s="95"/>
      <c r="B288" s="48" t="s">
        <v>394</v>
      </c>
      <c r="C288" s="49" t="s">
        <v>306</v>
      </c>
      <c r="D288" s="49" t="s">
        <v>614</v>
      </c>
      <c r="E288" s="35">
        <v>852</v>
      </c>
      <c r="F288" s="78" t="s">
        <v>363</v>
      </c>
      <c r="G288" s="78" t="s">
        <v>306</v>
      </c>
      <c r="H288" s="78" t="s">
        <v>444</v>
      </c>
      <c r="I288" s="78" t="s">
        <v>372</v>
      </c>
      <c r="J288" s="79">
        <f t="shared" si="344"/>
        <v>1172900</v>
      </c>
      <c r="K288" s="79">
        <f t="shared" si="344"/>
        <v>0</v>
      </c>
      <c r="L288" s="79">
        <f t="shared" si="344"/>
        <v>1172900</v>
      </c>
      <c r="M288" s="79">
        <f t="shared" si="344"/>
        <v>0</v>
      </c>
      <c r="N288" s="79">
        <f t="shared" si="344"/>
        <v>1172900</v>
      </c>
      <c r="O288" s="79">
        <f t="shared" si="344"/>
        <v>0</v>
      </c>
      <c r="P288" s="79">
        <f t="shared" si="344"/>
        <v>1172900</v>
      </c>
      <c r="Q288" s="79">
        <f t="shared" si="344"/>
        <v>0</v>
      </c>
      <c r="R288" s="79">
        <f t="shared" si="344"/>
        <v>1172900</v>
      </c>
    </row>
    <row r="289" spans="1:18" s="1" customFormat="1" ht="12.75" hidden="1" customHeight="1" x14ac:dyDescent="0.25">
      <c r="A289" s="241" t="s">
        <v>441</v>
      </c>
      <c r="B289" s="241"/>
      <c r="C289" s="49" t="s">
        <v>306</v>
      </c>
      <c r="D289" s="49" t="s">
        <v>614</v>
      </c>
      <c r="E289" s="35">
        <v>852</v>
      </c>
      <c r="F289" s="78" t="s">
        <v>363</v>
      </c>
      <c r="G289" s="78" t="s">
        <v>306</v>
      </c>
      <c r="H289" s="78" t="s">
        <v>444</v>
      </c>
      <c r="I289" s="78" t="s">
        <v>395</v>
      </c>
      <c r="J289" s="79">
        <v>1172900</v>
      </c>
      <c r="K289" s="79"/>
      <c r="L289" s="79">
        <f t="shared" si="316"/>
        <v>1172900</v>
      </c>
      <c r="M289" s="79"/>
      <c r="N289" s="79">
        <f t="shared" ref="N289" si="345">L289+M289</f>
        <v>1172900</v>
      </c>
      <c r="O289" s="79"/>
      <c r="P289" s="79">
        <f t="shared" ref="P289" si="346">N289+O289</f>
        <v>1172900</v>
      </c>
      <c r="Q289" s="79"/>
      <c r="R289" s="79">
        <f t="shared" ref="R289" si="347">P289+Q289</f>
        <v>1172900</v>
      </c>
    </row>
    <row r="290" spans="1:18" s="1" customFormat="1" hidden="1" x14ac:dyDescent="0.25">
      <c r="A290" s="241" t="s">
        <v>443</v>
      </c>
      <c r="B290" s="241"/>
      <c r="C290" s="49" t="s">
        <v>306</v>
      </c>
      <c r="D290" s="49" t="s">
        <v>614</v>
      </c>
      <c r="E290" s="35">
        <v>852</v>
      </c>
      <c r="F290" s="49" t="s">
        <v>363</v>
      </c>
      <c r="G290" s="78" t="s">
        <v>306</v>
      </c>
      <c r="H290" s="49" t="s">
        <v>291</v>
      </c>
      <c r="I290" s="49"/>
      <c r="J290" s="44">
        <f>J291</f>
        <v>63415629.229999997</v>
      </c>
      <c r="K290" s="44">
        <f t="shared" ref="K290:R290" si="348">K291</f>
        <v>-1382300</v>
      </c>
      <c r="L290" s="44">
        <f t="shared" si="348"/>
        <v>62033329.229999997</v>
      </c>
      <c r="M290" s="44">
        <f t="shared" si="348"/>
        <v>0</v>
      </c>
      <c r="N290" s="44">
        <f t="shared" si="348"/>
        <v>62033329.229999997</v>
      </c>
      <c r="O290" s="44">
        <f t="shared" si="348"/>
        <v>0</v>
      </c>
      <c r="P290" s="44">
        <f t="shared" si="348"/>
        <v>62033329.229999997</v>
      </c>
      <c r="Q290" s="44">
        <f t="shared" si="348"/>
        <v>0</v>
      </c>
      <c r="R290" s="44">
        <f t="shared" si="348"/>
        <v>62033329.229999997</v>
      </c>
    </row>
    <row r="291" spans="1:18" s="1" customFormat="1" ht="12.75" hidden="1" customHeight="1" x14ac:dyDescent="0.25">
      <c r="A291" s="48"/>
      <c r="B291" s="51" t="s">
        <v>371</v>
      </c>
      <c r="C291" s="173" t="s">
        <v>306</v>
      </c>
      <c r="D291" s="49" t="s">
        <v>614</v>
      </c>
      <c r="E291" s="35">
        <v>852</v>
      </c>
      <c r="F291" s="78" t="s">
        <v>363</v>
      </c>
      <c r="G291" s="78" t="s">
        <v>306</v>
      </c>
      <c r="H291" s="78" t="s">
        <v>293</v>
      </c>
      <c r="I291" s="78"/>
      <c r="J291" s="79">
        <f>J292+J300+J295</f>
        <v>63415629.229999997</v>
      </c>
      <c r="K291" s="79">
        <f t="shared" ref="K291:R291" si="349">K292+K300+K295</f>
        <v>-1382300</v>
      </c>
      <c r="L291" s="79">
        <f t="shared" si="349"/>
        <v>62033329.229999997</v>
      </c>
      <c r="M291" s="79">
        <f t="shared" si="349"/>
        <v>0</v>
      </c>
      <c r="N291" s="79">
        <f t="shared" si="349"/>
        <v>62033329.229999997</v>
      </c>
      <c r="O291" s="79">
        <f t="shared" si="349"/>
        <v>0</v>
      </c>
      <c r="P291" s="79">
        <f t="shared" si="349"/>
        <v>62033329.229999997</v>
      </c>
      <c r="Q291" s="79">
        <f t="shared" si="349"/>
        <v>0</v>
      </c>
      <c r="R291" s="79">
        <f t="shared" si="349"/>
        <v>62033329.229999997</v>
      </c>
    </row>
    <row r="292" spans="1:18" s="1" customFormat="1" ht="12.75" hidden="1" customHeight="1" x14ac:dyDescent="0.25">
      <c r="A292" s="48"/>
      <c r="B292" s="48" t="s">
        <v>394</v>
      </c>
      <c r="C292" s="49" t="s">
        <v>306</v>
      </c>
      <c r="D292" s="49" t="s">
        <v>614</v>
      </c>
      <c r="E292" s="35">
        <v>852</v>
      </c>
      <c r="F292" s="78" t="s">
        <v>363</v>
      </c>
      <c r="G292" s="78" t="s">
        <v>306</v>
      </c>
      <c r="H292" s="78" t="s">
        <v>446</v>
      </c>
      <c r="I292" s="78"/>
      <c r="J292" s="79">
        <f t="shared" ref="J292:R293" si="350">J293</f>
        <v>59263749.229999997</v>
      </c>
      <c r="K292" s="79">
        <f t="shared" si="350"/>
        <v>0</v>
      </c>
      <c r="L292" s="79">
        <f t="shared" si="350"/>
        <v>59263749.229999997</v>
      </c>
      <c r="M292" s="79">
        <f t="shared" si="350"/>
        <v>0</v>
      </c>
      <c r="N292" s="79">
        <f t="shared" si="350"/>
        <v>59263749.229999997</v>
      </c>
      <c r="O292" s="79">
        <f t="shared" si="350"/>
        <v>0</v>
      </c>
      <c r="P292" s="79">
        <f t="shared" si="350"/>
        <v>59263749.229999997</v>
      </c>
      <c r="Q292" s="79">
        <f t="shared" si="350"/>
        <v>0</v>
      </c>
      <c r="R292" s="79">
        <f t="shared" si="350"/>
        <v>59263749.229999997</v>
      </c>
    </row>
    <row r="293" spans="1:18" s="1" customFormat="1" hidden="1" x14ac:dyDescent="0.25">
      <c r="A293" s="241" t="s">
        <v>290</v>
      </c>
      <c r="B293" s="241"/>
      <c r="C293" s="49" t="s">
        <v>306</v>
      </c>
      <c r="D293" s="49" t="s">
        <v>614</v>
      </c>
      <c r="E293" s="35">
        <v>852</v>
      </c>
      <c r="F293" s="78" t="s">
        <v>363</v>
      </c>
      <c r="G293" s="78" t="s">
        <v>306</v>
      </c>
      <c r="H293" s="78" t="s">
        <v>446</v>
      </c>
      <c r="I293" s="78" t="s">
        <v>372</v>
      </c>
      <c r="J293" s="79">
        <f t="shared" si="350"/>
        <v>59263749.229999997</v>
      </c>
      <c r="K293" s="79">
        <f t="shared" si="350"/>
        <v>0</v>
      </c>
      <c r="L293" s="79">
        <f t="shared" si="350"/>
        <v>59263749.229999997</v>
      </c>
      <c r="M293" s="79">
        <f t="shared" si="350"/>
        <v>0</v>
      </c>
      <c r="N293" s="79">
        <f t="shared" si="350"/>
        <v>59263749.229999997</v>
      </c>
      <c r="O293" s="79">
        <f t="shared" si="350"/>
        <v>0</v>
      </c>
      <c r="P293" s="79">
        <f t="shared" si="350"/>
        <v>59263749.229999997</v>
      </c>
      <c r="Q293" s="79">
        <f t="shared" si="350"/>
        <v>0</v>
      </c>
      <c r="R293" s="79">
        <f t="shared" si="350"/>
        <v>59263749.229999997</v>
      </c>
    </row>
    <row r="294" spans="1:18" s="1" customFormat="1" ht="12.75" hidden="1" customHeight="1" x14ac:dyDescent="0.25">
      <c r="A294" s="241" t="s">
        <v>292</v>
      </c>
      <c r="B294" s="241"/>
      <c r="C294" s="173" t="s">
        <v>306</v>
      </c>
      <c r="D294" s="49" t="s">
        <v>614</v>
      </c>
      <c r="E294" s="35">
        <v>852</v>
      </c>
      <c r="F294" s="78" t="s">
        <v>363</v>
      </c>
      <c r="G294" s="49" t="s">
        <v>306</v>
      </c>
      <c r="H294" s="49" t="s">
        <v>446</v>
      </c>
      <c r="I294" s="78" t="s">
        <v>374</v>
      </c>
      <c r="J294" s="79">
        <v>59263749.229999997</v>
      </c>
      <c r="K294" s="79"/>
      <c r="L294" s="79">
        <f t="shared" si="316"/>
        <v>59263749.229999997</v>
      </c>
      <c r="M294" s="79"/>
      <c r="N294" s="79">
        <f t="shared" ref="N294" si="351">L294+M294</f>
        <v>59263749.229999997</v>
      </c>
      <c r="O294" s="79"/>
      <c r="P294" s="79">
        <f t="shared" ref="P294" si="352">N294+O294</f>
        <v>59263749.229999997</v>
      </c>
      <c r="Q294" s="79"/>
      <c r="R294" s="79">
        <f t="shared" ref="R294" si="353">P294+Q294</f>
        <v>59263749.229999997</v>
      </c>
    </row>
    <row r="295" spans="1:18" s="1" customFormat="1" hidden="1" x14ac:dyDescent="0.25">
      <c r="A295" s="241" t="s">
        <v>445</v>
      </c>
      <c r="B295" s="241"/>
      <c r="C295" s="49" t="s">
        <v>306</v>
      </c>
      <c r="D295" s="49" t="s">
        <v>614</v>
      </c>
      <c r="E295" s="35">
        <v>852</v>
      </c>
      <c r="F295" s="78" t="s">
        <v>363</v>
      </c>
      <c r="G295" s="78" t="s">
        <v>306</v>
      </c>
      <c r="H295" s="78" t="s">
        <v>379</v>
      </c>
      <c r="I295" s="78"/>
      <c r="J295" s="79">
        <f>J296+J298</f>
        <v>4132800</v>
      </c>
      <c r="K295" s="79">
        <f t="shared" ref="K295:R295" si="354">K296+K298</f>
        <v>-1382300</v>
      </c>
      <c r="L295" s="79">
        <f t="shared" si="354"/>
        <v>2750500</v>
      </c>
      <c r="M295" s="79">
        <f t="shared" si="354"/>
        <v>0</v>
      </c>
      <c r="N295" s="79">
        <f t="shared" si="354"/>
        <v>2750500</v>
      </c>
      <c r="O295" s="79">
        <f t="shared" si="354"/>
        <v>0</v>
      </c>
      <c r="P295" s="79">
        <f t="shared" si="354"/>
        <v>2750500</v>
      </c>
      <c r="Q295" s="79">
        <f t="shared" si="354"/>
        <v>0</v>
      </c>
      <c r="R295" s="79">
        <f t="shared" si="354"/>
        <v>2750500</v>
      </c>
    </row>
    <row r="296" spans="1:18" s="1" customFormat="1" ht="38.25" hidden="1" x14ac:dyDescent="0.25">
      <c r="A296" s="48"/>
      <c r="B296" s="51" t="s">
        <v>371</v>
      </c>
      <c r="C296" s="49" t="s">
        <v>306</v>
      </c>
      <c r="D296" s="49" t="s">
        <v>614</v>
      </c>
      <c r="E296" s="35">
        <v>852</v>
      </c>
      <c r="F296" s="78" t="s">
        <v>363</v>
      </c>
      <c r="G296" s="78" t="s">
        <v>306</v>
      </c>
      <c r="H296" s="78" t="s">
        <v>379</v>
      </c>
      <c r="I296" s="78" t="s">
        <v>381</v>
      </c>
      <c r="J296" s="79">
        <f t="shared" ref="J296:R296" si="355">J297</f>
        <v>4132800</v>
      </c>
      <c r="K296" s="79">
        <f t="shared" si="355"/>
        <v>-4132800</v>
      </c>
      <c r="L296" s="79">
        <f t="shared" si="355"/>
        <v>0</v>
      </c>
      <c r="M296" s="79">
        <f t="shared" si="355"/>
        <v>0</v>
      </c>
      <c r="N296" s="79">
        <f t="shared" si="355"/>
        <v>0</v>
      </c>
      <c r="O296" s="79">
        <f t="shared" si="355"/>
        <v>0</v>
      </c>
      <c r="P296" s="79">
        <f t="shared" si="355"/>
        <v>0</v>
      </c>
      <c r="Q296" s="79">
        <f t="shared" si="355"/>
        <v>0</v>
      </c>
      <c r="R296" s="79">
        <f t="shared" si="355"/>
        <v>0</v>
      </c>
    </row>
    <row r="297" spans="1:18" s="1" customFormat="1" ht="12.75" hidden="1" customHeight="1" x14ac:dyDescent="0.25">
      <c r="A297" s="51"/>
      <c r="B297" s="51" t="s">
        <v>373</v>
      </c>
      <c r="C297" s="49" t="s">
        <v>306</v>
      </c>
      <c r="D297" s="49" t="s">
        <v>614</v>
      </c>
      <c r="E297" s="35">
        <v>852</v>
      </c>
      <c r="F297" s="78" t="s">
        <v>363</v>
      </c>
      <c r="G297" s="78" t="s">
        <v>306</v>
      </c>
      <c r="H297" s="78" t="s">
        <v>379</v>
      </c>
      <c r="I297" s="78" t="s">
        <v>383</v>
      </c>
      <c r="J297" s="79">
        <v>4132800</v>
      </c>
      <c r="K297" s="79">
        <v>-4132800</v>
      </c>
      <c r="L297" s="79">
        <f t="shared" si="316"/>
        <v>0</v>
      </c>
      <c r="M297" s="79"/>
      <c r="N297" s="79">
        <f t="shared" ref="N297" si="356">L297+M297</f>
        <v>0</v>
      </c>
      <c r="O297" s="79"/>
      <c r="P297" s="79">
        <f t="shared" ref="P297" si="357">N297+O297</f>
        <v>0</v>
      </c>
      <c r="Q297" s="79"/>
      <c r="R297" s="79">
        <f t="shared" ref="R297" si="358">P297+Q297</f>
        <v>0</v>
      </c>
    </row>
    <row r="298" spans="1:18" s="1" customFormat="1" ht="12.75" hidden="1" customHeight="1" x14ac:dyDescent="0.25">
      <c r="A298" s="241" t="s">
        <v>378</v>
      </c>
      <c r="B298" s="241"/>
      <c r="C298" s="49" t="s">
        <v>306</v>
      </c>
      <c r="D298" s="49" t="s">
        <v>614</v>
      </c>
      <c r="E298" s="35">
        <v>852</v>
      </c>
      <c r="F298" s="78" t="s">
        <v>363</v>
      </c>
      <c r="G298" s="78" t="s">
        <v>306</v>
      </c>
      <c r="H298" s="78" t="s">
        <v>379</v>
      </c>
      <c r="I298" s="78" t="s">
        <v>372</v>
      </c>
      <c r="J298" s="79">
        <f>J299</f>
        <v>0</v>
      </c>
      <c r="K298" s="79">
        <f t="shared" ref="K298:R298" si="359">K299</f>
        <v>2750500</v>
      </c>
      <c r="L298" s="79">
        <f t="shared" si="359"/>
        <v>2750500</v>
      </c>
      <c r="M298" s="79">
        <f t="shared" si="359"/>
        <v>0</v>
      </c>
      <c r="N298" s="79">
        <f t="shared" si="359"/>
        <v>2750500</v>
      </c>
      <c r="O298" s="79">
        <f t="shared" si="359"/>
        <v>0</v>
      </c>
      <c r="P298" s="79">
        <f t="shared" si="359"/>
        <v>2750500</v>
      </c>
      <c r="Q298" s="79">
        <f t="shared" si="359"/>
        <v>0</v>
      </c>
      <c r="R298" s="79">
        <f t="shared" si="359"/>
        <v>2750500</v>
      </c>
    </row>
    <row r="299" spans="1:18" s="1" customFormat="1" ht="12.75" hidden="1" customHeight="1" x14ac:dyDescent="0.25">
      <c r="A299" s="80"/>
      <c r="B299" s="48" t="s">
        <v>380</v>
      </c>
      <c r="C299" s="49" t="s">
        <v>306</v>
      </c>
      <c r="D299" s="49" t="s">
        <v>614</v>
      </c>
      <c r="E299" s="35">
        <v>852</v>
      </c>
      <c r="F299" s="78" t="s">
        <v>363</v>
      </c>
      <c r="G299" s="78" t="s">
        <v>306</v>
      </c>
      <c r="H299" s="78" t="s">
        <v>379</v>
      </c>
      <c r="I299" s="78" t="s">
        <v>374</v>
      </c>
      <c r="J299" s="79"/>
      <c r="K299" s="79">
        <f>4132800-1382300</f>
        <v>2750500</v>
      </c>
      <c r="L299" s="79">
        <f t="shared" si="316"/>
        <v>2750500</v>
      </c>
      <c r="M299" s="79"/>
      <c r="N299" s="79">
        <f t="shared" ref="N299" si="360">L299+M299</f>
        <v>2750500</v>
      </c>
      <c r="O299" s="79"/>
      <c r="P299" s="79">
        <f t="shared" ref="P299" si="361">N299+O299</f>
        <v>2750500</v>
      </c>
      <c r="Q299" s="79"/>
      <c r="R299" s="79">
        <f t="shared" ref="R299" si="362">P299+Q299</f>
        <v>2750500</v>
      </c>
    </row>
    <row r="300" spans="1:18" s="1" customFormat="1" ht="12.75" hidden="1" customHeight="1" x14ac:dyDescent="0.25">
      <c r="A300" s="80"/>
      <c r="B300" s="51" t="s">
        <v>382</v>
      </c>
      <c r="C300" s="49" t="s">
        <v>306</v>
      </c>
      <c r="D300" s="49" t="s">
        <v>614</v>
      </c>
      <c r="E300" s="35">
        <v>852</v>
      </c>
      <c r="F300" s="78" t="s">
        <v>363</v>
      </c>
      <c r="G300" s="78" t="s">
        <v>306</v>
      </c>
      <c r="H300" s="78" t="s">
        <v>385</v>
      </c>
      <c r="I300" s="78"/>
      <c r="J300" s="79">
        <f>J301+J303</f>
        <v>19080</v>
      </c>
      <c r="K300" s="79">
        <f t="shared" ref="K300:R300" si="363">K301+K303</f>
        <v>0</v>
      </c>
      <c r="L300" s="79">
        <f t="shared" si="363"/>
        <v>19080</v>
      </c>
      <c r="M300" s="79">
        <f t="shared" si="363"/>
        <v>0</v>
      </c>
      <c r="N300" s="79">
        <f t="shared" si="363"/>
        <v>19080</v>
      </c>
      <c r="O300" s="79">
        <f t="shared" si="363"/>
        <v>0</v>
      </c>
      <c r="P300" s="79">
        <f t="shared" si="363"/>
        <v>19080</v>
      </c>
      <c r="Q300" s="79">
        <f t="shared" si="363"/>
        <v>0</v>
      </c>
      <c r="R300" s="79">
        <f t="shared" si="363"/>
        <v>19080</v>
      </c>
    </row>
    <row r="301" spans="1:18" s="1" customFormat="1" ht="38.25" hidden="1" x14ac:dyDescent="0.25">
      <c r="A301" s="80"/>
      <c r="B301" s="51" t="s">
        <v>371</v>
      </c>
      <c r="C301" s="49" t="s">
        <v>306</v>
      </c>
      <c r="D301" s="49" t="s">
        <v>614</v>
      </c>
      <c r="E301" s="35">
        <v>852</v>
      </c>
      <c r="F301" s="78" t="s">
        <v>363</v>
      </c>
      <c r="G301" s="78" t="s">
        <v>306</v>
      </c>
      <c r="H301" s="78" t="s">
        <v>385</v>
      </c>
      <c r="I301" s="78" t="s">
        <v>381</v>
      </c>
      <c r="J301" s="79">
        <f t="shared" ref="J301:R301" si="364">J302</f>
        <v>19080</v>
      </c>
      <c r="K301" s="79">
        <f t="shared" si="364"/>
        <v>-19080</v>
      </c>
      <c r="L301" s="79">
        <f t="shared" si="364"/>
        <v>0</v>
      </c>
      <c r="M301" s="79">
        <f t="shared" si="364"/>
        <v>0</v>
      </c>
      <c r="N301" s="79">
        <f t="shared" si="364"/>
        <v>0</v>
      </c>
      <c r="O301" s="79">
        <f t="shared" si="364"/>
        <v>0</v>
      </c>
      <c r="P301" s="79">
        <f t="shared" si="364"/>
        <v>0</v>
      </c>
      <c r="Q301" s="79">
        <f t="shared" si="364"/>
        <v>0</v>
      </c>
      <c r="R301" s="79">
        <f t="shared" si="364"/>
        <v>0</v>
      </c>
    </row>
    <row r="302" spans="1:18" s="1" customFormat="1" ht="12.75" hidden="1" customHeight="1" x14ac:dyDescent="0.25">
      <c r="A302" s="80"/>
      <c r="B302" s="51" t="s">
        <v>373</v>
      </c>
      <c r="C302" s="49" t="s">
        <v>306</v>
      </c>
      <c r="D302" s="49" t="s">
        <v>614</v>
      </c>
      <c r="E302" s="35">
        <v>852</v>
      </c>
      <c r="F302" s="78" t="s">
        <v>363</v>
      </c>
      <c r="G302" s="78" t="s">
        <v>306</v>
      </c>
      <c r="H302" s="78" t="s">
        <v>385</v>
      </c>
      <c r="I302" s="78" t="s">
        <v>387</v>
      </c>
      <c r="J302" s="79">
        <v>19080</v>
      </c>
      <c r="K302" s="79">
        <v>-19080</v>
      </c>
      <c r="L302" s="79">
        <f t="shared" si="316"/>
        <v>0</v>
      </c>
      <c r="M302" s="79"/>
      <c r="N302" s="79">
        <f t="shared" ref="N302" si="365">L302+M302</f>
        <v>0</v>
      </c>
      <c r="O302" s="79"/>
      <c r="P302" s="79">
        <f t="shared" ref="P302" si="366">N302+O302</f>
        <v>0</v>
      </c>
      <c r="Q302" s="79"/>
      <c r="R302" s="79">
        <f t="shared" ref="R302" si="367">P302+Q302</f>
        <v>0</v>
      </c>
    </row>
    <row r="303" spans="1:18" s="1" customFormat="1" ht="12.75" hidden="1" customHeight="1" x14ac:dyDescent="0.25">
      <c r="A303" s="241" t="s">
        <v>384</v>
      </c>
      <c r="B303" s="241"/>
      <c r="C303" s="173" t="s">
        <v>306</v>
      </c>
      <c r="D303" s="49" t="s">
        <v>614</v>
      </c>
      <c r="E303" s="35">
        <v>852</v>
      </c>
      <c r="F303" s="78" t="s">
        <v>363</v>
      </c>
      <c r="G303" s="78" t="s">
        <v>306</v>
      </c>
      <c r="H303" s="78" t="s">
        <v>385</v>
      </c>
      <c r="I303" s="78" t="s">
        <v>372</v>
      </c>
      <c r="J303" s="79">
        <f>J304</f>
        <v>0</v>
      </c>
      <c r="K303" s="79">
        <f t="shared" ref="K303:R303" si="368">K304</f>
        <v>19080</v>
      </c>
      <c r="L303" s="79">
        <f t="shared" si="368"/>
        <v>19080</v>
      </c>
      <c r="M303" s="79">
        <f t="shared" si="368"/>
        <v>0</v>
      </c>
      <c r="N303" s="79">
        <f t="shared" si="368"/>
        <v>19080</v>
      </c>
      <c r="O303" s="79">
        <f t="shared" si="368"/>
        <v>0</v>
      </c>
      <c r="P303" s="79">
        <f t="shared" si="368"/>
        <v>19080</v>
      </c>
      <c r="Q303" s="79">
        <f t="shared" si="368"/>
        <v>0</v>
      </c>
      <c r="R303" s="79">
        <f t="shared" si="368"/>
        <v>19080</v>
      </c>
    </row>
    <row r="304" spans="1:18" s="1" customFormat="1" hidden="1" x14ac:dyDescent="0.25">
      <c r="A304" s="80"/>
      <c r="B304" s="48" t="s">
        <v>380</v>
      </c>
      <c r="C304" s="49" t="s">
        <v>306</v>
      </c>
      <c r="D304" s="49" t="s">
        <v>614</v>
      </c>
      <c r="E304" s="35">
        <v>852</v>
      </c>
      <c r="F304" s="78" t="s">
        <v>363</v>
      </c>
      <c r="G304" s="78" t="s">
        <v>306</v>
      </c>
      <c r="H304" s="78" t="s">
        <v>385</v>
      </c>
      <c r="I304" s="78" t="s">
        <v>374</v>
      </c>
      <c r="J304" s="79"/>
      <c r="K304" s="79">
        <f>19080</f>
        <v>19080</v>
      </c>
      <c r="L304" s="79">
        <f t="shared" si="316"/>
        <v>19080</v>
      </c>
      <c r="M304" s="79"/>
      <c r="N304" s="79">
        <f t="shared" ref="N304" si="369">L304+M304</f>
        <v>19080</v>
      </c>
      <c r="O304" s="79"/>
      <c r="P304" s="79">
        <f t="shared" ref="P304" si="370">N304+O304</f>
        <v>19080</v>
      </c>
      <c r="Q304" s="79"/>
      <c r="R304" s="79">
        <f t="shared" ref="R304" si="371">P304+Q304</f>
        <v>19080</v>
      </c>
    </row>
    <row r="305" spans="1:18" s="1" customFormat="1" ht="25.5" x14ac:dyDescent="0.25">
      <c r="A305" s="80"/>
      <c r="B305" s="51" t="s">
        <v>386</v>
      </c>
      <c r="C305" s="49" t="s">
        <v>306</v>
      </c>
      <c r="D305" s="49" t="s">
        <v>614</v>
      </c>
      <c r="E305" s="35">
        <v>852</v>
      </c>
      <c r="F305" s="49" t="s">
        <v>363</v>
      </c>
      <c r="G305" s="78" t="s">
        <v>306</v>
      </c>
      <c r="H305" s="49" t="s">
        <v>391</v>
      </c>
      <c r="I305" s="78"/>
      <c r="J305" s="79">
        <f t="shared" ref="J305:R306" si="372">J306</f>
        <v>0</v>
      </c>
      <c r="K305" s="79">
        <f t="shared" si="372"/>
        <v>0</v>
      </c>
      <c r="L305" s="79">
        <f t="shared" si="372"/>
        <v>0</v>
      </c>
      <c r="M305" s="79">
        <f t="shared" si="372"/>
        <v>1584536</v>
      </c>
      <c r="N305" s="79">
        <f t="shared" si="372"/>
        <v>1584536</v>
      </c>
      <c r="O305" s="79">
        <f t="shared" si="372"/>
        <v>0</v>
      </c>
      <c r="P305" s="79">
        <f t="shared" si="372"/>
        <v>1584536</v>
      </c>
      <c r="Q305" s="79">
        <f t="shared" si="372"/>
        <v>320500</v>
      </c>
      <c r="R305" s="79">
        <f t="shared" si="372"/>
        <v>1905036</v>
      </c>
    </row>
    <row r="306" spans="1:18" s="1" customFormat="1" ht="30" customHeight="1" x14ac:dyDescent="0.25">
      <c r="A306" s="80"/>
      <c r="B306" s="51" t="s">
        <v>371</v>
      </c>
      <c r="C306" s="49" t="s">
        <v>306</v>
      </c>
      <c r="D306" s="49" t="s">
        <v>614</v>
      </c>
      <c r="E306" s="35">
        <v>852</v>
      </c>
      <c r="F306" s="78" t="s">
        <v>363</v>
      </c>
      <c r="G306" s="78" t="s">
        <v>306</v>
      </c>
      <c r="H306" s="49" t="s">
        <v>391</v>
      </c>
      <c r="I306" s="78" t="s">
        <v>372</v>
      </c>
      <c r="J306" s="79">
        <f t="shared" si="372"/>
        <v>0</v>
      </c>
      <c r="K306" s="79">
        <f t="shared" si="372"/>
        <v>0</v>
      </c>
      <c r="L306" s="79">
        <f t="shared" si="372"/>
        <v>0</v>
      </c>
      <c r="M306" s="79">
        <f t="shared" si="372"/>
        <v>1584536</v>
      </c>
      <c r="N306" s="79">
        <f t="shared" si="372"/>
        <v>1584536</v>
      </c>
      <c r="O306" s="79">
        <f t="shared" si="372"/>
        <v>0</v>
      </c>
      <c r="P306" s="79">
        <f t="shared" si="372"/>
        <v>1584536</v>
      </c>
      <c r="Q306" s="79">
        <f t="shared" si="372"/>
        <v>320500</v>
      </c>
      <c r="R306" s="79">
        <f t="shared" si="372"/>
        <v>1905036</v>
      </c>
    </row>
    <row r="307" spans="1:18" s="1" customFormat="1" ht="38.25" customHeight="1" x14ac:dyDescent="0.25">
      <c r="A307" s="80"/>
      <c r="B307" s="51" t="s">
        <v>373</v>
      </c>
      <c r="C307" s="49" t="s">
        <v>306</v>
      </c>
      <c r="D307" s="49" t="s">
        <v>614</v>
      </c>
      <c r="E307" s="35">
        <v>852</v>
      </c>
      <c r="F307" s="78" t="s">
        <v>363</v>
      </c>
      <c r="G307" s="78" t="s">
        <v>306</v>
      </c>
      <c r="H307" s="49" t="s">
        <v>391</v>
      </c>
      <c r="I307" s="78" t="s">
        <v>395</v>
      </c>
      <c r="J307" s="79"/>
      <c r="K307" s="79"/>
      <c r="L307" s="79">
        <v>0</v>
      </c>
      <c r="M307" s="79">
        <f>1485000+99536</f>
        <v>1584536</v>
      </c>
      <c r="N307" s="79">
        <f t="shared" ref="N307" si="373">L307+M307</f>
        <v>1584536</v>
      </c>
      <c r="O307" s="79"/>
      <c r="P307" s="79">
        <f t="shared" ref="P307" si="374">N307+O307</f>
        <v>1584536</v>
      </c>
      <c r="Q307" s="79">
        <v>320500</v>
      </c>
      <c r="R307" s="79">
        <f t="shared" ref="R307" si="375">P307+Q307</f>
        <v>1905036</v>
      </c>
    </row>
    <row r="308" spans="1:18" s="1" customFormat="1" ht="12.75" hidden="1" customHeight="1" x14ac:dyDescent="0.25">
      <c r="A308" s="241" t="s">
        <v>390</v>
      </c>
      <c r="B308" s="241"/>
      <c r="C308" s="49" t="s">
        <v>306</v>
      </c>
      <c r="D308" s="49" t="s">
        <v>614</v>
      </c>
      <c r="E308" s="35">
        <v>852</v>
      </c>
      <c r="F308" s="49" t="s">
        <v>363</v>
      </c>
      <c r="G308" s="49" t="s">
        <v>306</v>
      </c>
      <c r="H308" s="49" t="s">
        <v>397</v>
      </c>
      <c r="I308" s="78"/>
      <c r="J308" s="79">
        <f t="shared" ref="J308:R309" si="376">J309</f>
        <v>0</v>
      </c>
      <c r="K308" s="79">
        <f t="shared" si="376"/>
        <v>0</v>
      </c>
      <c r="L308" s="79">
        <f t="shared" si="376"/>
        <v>0</v>
      </c>
      <c r="M308" s="79">
        <f t="shared" si="376"/>
        <v>891000</v>
      </c>
      <c r="N308" s="79">
        <f t="shared" si="376"/>
        <v>891000</v>
      </c>
      <c r="O308" s="79">
        <f t="shared" si="376"/>
        <v>0</v>
      </c>
      <c r="P308" s="79">
        <f t="shared" si="376"/>
        <v>891000</v>
      </c>
      <c r="Q308" s="79">
        <f t="shared" si="376"/>
        <v>0</v>
      </c>
      <c r="R308" s="79">
        <f t="shared" si="376"/>
        <v>891000</v>
      </c>
    </row>
    <row r="309" spans="1:18" s="1" customFormat="1" ht="12.75" hidden="1" customHeight="1" x14ac:dyDescent="0.25">
      <c r="A309" s="51"/>
      <c r="B309" s="51" t="s">
        <v>371</v>
      </c>
      <c r="C309" s="49" t="s">
        <v>306</v>
      </c>
      <c r="D309" s="49" t="s">
        <v>614</v>
      </c>
      <c r="E309" s="35">
        <v>852</v>
      </c>
      <c r="F309" s="78" t="s">
        <v>363</v>
      </c>
      <c r="G309" s="78" t="s">
        <v>306</v>
      </c>
      <c r="H309" s="49" t="s">
        <v>397</v>
      </c>
      <c r="I309" s="78" t="s">
        <v>372</v>
      </c>
      <c r="J309" s="79">
        <f t="shared" si="376"/>
        <v>0</v>
      </c>
      <c r="K309" s="79">
        <f t="shared" si="376"/>
        <v>0</v>
      </c>
      <c r="L309" s="79">
        <f t="shared" si="376"/>
        <v>0</v>
      </c>
      <c r="M309" s="79">
        <f t="shared" si="376"/>
        <v>891000</v>
      </c>
      <c r="N309" s="79">
        <f t="shared" si="376"/>
        <v>891000</v>
      </c>
      <c r="O309" s="79">
        <f t="shared" si="376"/>
        <v>0</v>
      </c>
      <c r="P309" s="79">
        <f t="shared" si="376"/>
        <v>891000</v>
      </c>
      <c r="Q309" s="79">
        <f t="shared" si="376"/>
        <v>0</v>
      </c>
      <c r="R309" s="79">
        <f t="shared" si="376"/>
        <v>891000</v>
      </c>
    </row>
    <row r="310" spans="1:18" s="1" customFormat="1" hidden="1" x14ac:dyDescent="0.25">
      <c r="A310" s="48"/>
      <c r="B310" s="48" t="s">
        <v>394</v>
      </c>
      <c r="C310" s="49" t="s">
        <v>306</v>
      </c>
      <c r="D310" s="49" t="s">
        <v>614</v>
      </c>
      <c r="E310" s="35">
        <v>852</v>
      </c>
      <c r="F310" s="78" t="s">
        <v>363</v>
      </c>
      <c r="G310" s="78" t="s">
        <v>306</v>
      </c>
      <c r="H310" s="49" t="s">
        <v>397</v>
      </c>
      <c r="I310" s="78" t="s">
        <v>395</v>
      </c>
      <c r="J310" s="79"/>
      <c r="K310" s="79"/>
      <c r="L310" s="79"/>
      <c r="M310" s="79">
        <v>891000</v>
      </c>
      <c r="N310" s="79">
        <f t="shared" ref="N310" si="377">L310+M310</f>
        <v>891000</v>
      </c>
      <c r="O310" s="79"/>
      <c r="P310" s="79">
        <f t="shared" ref="P310" si="378">N310+O310</f>
        <v>891000</v>
      </c>
      <c r="Q310" s="79"/>
      <c r="R310" s="79">
        <f t="shared" ref="R310" si="379">P310+Q310</f>
        <v>891000</v>
      </c>
    </row>
    <row r="311" spans="1:18" s="1" customFormat="1" ht="12.75" hidden="1" customHeight="1" x14ac:dyDescent="0.25">
      <c r="A311" s="241" t="s">
        <v>396</v>
      </c>
      <c r="B311" s="241"/>
      <c r="C311" s="49" t="s">
        <v>306</v>
      </c>
      <c r="D311" s="49" t="s">
        <v>614</v>
      </c>
      <c r="E311" s="35">
        <v>852</v>
      </c>
      <c r="F311" s="75" t="s">
        <v>363</v>
      </c>
      <c r="G311" s="75" t="s">
        <v>363</v>
      </c>
      <c r="H311" s="75"/>
      <c r="I311" s="75"/>
      <c r="J311" s="76">
        <f t="shared" ref="J311:R313" si="380">J312</f>
        <v>125300</v>
      </c>
      <c r="K311" s="76">
        <f t="shared" si="380"/>
        <v>0</v>
      </c>
      <c r="L311" s="76">
        <f t="shared" si="380"/>
        <v>125300</v>
      </c>
      <c r="M311" s="76">
        <f t="shared" si="380"/>
        <v>0</v>
      </c>
      <c r="N311" s="76">
        <f t="shared" si="380"/>
        <v>125300</v>
      </c>
      <c r="O311" s="76">
        <f t="shared" si="380"/>
        <v>0</v>
      </c>
      <c r="P311" s="76">
        <f t="shared" si="380"/>
        <v>125300</v>
      </c>
      <c r="Q311" s="76">
        <f t="shared" si="380"/>
        <v>0</v>
      </c>
      <c r="R311" s="76">
        <f t="shared" si="380"/>
        <v>125300</v>
      </c>
    </row>
    <row r="312" spans="1:18" s="1" customFormat="1" ht="38.25" hidden="1" x14ac:dyDescent="0.25">
      <c r="A312" s="51"/>
      <c r="B312" s="51" t="s">
        <v>371</v>
      </c>
      <c r="C312" s="49" t="s">
        <v>306</v>
      </c>
      <c r="D312" s="49" t="s">
        <v>614</v>
      </c>
      <c r="E312" s="35">
        <v>852</v>
      </c>
      <c r="F312" s="78" t="s">
        <v>363</v>
      </c>
      <c r="G312" s="78" t="s">
        <v>363</v>
      </c>
      <c r="H312" s="78" t="s">
        <v>449</v>
      </c>
      <c r="I312" s="78"/>
      <c r="J312" s="79">
        <f>J313</f>
        <v>125300</v>
      </c>
      <c r="K312" s="79">
        <f t="shared" si="380"/>
        <v>0</v>
      </c>
      <c r="L312" s="79">
        <f t="shared" si="380"/>
        <v>125300</v>
      </c>
      <c r="M312" s="79">
        <f t="shared" si="380"/>
        <v>0</v>
      </c>
      <c r="N312" s="79">
        <f t="shared" si="380"/>
        <v>125300</v>
      </c>
      <c r="O312" s="79">
        <f t="shared" si="380"/>
        <v>0</v>
      </c>
      <c r="P312" s="79">
        <f t="shared" si="380"/>
        <v>125300</v>
      </c>
      <c r="Q312" s="79">
        <f t="shared" si="380"/>
        <v>0</v>
      </c>
      <c r="R312" s="79">
        <f t="shared" si="380"/>
        <v>125300</v>
      </c>
    </row>
    <row r="313" spans="1:18" s="1" customFormat="1" ht="12.75" hidden="1" customHeight="1" x14ac:dyDescent="0.25">
      <c r="A313" s="48"/>
      <c r="B313" s="48" t="s">
        <v>394</v>
      </c>
      <c r="C313" s="173" t="s">
        <v>306</v>
      </c>
      <c r="D313" s="49" t="s">
        <v>614</v>
      </c>
      <c r="E313" s="35">
        <v>852</v>
      </c>
      <c r="F313" s="78" t="s">
        <v>363</v>
      </c>
      <c r="G313" s="78" t="s">
        <v>363</v>
      </c>
      <c r="H313" s="78" t="s">
        <v>449</v>
      </c>
      <c r="I313" s="78" t="s">
        <v>247</v>
      </c>
      <c r="J313" s="79">
        <f t="shared" si="380"/>
        <v>125300</v>
      </c>
      <c r="K313" s="79">
        <f t="shared" si="380"/>
        <v>0</v>
      </c>
      <c r="L313" s="79">
        <f t="shared" si="380"/>
        <v>125300</v>
      </c>
      <c r="M313" s="79">
        <f t="shared" si="380"/>
        <v>0</v>
      </c>
      <c r="N313" s="79">
        <f t="shared" si="380"/>
        <v>125300</v>
      </c>
      <c r="O313" s="79">
        <f t="shared" si="380"/>
        <v>0</v>
      </c>
      <c r="P313" s="79">
        <f t="shared" si="380"/>
        <v>125300</v>
      </c>
      <c r="Q313" s="79">
        <f t="shared" si="380"/>
        <v>0</v>
      </c>
      <c r="R313" s="79">
        <f t="shared" si="380"/>
        <v>125300</v>
      </c>
    </row>
    <row r="314" spans="1:18" s="1" customFormat="1" hidden="1" x14ac:dyDescent="0.25">
      <c r="A314" s="244" t="s">
        <v>447</v>
      </c>
      <c r="B314" s="244"/>
      <c r="C314" s="49" t="s">
        <v>306</v>
      </c>
      <c r="D314" s="49" t="s">
        <v>614</v>
      </c>
      <c r="E314" s="35">
        <v>852</v>
      </c>
      <c r="F314" s="78" t="s">
        <v>363</v>
      </c>
      <c r="G314" s="78" t="s">
        <v>363</v>
      </c>
      <c r="H314" s="78" t="s">
        <v>449</v>
      </c>
      <c r="I314" s="78" t="s">
        <v>249</v>
      </c>
      <c r="J314" s="79">
        <v>125300</v>
      </c>
      <c r="K314" s="79"/>
      <c r="L314" s="79">
        <f t="shared" si="316"/>
        <v>125300</v>
      </c>
      <c r="M314" s="79"/>
      <c r="N314" s="79">
        <f t="shared" ref="N314" si="381">L314+M314</f>
        <v>125300</v>
      </c>
      <c r="O314" s="79"/>
      <c r="P314" s="79">
        <f t="shared" ref="P314" si="382">N314+O314</f>
        <v>125300</v>
      </c>
      <c r="Q314" s="79"/>
      <c r="R314" s="79">
        <f t="shared" ref="R314" si="383">P314+Q314</f>
        <v>125300</v>
      </c>
    </row>
    <row r="315" spans="1:18" s="1" customFormat="1" hidden="1" x14ac:dyDescent="0.25">
      <c r="A315" s="241" t="s">
        <v>448</v>
      </c>
      <c r="B315" s="241"/>
      <c r="C315" s="49" t="s">
        <v>306</v>
      </c>
      <c r="D315" s="49" t="s">
        <v>614</v>
      </c>
      <c r="E315" s="35">
        <v>852</v>
      </c>
      <c r="F315" s="75" t="s">
        <v>363</v>
      </c>
      <c r="G315" s="75" t="s">
        <v>317</v>
      </c>
      <c r="H315" s="75"/>
      <c r="I315" s="75"/>
      <c r="J315" s="76">
        <f>J316+J323+J327+J332+J345+J355+J358</f>
        <v>13304900</v>
      </c>
      <c r="K315" s="76">
        <f t="shared" ref="K315:R315" si="384">K316+K323+K327+K332+K345+K355+K358</f>
        <v>2866900</v>
      </c>
      <c r="L315" s="76">
        <f t="shared" si="384"/>
        <v>16171800</v>
      </c>
      <c r="M315" s="76">
        <f t="shared" si="384"/>
        <v>-2676000</v>
      </c>
      <c r="N315" s="76">
        <f t="shared" si="384"/>
        <v>13495800</v>
      </c>
      <c r="O315" s="76">
        <f t="shared" si="384"/>
        <v>0</v>
      </c>
      <c r="P315" s="76">
        <f t="shared" si="384"/>
        <v>13495800</v>
      </c>
      <c r="Q315" s="76">
        <f t="shared" si="384"/>
        <v>0</v>
      </c>
      <c r="R315" s="76">
        <f t="shared" si="384"/>
        <v>13495800</v>
      </c>
    </row>
    <row r="316" spans="1:18" s="1" customFormat="1" ht="12.75" hidden="1" customHeight="1" x14ac:dyDescent="0.25">
      <c r="A316" s="80"/>
      <c r="B316" s="48" t="s">
        <v>246</v>
      </c>
      <c r="C316" s="49" t="s">
        <v>306</v>
      </c>
      <c r="D316" s="49" t="s">
        <v>614</v>
      </c>
      <c r="E316" s="35">
        <v>852</v>
      </c>
      <c r="F316" s="78" t="s">
        <v>363</v>
      </c>
      <c r="G316" s="78" t="s">
        <v>317</v>
      </c>
      <c r="H316" s="78" t="s">
        <v>258</v>
      </c>
      <c r="I316" s="78"/>
      <c r="J316" s="79">
        <f t="shared" ref="J316:R321" si="385">J317</f>
        <v>963900</v>
      </c>
      <c r="K316" s="79">
        <f t="shared" si="385"/>
        <v>0</v>
      </c>
      <c r="L316" s="79">
        <f t="shared" si="385"/>
        <v>963900</v>
      </c>
      <c r="M316" s="79">
        <f t="shared" si="385"/>
        <v>0</v>
      </c>
      <c r="N316" s="79">
        <f t="shared" si="385"/>
        <v>963900</v>
      </c>
      <c r="O316" s="79">
        <f t="shared" si="385"/>
        <v>0</v>
      </c>
      <c r="P316" s="79">
        <f t="shared" si="385"/>
        <v>963900</v>
      </c>
      <c r="Q316" s="79">
        <f t="shared" si="385"/>
        <v>0</v>
      </c>
      <c r="R316" s="79">
        <f t="shared" si="385"/>
        <v>963900</v>
      </c>
    </row>
    <row r="317" spans="1:18" s="1" customFormat="1" ht="25.5" hidden="1" x14ac:dyDescent="0.25">
      <c r="A317" s="80"/>
      <c r="B317" s="51" t="s">
        <v>248</v>
      </c>
      <c r="C317" s="49" t="s">
        <v>306</v>
      </c>
      <c r="D317" s="49" t="s">
        <v>614</v>
      </c>
      <c r="E317" s="35">
        <v>852</v>
      </c>
      <c r="F317" s="78" t="s">
        <v>363</v>
      </c>
      <c r="G317" s="78" t="s">
        <v>317</v>
      </c>
      <c r="H317" s="78" t="s">
        <v>240</v>
      </c>
      <c r="I317" s="78"/>
      <c r="J317" s="79">
        <f>J320+J318</f>
        <v>963900</v>
      </c>
      <c r="K317" s="79">
        <f t="shared" ref="K317:R317" si="386">K320+K318</f>
        <v>0</v>
      </c>
      <c r="L317" s="79">
        <f t="shared" si="386"/>
        <v>963900</v>
      </c>
      <c r="M317" s="79">
        <f t="shared" si="386"/>
        <v>0</v>
      </c>
      <c r="N317" s="79">
        <f t="shared" si="386"/>
        <v>963900</v>
      </c>
      <c r="O317" s="79">
        <f t="shared" si="386"/>
        <v>0</v>
      </c>
      <c r="P317" s="79">
        <f t="shared" si="386"/>
        <v>963900</v>
      </c>
      <c r="Q317" s="79">
        <f t="shared" si="386"/>
        <v>0</v>
      </c>
      <c r="R317" s="79">
        <f t="shared" si="386"/>
        <v>963900</v>
      </c>
    </row>
    <row r="318" spans="1:18" s="1" customFormat="1" ht="12.75" hidden="1" customHeight="1" x14ac:dyDescent="0.25">
      <c r="A318" s="244" t="s">
        <v>450</v>
      </c>
      <c r="B318" s="244"/>
      <c r="C318" s="49" t="s">
        <v>306</v>
      </c>
      <c r="D318" s="49" t="s">
        <v>614</v>
      </c>
      <c r="E318" s="35">
        <v>852</v>
      </c>
      <c r="F318" s="78" t="s">
        <v>363</v>
      </c>
      <c r="G318" s="78" t="s">
        <v>317</v>
      </c>
      <c r="H318" s="78" t="s">
        <v>240</v>
      </c>
      <c r="I318" s="78" t="s">
        <v>243</v>
      </c>
      <c r="J318" s="79">
        <f>J319</f>
        <v>0</v>
      </c>
      <c r="K318" s="79">
        <f t="shared" ref="K318:R318" si="387">K319</f>
        <v>963900</v>
      </c>
      <c r="L318" s="79">
        <f t="shared" si="387"/>
        <v>963900</v>
      </c>
      <c r="M318" s="79">
        <f t="shared" si="387"/>
        <v>0</v>
      </c>
      <c r="N318" s="79">
        <f t="shared" si="387"/>
        <v>963900</v>
      </c>
      <c r="O318" s="79">
        <f t="shared" si="387"/>
        <v>0</v>
      </c>
      <c r="P318" s="79">
        <f t="shared" si="387"/>
        <v>963900</v>
      </c>
      <c r="Q318" s="79">
        <f t="shared" si="387"/>
        <v>0</v>
      </c>
      <c r="R318" s="79">
        <f t="shared" si="387"/>
        <v>963900</v>
      </c>
    </row>
    <row r="319" spans="1:18" s="1" customFormat="1" ht="12.75" hidden="1" customHeight="1" x14ac:dyDescent="0.25">
      <c r="A319" s="241" t="s">
        <v>237</v>
      </c>
      <c r="B319" s="241"/>
      <c r="C319" s="173" t="s">
        <v>306</v>
      </c>
      <c r="D319" s="49" t="s">
        <v>614</v>
      </c>
      <c r="E319" s="35">
        <v>852</v>
      </c>
      <c r="F319" s="78" t="s">
        <v>363</v>
      </c>
      <c r="G319" s="78" t="s">
        <v>317</v>
      </c>
      <c r="H319" s="78" t="s">
        <v>240</v>
      </c>
      <c r="I319" s="78" t="s">
        <v>245</v>
      </c>
      <c r="J319" s="79"/>
      <c r="K319" s="79">
        <v>963900</v>
      </c>
      <c r="L319" s="79">
        <f>J319+K319</f>
        <v>963900</v>
      </c>
      <c r="M319" s="79"/>
      <c r="N319" s="79">
        <f>L319+M319</f>
        <v>963900</v>
      </c>
      <c r="O319" s="79"/>
      <c r="P319" s="79">
        <f>N319+O319</f>
        <v>963900</v>
      </c>
      <c r="Q319" s="79"/>
      <c r="R319" s="79">
        <f>P319+Q319</f>
        <v>963900</v>
      </c>
    </row>
    <row r="320" spans="1:18" s="1" customFormat="1" ht="12.75" hidden="1" customHeight="1" x14ac:dyDescent="0.25">
      <c r="A320" s="241" t="s">
        <v>239</v>
      </c>
      <c r="B320" s="241"/>
      <c r="C320" s="49" t="s">
        <v>306</v>
      </c>
      <c r="D320" s="49" t="s">
        <v>614</v>
      </c>
      <c r="E320" s="35">
        <v>852</v>
      </c>
      <c r="F320" s="78" t="s">
        <v>363</v>
      </c>
      <c r="G320" s="78" t="s">
        <v>317</v>
      </c>
      <c r="H320" s="78" t="s">
        <v>452</v>
      </c>
      <c r="I320" s="78"/>
      <c r="J320" s="79">
        <f t="shared" si="385"/>
        <v>963900</v>
      </c>
      <c r="K320" s="79">
        <f t="shared" si="385"/>
        <v>-963900</v>
      </c>
      <c r="L320" s="79">
        <f t="shared" si="385"/>
        <v>0</v>
      </c>
      <c r="M320" s="79">
        <f t="shared" si="385"/>
        <v>0</v>
      </c>
      <c r="N320" s="79">
        <f t="shared" si="385"/>
        <v>0</v>
      </c>
      <c r="O320" s="79">
        <f t="shared" si="385"/>
        <v>0</v>
      </c>
      <c r="P320" s="79">
        <f t="shared" si="385"/>
        <v>0</v>
      </c>
      <c r="Q320" s="79">
        <f t="shared" si="385"/>
        <v>0</v>
      </c>
      <c r="R320" s="79">
        <f t="shared" si="385"/>
        <v>0</v>
      </c>
    </row>
    <row r="321" spans="1:18" s="1" customFormat="1" ht="12.75" hidden="1" customHeight="1" x14ac:dyDescent="0.25">
      <c r="A321" s="51"/>
      <c r="B321" s="51" t="s">
        <v>241</v>
      </c>
      <c r="C321" s="49" t="s">
        <v>306</v>
      </c>
      <c r="D321" s="49" t="s">
        <v>614</v>
      </c>
      <c r="E321" s="35">
        <v>852</v>
      </c>
      <c r="F321" s="78" t="s">
        <v>363</v>
      </c>
      <c r="G321" s="78" t="s">
        <v>317</v>
      </c>
      <c r="H321" s="78" t="s">
        <v>452</v>
      </c>
      <c r="I321" s="78" t="s">
        <v>243</v>
      </c>
      <c r="J321" s="79">
        <f t="shared" si="385"/>
        <v>963900</v>
      </c>
      <c r="K321" s="79">
        <f t="shared" si="385"/>
        <v>-963900</v>
      </c>
      <c r="L321" s="79">
        <f t="shared" si="385"/>
        <v>0</v>
      </c>
      <c r="M321" s="79">
        <f t="shared" si="385"/>
        <v>0</v>
      </c>
      <c r="N321" s="79">
        <f t="shared" si="385"/>
        <v>0</v>
      </c>
      <c r="O321" s="79">
        <f t="shared" si="385"/>
        <v>0</v>
      </c>
      <c r="P321" s="79">
        <f t="shared" si="385"/>
        <v>0</v>
      </c>
      <c r="Q321" s="79">
        <f t="shared" si="385"/>
        <v>0</v>
      </c>
      <c r="R321" s="79">
        <f t="shared" si="385"/>
        <v>0</v>
      </c>
    </row>
    <row r="322" spans="1:18" s="1" customFormat="1" ht="12.75" hidden="1" customHeight="1" x14ac:dyDescent="0.25">
      <c r="A322" s="51"/>
      <c r="B322" s="48" t="s">
        <v>244</v>
      </c>
      <c r="C322" s="49" t="s">
        <v>306</v>
      </c>
      <c r="D322" s="49" t="s">
        <v>614</v>
      </c>
      <c r="E322" s="35">
        <v>852</v>
      </c>
      <c r="F322" s="78" t="s">
        <v>363</v>
      </c>
      <c r="G322" s="78" t="s">
        <v>317</v>
      </c>
      <c r="H322" s="78" t="s">
        <v>452</v>
      </c>
      <c r="I322" s="78" t="s">
        <v>245</v>
      </c>
      <c r="J322" s="79">
        <v>963900</v>
      </c>
      <c r="K322" s="79">
        <v>-963900</v>
      </c>
      <c r="L322" s="79">
        <f t="shared" si="316"/>
        <v>0</v>
      </c>
      <c r="M322" s="79"/>
      <c r="N322" s="79">
        <f t="shared" ref="N322" si="388">L322+M322</f>
        <v>0</v>
      </c>
      <c r="O322" s="79"/>
      <c r="P322" s="79">
        <f t="shared" ref="P322" si="389">N322+O322</f>
        <v>0</v>
      </c>
      <c r="Q322" s="79"/>
      <c r="R322" s="79">
        <f t="shared" ref="R322" si="390">P322+Q322</f>
        <v>0</v>
      </c>
    </row>
    <row r="323" spans="1:18" s="1" customFormat="1" ht="12.75" hidden="1" customHeight="1" x14ac:dyDescent="0.25">
      <c r="A323" s="241" t="s">
        <v>451</v>
      </c>
      <c r="B323" s="241"/>
      <c r="C323" s="49" t="s">
        <v>306</v>
      </c>
      <c r="D323" s="49" t="s">
        <v>614</v>
      </c>
      <c r="E323" s="35">
        <v>852</v>
      </c>
      <c r="F323" s="78" t="s">
        <v>363</v>
      </c>
      <c r="G323" s="78" t="s">
        <v>317</v>
      </c>
      <c r="H323" s="78" t="s">
        <v>454</v>
      </c>
      <c r="I323" s="78"/>
      <c r="J323" s="93">
        <f t="shared" ref="J323:R325" si="391">J324</f>
        <v>0</v>
      </c>
      <c r="K323" s="93">
        <f t="shared" si="391"/>
        <v>561600</v>
      </c>
      <c r="L323" s="93">
        <f t="shared" si="391"/>
        <v>561600</v>
      </c>
      <c r="M323" s="93">
        <f t="shared" si="391"/>
        <v>0</v>
      </c>
      <c r="N323" s="93">
        <f t="shared" si="391"/>
        <v>561600</v>
      </c>
      <c r="O323" s="93">
        <f t="shared" si="391"/>
        <v>0</v>
      </c>
      <c r="P323" s="93">
        <f t="shared" si="391"/>
        <v>561600</v>
      </c>
      <c r="Q323" s="93">
        <f t="shared" si="391"/>
        <v>0</v>
      </c>
      <c r="R323" s="93">
        <f t="shared" si="391"/>
        <v>561600</v>
      </c>
    </row>
    <row r="324" spans="1:18" s="1" customFormat="1" ht="12.75" hidden="1" customHeight="1" x14ac:dyDescent="0.25">
      <c r="A324" s="51"/>
      <c r="B324" s="51" t="s">
        <v>241</v>
      </c>
      <c r="C324" s="49" t="s">
        <v>306</v>
      </c>
      <c r="D324" s="49" t="s">
        <v>614</v>
      </c>
      <c r="E324" s="35">
        <v>852</v>
      </c>
      <c r="F324" s="78" t="s">
        <v>363</v>
      </c>
      <c r="G324" s="78" t="s">
        <v>317</v>
      </c>
      <c r="H324" s="78" t="s">
        <v>456</v>
      </c>
      <c r="I324" s="78"/>
      <c r="J324" s="93">
        <f t="shared" si="391"/>
        <v>0</v>
      </c>
      <c r="K324" s="93">
        <f t="shared" si="391"/>
        <v>561600</v>
      </c>
      <c r="L324" s="93">
        <f t="shared" si="391"/>
        <v>561600</v>
      </c>
      <c r="M324" s="93">
        <f t="shared" si="391"/>
        <v>0</v>
      </c>
      <c r="N324" s="93">
        <f t="shared" si="391"/>
        <v>561600</v>
      </c>
      <c r="O324" s="93">
        <f t="shared" si="391"/>
        <v>0</v>
      </c>
      <c r="P324" s="93">
        <f t="shared" si="391"/>
        <v>561600</v>
      </c>
      <c r="Q324" s="93">
        <f t="shared" si="391"/>
        <v>0</v>
      </c>
      <c r="R324" s="93">
        <f t="shared" si="391"/>
        <v>561600</v>
      </c>
    </row>
    <row r="325" spans="1:18" s="1" customFormat="1" ht="12.75" hidden="1" customHeight="1" x14ac:dyDescent="0.25">
      <c r="A325" s="80"/>
      <c r="B325" s="48" t="s">
        <v>244</v>
      </c>
      <c r="C325" s="49" t="s">
        <v>306</v>
      </c>
      <c r="D325" s="49" t="s">
        <v>614</v>
      </c>
      <c r="E325" s="35">
        <v>852</v>
      </c>
      <c r="F325" s="78" t="s">
        <v>363</v>
      </c>
      <c r="G325" s="78" t="s">
        <v>317</v>
      </c>
      <c r="H325" s="78" t="s">
        <v>456</v>
      </c>
      <c r="I325" s="78" t="s">
        <v>372</v>
      </c>
      <c r="J325" s="93">
        <f t="shared" si="391"/>
        <v>0</v>
      </c>
      <c r="K325" s="93">
        <f t="shared" si="391"/>
        <v>561600</v>
      </c>
      <c r="L325" s="93">
        <f t="shared" si="391"/>
        <v>561600</v>
      </c>
      <c r="M325" s="93">
        <f t="shared" si="391"/>
        <v>0</v>
      </c>
      <c r="N325" s="93">
        <f t="shared" si="391"/>
        <v>561600</v>
      </c>
      <c r="O325" s="93">
        <f t="shared" si="391"/>
        <v>0</v>
      </c>
      <c r="P325" s="93">
        <f t="shared" si="391"/>
        <v>561600</v>
      </c>
      <c r="Q325" s="93">
        <f t="shared" si="391"/>
        <v>0</v>
      </c>
      <c r="R325" s="93">
        <f t="shared" si="391"/>
        <v>561600</v>
      </c>
    </row>
    <row r="326" spans="1:18" s="1" customFormat="1" hidden="1" x14ac:dyDescent="0.25">
      <c r="A326" s="230" t="s">
        <v>453</v>
      </c>
      <c r="B326" s="231"/>
      <c r="C326" s="49" t="s">
        <v>306</v>
      </c>
      <c r="D326" s="49" t="s">
        <v>614</v>
      </c>
      <c r="E326" s="35">
        <v>852</v>
      </c>
      <c r="F326" s="78" t="s">
        <v>363</v>
      </c>
      <c r="G326" s="78" t="s">
        <v>317</v>
      </c>
      <c r="H326" s="78" t="s">
        <v>456</v>
      </c>
      <c r="I326" s="78" t="s">
        <v>395</v>
      </c>
      <c r="J326" s="93"/>
      <c r="K326" s="93">
        <v>561600</v>
      </c>
      <c r="L326" s="93">
        <f>J326+K326</f>
        <v>561600</v>
      </c>
      <c r="M326" s="93"/>
      <c r="N326" s="93">
        <f>L326+M326</f>
        <v>561600</v>
      </c>
      <c r="O326" s="93"/>
      <c r="P326" s="93">
        <f>N326+O326</f>
        <v>561600</v>
      </c>
      <c r="Q326" s="93"/>
      <c r="R326" s="93">
        <f>P326+Q326</f>
        <v>561600</v>
      </c>
    </row>
    <row r="327" spans="1:18" s="1" customFormat="1" hidden="1" x14ac:dyDescent="0.25">
      <c r="A327" s="230" t="s">
        <v>455</v>
      </c>
      <c r="B327" s="231"/>
      <c r="C327" s="49" t="s">
        <v>306</v>
      </c>
      <c r="D327" s="49" t="s">
        <v>614</v>
      </c>
      <c r="E327" s="35">
        <v>852</v>
      </c>
      <c r="F327" s="78" t="s">
        <v>363</v>
      </c>
      <c r="G327" s="78" t="s">
        <v>317</v>
      </c>
      <c r="H327" s="78" t="s">
        <v>458</v>
      </c>
      <c r="I327" s="78"/>
      <c r="J327" s="79">
        <f t="shared" ref="J327:R330" si="392">J328</f>
        <v>584000</v>
      </c>
      <c r="K327" s="79">
        <f t="shared" si="392"/>
        <v>340100</v>
      </c>
      <c r="L327" s="79">
        <f t="shared" si="392"/>
        <v>924100</v>
      </c>
      <c r="M327" s="79">
        <f t="shared" si="392"/>
        <v>0</v>
      </c>
      <c r="N327" s="79">
        <f t="shared" si="392"/>
        <v>924100</v>
      </c>
      <c r="O327" s="79">
        <f t="shared" si="392"/>
        <v>0</v>
      </c>
      <c r="P327" s="79">
        <f t="shared" si="392"/>
        <v>924100</v>
      </c>
      <c r="Q327" s="79">
        <f t="shared" si="392"/>
        <v>0</v>
      </c>
      <c r="R327" s="79">
        <f t="shared" si="392"/>
        <v>924100</v>
      </c>
    </row>
    <row r="328" spans="1:18" s="1" customFormat="1" ht="12.75" hidden="1" customHeight="1" x14ac:dyDescent="0.25">
      <c r="A328" s="51"/>
      <c r="B328" s="51" t="s">
        <v>371</v>
      </c>
      <c r="C328" s="49" t="s">
        <v>306</v>
      </c>
      <c r="D328" s="49" t="s">
        <v>614</v>
      </c>
      <c r="E328" s="35">
        <v>852</v>
      </c>
      <c r="F328" s="78" t="s">
        <v>363</v>
      </c>
      <c r="G328" s="78" t="s">
        <v>317</v>
      </c>
      <c r="H328" s="78" t="s">
        <v>459</v>
      </c>
      <c r="I328" s="78"/>
      <c r="J328" s="79">
        <f t="shared" si="392"/>
        <v>584000</v>
      </c>
      <c r="K328" s="79">
        <f t="shared" si="392"/>
        <v>340100</v>
      </c>
      <c r="L328" s="79">
        <f t="shared" si="392"/>
        <v>924100</v>
      </c>
      <c r="M328" s="79">
        <f t="shared" si="392"/>
        <v>0</v>
      </c>
      <c r="N328" s="79">
        <f t="shared" si="392"/>
        <v>924100</v>
      </c>
      <c r="O328" s="79">
        <f t="shared" si="392"/>
        <v>0</v>
      </c>
      <c r="P328" s="79">
        <f t="shared" si="392"/>
        <v>924100</v>
      </c>
      <c r="Q328" s="79">
        <f t="shared" si="392"/>
        <v>0</v>
      </c>
      <c r="R328" s="79">
        <f t="shared" si="392"/>
        <v>924100</v>
      </c>
    </row>
    <row r="329" spans="1:18" s="1" customFormat="1" hidden="1" x14ac:dyDescent="0.25">
      <c r="A329" s="48"/>
      <c r="B329" s="48" t="s">
        <v>394</v>
      </c>
      <c r="C329" s="49" t="s">
        <v>306</v>
      </c>
      <c r="D329" s="49" t="s">
        <v>614</v>
      </c>
      <c r="E329" s="35">
        <v>852</v>
      </c>
      <c r="F329" s="78" t="s">
        <v>363</v>
      </c>
      <c r="G329" s="78" t="s">
        <v>317</v>
      </c>
      <c r="H329" s="78" t="s">
        <v>461</v>
      </c>
      <c r="I329" s="78"/>
      <c r="J329" s="79">
        <f t="shared" si="392"/>
        <v>584000</v>
      </c>
      <c r="K329" s="79">
        <f t="shared" si="392"/>
        <v>340100</v>
      </c>
      <c r="L329" s="79">
        <f t="shared" si="392"/>
        <v>924100</v>
      </c>
      <c r="M329" s="79">
        <f t="shared" si="392"/>
        <v>0</v>
      </c>
      <c r="N329" s="79">
        <f t="shared" si="392"/>
        <v>924100</v>
      </c>
      <c r="O329" s="79">
        <f t="shared" si="392"/>
        <v>0</v>
      </c>
      <c r="P329" s="79">
        <f t="shared" si="392"/>
        <v>924100</v>
      </c>
      <c r="Q329" s="79">
        <f t="shared" si="392"/>
        <v>0</v>
      </c>
      <c r="R329" s="79">
        <f t="shared" si="392"/>
        <v>924100</v>
      </c>
    </row>
    <row r="330" spans="1:18" s="1" customFormat="1" hidden="1" x14ac:dyDescent="0.25">
      <c r="A330" s="241" t="s">
        <v>457</v>
      </c>
      <c r="B330" s="241"/>
      <c r="C330" s="49" t="s">
        <v>306</v>
      </c>
      <c r="D330" s="49" t="s">
        <v>614</v>
      </c>
      <c r="E330" s="35">
        <v>852</v>
      </c>
      <c r="F330" s="78" t="s">
        <v>363</v>
      </c>
      <c r="G330" s="78" t="s">
        <v>317</v>
      </c>
      <c r="H330" s="78" t="s">
        <v>461</v>
      </c>
      <c r="I330" s="78" t="s">
        <v>372</v>
      </c>
      <c r="J330" s="79">
        <f t="shared" si="392"/>
        <v>584000</v>
      </c>
      <c r="K330" s="79">
        <f t="shared" si="392"/>
        <v>340100</v>
      </c>
      <c r="L330" s="79">
        <f t="shared" si="392"/>
        <v>924100</v>
      </c>
      <c r="M330" s="79">
        <f t="shared" si="392"/>
        <v>0</v>
      </c>
      <c r="N330" s="79">
        <f t="shared" si="392"/>
        <v>924100</v>
      </c>
      <c r="O330" s="79">
        <f t="shared" si="392"/>
        <v>0</v>
      </c>
      <c r="P330" s="79">
        <f t="shared" si="392"/>
        <v>924100</v>
      </c>
      <c r="Q330" s="79">
        <f t="shared" si="392"/>
        <v>0</v>
      </c>
      <c r="R330" s="79">
        <f t="shared" si="392"/>
        <v>924100</v>
      </c>
    </row>
    <row r="331" spans="1:18" s="1" customFormat="1" hidden="1" x14ac:dyDescent="0.25">
      <c r="A331" s="241" t="s">
        <v>367</v>
      </c>
      <c r="B331" s="241"/>
      <c r="C331" s="49" t="s">
        <v>306</v>
      </c>
      <c r="D331" s="49" t="s">
        <v>614</v>
      </c>
      <c r="E331" s="35">
        <v>852</v>
      </c>
      <c r="F331" s="78" t="s">
        <v>363</v>
      </c>
      <c r="G331" s="78" t="s">
        <v>317</v>
      </c>
      <c r="H331" s="78" t="s">
        <v>461</v>
      </c>
      <c r="I331" s="78" t="s">
        <v>374</v>
      </c>
      <c r="J331" s="79">
        <v>584000</v>
      </c>
      <c r="K331" s="79">
        <v>340100</v>
      </c>
      <c r="L331" s="79">
        <f t="shared" si="316"/>
        <v>924100</v>
      </c>
      <c r="M331" s="79"/>
      <c r="N331" s="79">
        <f t="shared" ref="N331" si="393">L331+M331</f>
        <v>924100</v>
      </c>
      <c r="O331" s="79"/>
      <c r="P331" s="79">
        <f t="shared" ref="P331" si="394">N331+O331</f>
        <v>924100</v>
      </c>
      <c r="Q331" s="79"/>
      <c r="R331" s="79">
        <f t="shared" ref="R331" si="395">P331+Q331</f>
        <v>924100</v>
      </c>
    </row>
    <row r="332" spans="1:18" s="1" customFormat="1" hidden="1" x14ac:dyDescent="0.25">
      <c r="A332" s="241" t="s">
        <v>460</v>
      </c>
      <c r="B332" s="241"/>
      <c r="C332" s="173" t="s">
        <v>306</v>
      </c>
      <c r="D332" s="49" t="s">
        <v>614</v>
      </c>
      <c r="E332" s="35">
        <v>852</v>
      </c>
      <c r="F332" s="78" t="s">
        <v>363</v>
      </c>
      <c r="G332" s="78" t="s">
        <v>317</v>
      </c>
      <c r="H332" s="78" t="s">
        <v>463</v>
      </c>
      <c r="I332" s="78"/>
      <c r="J332" s="79">
        <f>J333</f>
        <v>9000000</v>
      </c>
      <c r="K332" s="79">
        <f t="shared" ref="K332:R332" si="396">K333</f>
        <v>282900</v>
      </c>
      <c r="L332" s="79">
        <f t="shared" si="396"/>
        <v>9282900</v>
      </c>
      <c r="M332" s="79">
        <f t="shared" si="396"/>
        <v>0</v>
      </c>
      <c r="N332" s="79">
        <f t="shared" si="396"/>
        <v>9282900</v>
      </c>
      <c r="O332" s="79">
        <f t="shared" si="396"/>
        <v>0</v>
      </c>
      <c r="P332" s="79">
        <f t="shared" si="396"/>
        <v>9282900</v>
      </c>
      <c r="Q332" s="79">
        <f t="shared" si="396"/>
        <v>0</v>
      </c>
      <c r="R332" s="79">
        <f t="shared" si="396"/>
        <v>9282900</v>
      </c>
    </row>
    <row r="333" spans="1:18" s="1" customFormat="1" ht="38.25" hidden="1" x14ac:dyDescent="0.25">
      <c r="A333" s="51"/>
      <c r="B333" s="51" t="s">
        <v>371</v>
      </c>
      <c r="C333" s="49" t="s">
        <v>306</v>
      </c>
      <c r="D333" s="49" t="s">
        <v>614</v>
      </c>
      <c r="E333" s="35">
        <v>852</v>
      </c>
      <c r="F333" s="78" t="s">
        <v>363</v>
      </c>
      <c r="G333" s="78" t="s">
        <v>317</v>
      </c>
      <c r="H333" s="78" t="s">
        <v>464</v>
      </c>
      <c r="I333" s="78"/>
      <c r="J333" s="79">
        <f>J334+J337</f>
        <v>9000000</v>
      </c>
      <c r="K333" s="79">
        <f t="shared" ref="K333:R333" si="397">K334+K337</f>
        <v>282900</v>
      </c>
      <c r="L333" s="79">
        <f t="shared" si="397"/>
        <v>9282900</v>
      </c>
      <c r="M333" s="79">
        <f t="shared" si="397"/>
        <v>0</v>
      </c>
      <c r="N333" s="79">
        <f t="shared" si="397"/>
        <v>9282900</v>
      </c>
      <c r="O333" s="79">
        <f t="shared" si="397"/>
        <v>0</v>
      </c>
      <c r="P333" s="79">
        <f t="shared" si="397"/>
        <v>9282900</v>
      </c>
      <c r="Q333" s="79">
        <f t="shared" si="397"/>
        <v>0</v>
      </c>
      <c r="R333" s="79">
        <f t="shared" si="397"/>
        <v>9282900</v>
      </c>
    </row>
    <row r="334" spans="1:18" s="1" customFormat="1" ht="38.25" hidden="1" x14ac:dyDescent="0.25">
      <c r="A334" s="51"/>
      <c r="B334" s="51" t="s">
        <v>373</v>
      </c>
      <c r="C334" s="49" t="s">
        <v>306</v>
      </c>
      <c r="D334" s="49" t="s">
        <v>614</v>
      </c>
      <c r="E334" s="35">
        <v>852</v>
      </c>
      <c r="F334" s="49" t="s">
        <v>363</v>
      </c>
      <c r="G334" s="49" t="s">
        <v>317</v>
      </c>
      <c r="H334" s="78" t="s">
        <v>466</v>
      </c>
      <c r="I334" s="78"/>
      <c r="J334" s="79">
        <f t="shared" ref="J334:R335" si="398">J335</f>
        <v>6946200</v>
      </c>
      <c r="K334" s="79">
        <f t="shared" si="398"/>
        <v>0</v>
      </c>
      <c r="L334" s="79">
        <f t="shared" si="398"/>
        <v>6946200</v>
      </c>
      <c r="M334" s="79">
        <f t="shared" si="398"/>
        <v>0</v>
      </c>
      <c r="N334" s="79">
        <f t="shared" si="398"/>
        <v>6946200</v>
      </c>
      <c r="O334" s="79">
        <f t="shared" si="398"/>
        <v>0</v>
      </c>
      <c r="P334" s="79">
        <f t="shared" si="398"/>
        <v>6946200</v>
      </c>
      <c r="Q334" s="79">
        <f t="shared" si="398"/>
        <v>0</v>
      </c>
      <c r="R334" s="79">
        <f t="shared" si="398"/>
        <v>6946200</v>
      </c>
    </row>
    <row r="335" spans="1:18" s="2" customFormat="1" hidden="1" x14ac:dyDescent="0.25">
      <c r="A335" s="241" t="s">
        <v>462</v>
      </c>
      <c r="B335" s="241"/>
      <c r="C335" s="173" t="s">
        <v>306</v>
      </c>
      <c r="D335" s="49" t="s">
        <v>614</v>
      </c>
      <c r="E335" s="35">
        <v>852</v>
      </c>
      <c r="F335" s="78" t="s">
        <v>363</v>
      </c>
      <c r="G335" s="78" t="s">
        <v>317</v>
      </c>
      <c r="H335" s="78" t="s">
        <v>466</v>
      </c>
      <c r="I335" s="78" t="s">
        <v>372</v>
      </c>
      <c r="J335" s="79">
        <f t="shared" si="398"/>
        <v>6946200</v>
      </c>
      <c r="K335" s="79">
        <f t="shared" si="398"/>
        <v>0</v>
      </c>
      <c r="L335" s="79">
        <f t="shared" si="398"/>
        <v>6946200</v>
      </c>
      <c r="M335" s="79">
        <f t="shared" si="398"/>
        <v>0</v>
      </c>
      <c r="N335" s="79">
        <f t="shared" si="398"/>
        <v>6946200</v>
      </c>
      <c r="O335" s="79">
        <f t="shared" si="398"/>
        <v>0</v>
      </c>
      <c r="P335" s="79">
        <f t="shared" si="398"/>
        <v>6946200</v>
      </c>
      <c r="Q335" s="79">
        <f t="shared" si="398"/>
        <v>0</v>
      </c>
      <c r="R335" s="79">
        <f t="shared" si="398"/>
        <v>6946200</v>
      </c>
    </row>
    <row r="336" spans="1:18" s="1" customFormat="1" ht="12.75" hidden="1" customHeight="1" x14ac:dyDescent="0.25">
      <c r="A336" s="241" t="s">
        <v>367</v>
      </c>
      <c r="B336" s="241"/>
      <c r="C336" s="49" t="s">
        <v>306</v>
      </c>
      <c r="D336" s="49" t="s">
        <v>614</v>
      </c>
      <c r="E336" s="35">
        <v>852</v>
      </c>
      <c r="F336" s="78" t="s">
        <v>363</v>
      </c>
      <c r="G336" s="78" t="s">
        <v>317</v>
      </c>
      <c r="H336" s="78" t="s">
        <v>466</v>
      </c>
      <c r="I336" s="78" t="s">
        <v>374</v>
      </c>
      <c r="J336" s="79">
        <v>6946200</v>
      </c>
      <c r="K336" s="79"/>
      <c r="L336" s="79">
        <f t="shared" si="316"/>
        <v>6946200</v>
      </c>
      <c r="M336" s="79"/>
      <c r="N336" s="79">
        <f t="shared" ref="N336" si="399">L336+M336</f>
        <v>6946200</v>
      </c>
      <c r="O336" s="79"/>
      <c r="P336" s="79">
        <f t="shared" ref="P336" si="400">N336+O336</f>
        <v>6946200</v>
      </c>
      <c r="Q336" s="79"/>
      <c r="R336" s="79">
        <f t="shared" ref="R336" si="401">P336+Q336</f>
        <v>6946200</v>
      </c>
    </row>
    <row r="337" spans="1:18" s="1" customFormat="1" ht="12.75" hidden="1" customHeight="1" x14ac:dyDescent="0.25">
      <c r="A337" s="241" t="s">
        <v>465</v>
      </c>
      <c r="B337" s="241"/>
      <c r="C337" s="49" t="s">
        <v>306</v>
      </c>
      <c r="D337" s="49" t="s">
        <v>614</v>
      </c>
      <c r="E337" s="35">
        <v>852</v>
      </c>
      <c r="F337" s="49" t="s">
        <v>363</v>
      </c>
      <c r="G337" s="49" t="s">
        <v>317</v>
      </c>
      <c r="H337" s="78" t="s">
        <v>468</v>
      </c>
      <c r="I337" s="78"/>
      <c r="J337" s="79">
        <f>J338+J340+J342</f>
        <v>2053800</v>
      </c>
      <c r="K337" s="79">
        <f t="shared" ref="K337:R337" si="402">K338+K340+K342</f>
        <v>282900</v>
      </c>
      <c r="L337" s="79">
        <f t="shared" si="402"/>
        <v>2336700</v>
      </c>
      <c r="M337" s="79">
        <f t="shared" si="402"/>
        <v>0</v>
      </c>
      <c r="N337" s="79">
        <f t="shared" si="402"/>
        <v>2336700</v>
      </c>
      <c r="O337" s="79">
        <f t="shared" si="402"/>
        <v>0</v>
      </c>
      <c r="P337" s="79">
        <f t="shared" si="402"/>
        <v>2336700</v>
      </c>
      <c r="Q337" s="79">
        <f t="shared" si="402"/>
        <v>0</v>
      </c>
      <c r="R337" s="79">
        <f t="shared" si="402"/>
        <v>2336700</v>
      </c>
    </row>
    <row r="338" spans="1:18" s="1" customFormat="1" ht="12.75" hidden="1" customHeight="1" x14ac:dyDescent="0.25">
      <c r="A338" s="51"/>
      <c r="B338" s="51" t="s">
        <v>371</v>
      </c>
      <c r="C338" s="49" t="s">
        <v>306</v>
      </c>
      <c r="D338" s="49" t="s">
        <v>614</v>
      </c>
      <c r="E338" s="35">
        <v>852</v>
      </c>
      <c r="F338" s="78" t="s">
        <v>363</v>
      </c>
      <c r="G338" s="78" t="s">
        <v>317</v>
      </c>
      <c r="H338" s="78" t="s">
        <v>468</v>
      </c>
      <c r="I338" s="78" t="s">
        <v>243</v>
      </c>
      <c r="J338" s="79">
        <f>J339</f>
        <v>1634900</v>
      </c>
      <c r="K338" s="79">
        <f t="shared" ref="K338:R338" si="403">K339</f>
        <v>282900</v>
      </c>
      <c r="L338" s="79">
        <f t="shared" si="403"/>
        <v>1917800</v>
      </c>
      <c r="M338" s="79">
        <f t="shared" si="403"/>
        <v>0</v>
      </c>
      <c r="N338" s="79">
        <f t="shared" si="403"/>
        <v>1917800</v>
      </c>
      <c r="O338" s="79">
        <f t="shared" si="403"/>
        <v>0</v>
      </c>
      <c r="P338" s="79">
        <f t="shared" si="403"/>
        <v>1917800</v>
      </c>
      <c r="Q338" s="79">
        <f t="shared" si="403"/>
        <v>0</v>
      </c>
      <c r="R338" s="79">
        <f t="shared" si="403"/>
        <v>1917800</v>
      </c>
    </row>
    <row r="339" spans="1:18" s="1" customFormat="1" ht="38.25" hidden="1" x14ac:dyDescent="0.25">
      <c r="A339" s="51"/>
      <c r="B339" s="51" t="s">
        <v>373</v>
      </c>
      <c r="C339" s="49" t="s">
        <v>306</v>
      </c>
      <c r="D339" s="49" t="s">
        <v>614</v>
      </c>
      <c r="E339" s="35">
        <v>852</v>
      </c>
      <c r="F339" s="78" t="s">
        <v>363</v>
      </c>
      <c r="G339" s="78" t="s">
        <v>317</v>
      </c>
      <c r="H339" s="78" t="s">
        <v>468</v>
      </c>
      <c r="I339" s="78" t="s">
        <v>245</v>
      </c>
      <c r="J339" s="79">
        <v>1634900</v>
      </c>
      <c r="K339" s="79">
        <v>282900</v>
      </c>
      <c r="L339" s="79">
        <f t="shared" si="316"/>
        <v>1917800</v>
      </c>
      <c r="M339" s="79"/>
      <c r="N339" s="79">
        <f t="shared" ref="N339" si="404">L339+M339</f>
        <v>1917800</v>
      </c>
      <c r="O339" s="79"/>
      <c r="P339" s="79">
        <f t="shared" ref="P339" si="405">N339+O339</f>
        <v>1917800</v>
      </c>
      <c r="Q339" s="79"/>
      <c r="R339" s="79">
        <f t="shared" ref="R339" si="406">P339+Q339</f>
        <v>1917800</v>
      </c>
    </row>
    <row r="340" spans="1:18" s="1" customFormat="1" hidden="1" x14ac:dyDescent="0.25">
      <c r="A340" s="241" t="s">
        <v>467</v>
      </c>
      <c r="B340" s="241"/>
      <c r="C340" s="49" t="s">
        <v>306</v>
      </c>
      <c r="D340" s="49" t="s">
        <v>614</v>
      </c>
      <c r="E340" s="35">
        <v>852</v>
      </c>
      <c r="F340" s="78" t="s">
        <v>363</v>
      </c>
      <c r="G340" s="78" t="s">
        <v>317</v>
      </c>
      <c r="H340" s="78" t="s">
        <v>468</v>
      </c>
      <c r="I340" s="78" t="s">
        <v>247</v>
      </c>
      <c r="J340" s="79">
        <f>J341</f>
        <v>381900</v>
      </c>
      <c r="K340" s="79">
        <f t="shared" ref="K340:R340" si="407">K341</f>
        <v>0</v>
      </c>
      <c r="L340" s="79">
        <f t="shared" si="407"/>
        <v>381900</v>
      </c>
      <c r="M340" s="79">
        <f t="shared" si="407"/>
        <v>0</v>
      </c>
      <c r="N340" s="79">
        <f t="shared" si="407"/>
        <v>381900</v>
      </c>
      <c r="O340" s="79">
        <f t="shared" si="407"/>
        <v>0</v>
      </c>
      <c r="P340" s="79">
        <f t="shared" si="407"/>
        <v>381900</v>
      </c>
      <c r="Q340" s="79">
        <f t="shared" si="407"/>
        <v>0</v>
      </c>
      <c r="R340" s="79">
        <f t="shared" si="407"/>
        <v>381900</v>
      </c>
    </row>
    <row r="341" spans="1:18" s="1" customFormat="1" ht="27.75" hidden="1" customHeight="1" x14ac:dyDescent="0.25">
      <c r="A341" s="51"/>
      <c r="B341" s="51" t="s">
        <v>241</v>
      </c>
      <c r="C341" s="49" t="s">
        <v>306</v>
      </c>
      <c r="D341" s="49" t="s">
        <v>614</v>
      </c>
      <c r="E341" s="35">
        <v>852</v>
      </c>
      <c r="F341" s="78" t="s">
        <v>363</v>
      </c>
      <c r="G341" s="78" t="s">
        <v>317</v>
      </c>
      <c r="H341" s="78" t="s">
        <v>468</v>
      </c>
      <c r="I341" s="78" t="s">
        <v>249</v>
      </c>
      <c r="J341" s="79">
        <v>381900</v>
      </c>
      <c r="K341" s="79"/>
      <c r="L341" s="79">
        <f t="shared" si="316"/>
        <v>381900</v>
      </c>
      <c r="M341" s="79"/>
      <c r="N341" s="79">
        <f t="shared" ref="N341" si="408">L341+M341</f>
        <v>381900</v>
      </c>
      <c r="O341" s="79"/>
      <c r="P341" s="79">
        <f t="shared" ref="P341" si="409">N341+O341</f>
        <v>381900</v>
      </c>
      <c r="Q341" s="79"/>
      <c r="R341" s="79">
        <f t="shared" ref="R341" si="410">P341+Q341</f>
        <v>381900</v>
      </c>
    </row>
    <row r="342" spans="1:18" s="1" customFormat="1" ht="27.75" hidden="1" customHeight="1" x14ac:dyDescent="0.25">
      <c r="A342" s="80"/>
      <c r="B342" s="48" t="s">
        <v>244</v>
      </c>
      <c r="C342" s="173" t="s">
        <v>306</v>
      </c>
      <c r="D342" s="49" t="s">
        <v>614</v>
      </c>
      <c r="E342" s="35">
        <v>852</v>
      </c>
      <c r="F342" s="78" t="s">
        <v>363</v>
      </c>
      <c r="G342" s="78" t="s">
        <v>317</v>
      </c>
      <c r="H342" s="78" t="s">
        <v>468</v>
      </c>
      <c r="I342" s="78" t="s">
        <v>251</v>
      </c>
      <c r="J342" s="79">
        <f>J343+J344</f>
        <v>37000</v>
      </c>
      <c r="K342" s="79">
        <f t="shared" ref="K342:R342" si="411">K343+K344</f>
        <v>0</v>
      </c>
      <c r="L342" s="79">
        <f t="shared" si="411"/>
        <v>37000</v>
      </c>
      <c r="M342" s="79">
        <f t="shared" si="411"/>
        <v>0</v>
      </c>
      <c r="N342" s="79">
        <f t="shared" si="411"/>
        <v>37000</v>
      </c>
      <c r="O342" s="79">
        <f t="shared" si="411"/>
        <v>0</v>
      </c>
      <c r="P342" s="79">
        <f t="shared" si="411"/>
        <v>37000</v>
      </c>
      <c r="Q342" s="79">
        <f t="shared" si="411"/>
        <v>0</v>
      </c>
      <c r="R342" s="79">
        <f t="shared" si="411"/>
        <v>37000</v>
      </c>
    </row>
    <row r="343" spans="1:18" s="1" customFormat="1" ht="12.75" hidden="1" customHeight="1" x14ac:dyDescent="0.25">
      <c r="A343" s="80"/>
      <c r="B343" s="48" t="s">
        <v>246</v>
      </c>
      <c r="C343" s="49" t="s">
        <v>306</v>
      </c>
      <c r="D343" s="49" t="s">
        <v>614</v>
      </c>
      <c r="E343" s="35">
        <v>852</v>
      </c>
      <c r="F343" s="78" t="s">
        <v>363</v>
      </c>
      <c r="G343" s="78" t="s">
        <v>317</v>
      </c>
      <c r="H343" s="78" t="s">
        <v>468</v>
      </c>
      <c r="I343" s="78" t="s">
        <v>253</v>
      </c>
      <c r="J343" s="79">
        <v>37000</v>
      </c>
      <c r="K343" s="79"/>
      <c r="L343" s="79">
        <f t="shared" si="316"/>
        <v>37000</v>
      </c>
      <c r="M343" s="79"/>
      <c r="N343" s="79">
        <f t="shared" ref="N343:N344" si="412">L343+M343</f>
        <v>37000</v>
      </c>
      <c r="O343" s="79"/>
      <c r="P343" s="79">
        <f t="shared" ref="P343:P344" si="413">N343+O343</f>
        <v>37000</v>
      </c>
      <c r="Q343" s="79"/>
      <c r="R343" s="79">
        <f t="shared" ref="R343:R344" si="414">P343+Q343</f>
        <v>37000</v>
      </c>
    </row>
    <row r="344" spans="1:18" s="1" customFormat="1" ht="25.5" hidden="1" x14ac:dyDescent="0.25">
      <c r="A344" s="80"/>
      <c r="B344" s="51" t="s">
        <v>248</v>
      </c>
      <c r="C344" s="49" t="s">
        <v>306</v>
      </c>
      <c r="D344" s="49" t="s">
        <v>614</v>
      </c>
      <c r="E344" s="35">
        <v>852</v>
      </c>
      <c r="F344" s="78" t="s">
        <v>363</v>
      </c>
      <c r="G344" s="78" t="s">
        <v>317</v>
      </c>
      <c r="H344" s="78" t="s">
        <v>468</v>
      </c>
      <c r="I344" s="78" t="s">
        <v>255</v>
      </c>
      <c r="J344" s="79"/>
      <c r="K344" s="79"/>
      <c r="L344" s="79">
        <f t="shared" si="316"/>
        <v>0</v>
      </c>
      <c r="M344" s="79"/>
      <c r="N344" s="79">
        <f t="shared" si="412"/>
        <v>0</v>
      </c>
      <c r="O344" s="79"/>
      <c r="P344" s="79">
        <f t="shared" si="413"/>
        <v>0</v>
      </c>
      <c r="Q344" s="79"/>
      <c r="R344" s="79">
        <f t="shared" si="414"/>
        <v>0</v>
      </c>
    </row>
    <row r="345" spans="1:18" s="1" customFormat="1" ht="18" hidden="1" customHeight="1" x14ac:dyDescent="0.25">
      <c r="A345" s="51"/>
      <c r="B345" s="51" t="s">
        <v>250</v>
      </c>
      <c r="C345" s="49" t="s">
        <v>306</v>
      </c>
      <c r="D345" s="49" t="s">
        <v>614</v>
      </c>
      <c r="E345" s="35">
        <v>852</v>
      </c>
      <c r="F345" s="49" t="s">
        <v>363</v>
      </c>
      <c r="G345" s="49" t="s">
        <v>317</v>
      </c>
      <c r="H345" s="49" t="s">
        <v>291</v>
      </c>
      <c r="I345" s="49"/>
      <c r="J345" s="44">
        <f t="shared" ref="J345:R348" si="415">J346</f>
        <v>81000</v>
      </c>
      <c r="K345" s="44">
        <f t="shared" si="415"/>
        <v>1682300</v>
      </c>
      <c r="L345" s="44">
        <f t="shared" si="415"/>
        <v>1763300</v>
      </c>
      <c r="M345" s="44">
        <f t="shared" si="415"/>
        <v>0</v>
      </c>
      <c r="N345" s="44">
        <f t="shared" si="415"/>
        <v>1763300</v>
      </c>
      <c r="O345" s="44">
        <f t="shared" si="415"/>
        <v>0</v>
      </c>
      <c r="P345" s="44">
        <f t="shared" si="415"/>
        <v>1763300</v>
      </c>
      <c r="Q345" s="44">
        <f t="shared" si="415"/>
        <v>0</v>
      </c>
      <c r="R345" s="44">
        <f t="shared" si="415"/>
        <v>1763300</v>
      </c>
    </row>
    <row r="346" spans="1:18" s="1" customFormat="1" ht="12.75" hidden="1" customHeight="1" x14ac:dyDescent="0.25">
      <c r="A346" s="51"/>
      <c r="B346" s="51" t="s">
        <v>469</v>
      </c>
      <c r="C346" s="49" t="s">
        <v>306</v>
      </c>
      <c r="D346" s="49" t="s">
        <v>614</v>
      </c>
      <c r="E346" s="35">
        <v>852</v>
      </c>
      <c r="F346" s="78" t="s">
        <v>363</v>
      </c>
      <c r="G346" s="49" t="s">
        <v>317</v>
      </c>
      <c r="H346" s="78" t="s">
        <v>293</v>
      </c>
      <c r="I346" s="78"/>
      <c r="J346" s="79">
        <f>J347+J352</f>
        <v>81000</v>
      </c>
      <c r="K346" s="79">
        <f t="shared" ref="K346:R346" si="416">K347+K352</f>
        <v>1682300</v>
      </c>
      <c r="L346" s="79">
        <f t="shared" si="416"/>
        <v>1763300</v>
      </c>
      <c r="M346" s="79">
        <f t="shared" si="416"/>
        <v>0</v>
      </c>
      <c r="N346" s="79">
        <f t="shared" si="416"/>
        <v>1763300</v>
      </c>
      <c r="O346" s="79">
        <f t="shared" si="416"/>
        <v>0</v>
      </c>
      <c r="P346" s="79">
        <f t="shared" si="416"/>
        <v>1763300</v>
      </c>
      <c r="Q346" s="79">
        <f t="shared" si="416"/>
        <v>0</v>
      </c>
      <c r="R346" s="79">
        <f t="shared" si="416"/>
        <v>1763300</v>
      </c>
    </row>
    <row r="347" spans="1:18" s="1" customFormat="1" ht="12.75" hidden="1" customHeight="1" x14ac:dyDescent="0.25">
      <c r="A347" s="51"/>
      <c r="B347" s="51" t="s">
        <v>254</v>
      </c>
      <c r="C347" s="49" t="s">
        <v>306</v>
      </c>
      <c r="D347" s="49" t="s">
        <v>614</v>
      </c>
      <c r="E347" s="35">
        <v>852</v>
      </c>
      <c r="F347" s="78" t="s">
        <v>363</v>
      </c>
      <c r="G347" s="49" t="s">
        <v>317</v>
      </c>
      <c r="H347" s="78" t="s">
        <v>379</v>
      </c>
      <c r="I347" s="78"/>
      <c r="J347" s="79">
        <f>J348+J350</f>
        <v>81000</v>
      </c>
      <c r="K347" s="79">
        <f t="shared" ref="K347:R347" si="417">K348+K350</f>
        <v>1682300</v>
      </c>
      <c r="L347" s="79">
        <f t="shared" si="417"/>
        <v>1763300</v>
      </c>
      <c r="M347" s="79">
        <f t="shared" si="417"/>
        <v>0</v>
      </c>
      <c r="N347" s="79">
        <f t="shared" si="417"/>
        <v>1763300</v>
      </c>
      <c r="O347" s="79">
        <f t="shared" si="417"/>
        <v>0</v>
      </c>
      <c r="P347" s="79">
        <f t="shared" si="417"/>
        <v>1763300</v>
      </c>
      <c r="Q347" s="79">
        <f t="shared" si="417"/>
        <v>0</v>
      </c>
      <c r="R347" s="79">
        <f t="shared" si="417"/>
        <v>1763300</v>
      </c>
    </row>
    <row r="348" spans="1:18" s="1" customFormat="1" ht="12.75" hidden="1" customHeight="1" x14ac:dyDescent="0.25">
      <c r="A348" s="241" t="s">
        <v>290</v>
      </c>
      <c r="B348" s="241"/>
      <c r="C348" s="49" t="s">
        <v>306</v>
      </c>
      <c r="D348" s="49" t="s">
        <v>614</v>
      </c>
      <c r="E348" s="35">
        <v>852</v>
      </c>
      <c r="F348" s="78" t="s">
        <v>363</v>
      </c>
      <c r="G348" s="78" t="s">
        <v>317</v>
      </c>
      <c r="H348" s="78" t="s">
        <v>379</v>
      </c>
      <c r="I348" s="78" t="s">
        <v>381</v>
      </c>
      <c r="J348" s="79">
        <f>J349</f>
        <v>81000</v>
      </c>
      <c r="K348" s="79">
        <f t="shared" si="415"/>
        <v>1628300</v>
      </c>
      <c r="L348" s="79">
        <f t="shared" si="415"/>
        <v>1709300</v>
      </c>
      <c r="M348" s="79">
        <f t="shared" si="415"/>
        <v>0</v>
      </c>
      <c r="N348" s="79">
        <f t="shared" si="415"/>
        <v>1709300</v>
      </c>
      <c r="O348" s="79">
        <f t="shared" si="415"/>
        <v>0</v>
      </c>
      <c r="P348" s="79">
        <f t="shared" si="415"/>
        <v>1709300</v>
      </c>
      <c r="Q348" s="79">
        <f t="shared" si="415"/>
        <v>0</v>
      </c>
      <c r="R348" s="79">
        <f t="shared" si="415"/>
        <v>1709300</v>
      </c>
    </row>
    <row r="349" spans="1:18" s="1" customFormat="1" ht="12.75" hidden="1" customHeight="1" x14ac:dyDescent="0.25">
      <c r="A349" s="241" t="s">
        <v>292</v>
      </c>
      <c r="B349" s="241"/>
      <c r="C349" s="173" t="s">
        <v>306</v>
      </c>
      <c r="D349" s="49" t="s">
        <v>614</v>
      </c>
      <c r="E349" s="35">
        <v>852</v>
      </c>
      <c r="F349" s="78" t="s">
        <v>363</v>
      </c>
      <c r="G349" s="78" t="s">
        <v>317</v>
      </c>
      <c r="H349" s="78" t="s">
        <v>379</v>
      </c>
      <c r="I349" s="78" t="s">
        <v>383</v>
      </c>
      <c r="J349" s="79">
        <v>81000</v>
      </c>
      <c r="K349" s="79">
        <v>1628300</v>
      </c>
      <c r="L349" s="79">
        <f t="shared" si="316"/>
        <v>1709300</v>
      </c>
      <c r="M349" s="79"/>
      <c r="N349" s="79">
        <f t="shared" ref="N349" si="418">L349+M349</f>
        <v>1709300</v>
      </c>
      <c r="O349" s="79"/>
      <c r="P349" s="79">
        <f t="shared" ref="P349" si="419">N349+O349</f>
        <v>1709300</v>
      </c>
      <c r="Q349" s="79"/>
      <c r="R349" s="79">
        <f t="shared" ref="R349" si="420">P349+Q349</f>
        <v>1709300</v>
      </c>
    </row>
    <row r="350" spans="1:18" s="1" customFormat="1" ht="12.75" hidden="1" customHeight="1" x14ac:dyDescent="0.25">
      <c r="A350" s="241" t="s">
        <v>378</v>
      </c>
      <c r="B350" s="241"/>
      <c r="C350" s="49" t="s">
        <v>306</v>
      </c>
      <c r="D350" s="49" t="s">
        <v>614</v>
      </c>
      <c r="E350" s="35">
        <v>852</v>
      </c>
      <c r="F350" s="78" t="s">
        <v>363</v>
      </c>
      <c r="G350" s="78" t="s">
        <v>317</v>
      </c>
      <c r="H350" s="78" t="s">
        <v>379</v>
      </c>
      <c r="I350" s="78" t="s">
        <v>372</v>
      </c>
      <c r="J350" s="79">
        <f>J351</f>
        <v>0</v>
      </c>
      <c r="K350" s="79">
        <f t="shared" ref="K350:R350" si="421">K351</f>
        <v>54000</v>
      </c>
      <c r="L350" s="79">
        <f t="shared" si="421"/>
        <v>54000</v>
      </c>
      <c r="M350" s="79">
        <f t="shared" si="421"/>
        <v>0</v>
      </c>
      <c r="N350" s="79">
        <f t="shared" si="421"/>
        <v>54000</v>
      </c>
      <c r="O350" s="79">
        <f t="shared" si="421"/>
        <v>0</v>
      </c>
      <c r="P350" s="79">
        <f t="shared" si="421"/>
        <v>54000</v>
      </c>
      <c r="Q350" s="79">
        <f t="shared" si="421"/>
        <v>0</v>
      </c>
      <c r="R350" s="79">
        <f t="shared" si="421"/>
        <v>54000</v>
      </c>
    </row>
    <row r="351" spans="1:18" s="1" customFormat="1" ht="12.75" hidden="1" customHeight="1" x14ac:dyDescent="0.25">
      <c r="A351" s="80"/>
      <c r="B351" s="48" t="s">
        <v>380</v>
      </c>
      <c r="C351" s="49" t="s">
        <v>306</v>
      </c>
      <c r="D351" s="49" t="s">
        <v>614</v>
      </c>
      <c r="E351" s="35">
        <v>852</v>
      </c>
      <c r="F351" s="78" t="s">
        <v>363</v>
      </c>
      <c r="G351" s="78" t="s">
        <v>317</v>
      </c>
      <c r="H351" s="78" t="s">
        <v>379</v>
      </c>
      <c r="I351" s="78" t="s">
        <v>374</v>
      </c>
      <c r="J351" s="79"/>
      <c r="K351" s="79">
        <v>54000</v>
      </c>
      <c r="L351" s="79">
        <f t="shared" ref="L351" si="422">J351+K351</f>
        <v>54000</v>
      </c>
      <c r="M351" s="79"/>
      <c r="N351" s="79">
        <f t="shared" ref="N351" si="423">L351+M351</f>
        <v>54000</v>
      </c>
      <c r="O351" s="79"/>
      <c r="P351" s="79">
        <f t="shared" ref="P351" si="424">N351+O351</f>
        <v>54000</v>
      </c>
      <c r="Q351" s="79"/>
      <c r="R351" s="79">
        <f t="shared" ref="R351" si="425">P351+Q351</f>
        <v>54000</v>
      </c>
    </row>
    <row r="352" spans="1:18" s="1" customFormat="1" ht="12.75" hidden="1" customHeight="1" x14ac:dyDescent="0.25">
      <c r="A352" s="80"/>
      <c r="B352" s="51" t="s">
        <v>382</v>
      </c>
      <c r="C352" s="173" t="s">
        <v>306</v>
      </c>
      <c r="D352" s="49" t="s">
        <v>614</v>
      </c>
      <c r="E352" s="35">
        <v>852</v>
      </c>
      <c r="F352" s="78" t="s">
        <v>363</v>
      </c>
      <c r="G352" s="78" t="s">
        <v>317</v>
      </c>
      <c r="H352" s="78" t="s">
        <v>385</v>
      </c>
      <c r="I352" s="78"/>
      <c r="J352" s="79">
        <f t="shared" ref="J352:R353" si="426">J353</f>
        <v>0</v>
      </c>
      <c r="K352" s="79">
        <f t="shared" si="426"/>
        <v>0</v>
      </c>
      <c r="L352" s="79">
        <f t="shared" si="426"/>
        <v>0</v>
      </c>
      <c r="M352" s="79">
        <f t="shared" si="426"/>
        <v>0</v>
      </c>
      <c r="N352" s="79">
        <f t="shared" si="426"/>
        <v>0</v>
      </c>
      <c r="O352" s="79">
        <f t="shared" si="426"/>
        <v>0</v>
      </c>
      <c r="P352" s="79">
        <f t="shared" si="426"/>
        <v>0</v>
      </c>
      <c r="Q352" s="79">
        <f t="shared" si="426"/>
        <v>0</v>
      </c>
      <c r="R352" s="79">
        <f t="shared" si="426"/>
        <v>0</v>
      </c>
    </row>
    <row r="353" spans="1:18" s="1" customFormat="1" ht="12.75" hidden="1" customHeight="1" x14ac:dyDescent="0.25">
      <c r="A353" s="80"/>
      <c r="B353" s="51" t="s">
        <v>371</v>
      </c>
      <c r="C353" s="173" t="s">
        <v>306</v>
      </c>
      <c r="D353" s="49" t="s">
        <v>614</v>
      </c>
      <c r="E353" s="35">
        <v>852</v>
      </c>
      <c r="F353" s="78" t="s">
        <v>363</v>
      </c>
      <c r="G353" s="78" t="s">
        <v>317</v>
      </c>
      <c r="H353" s="78" t="s">
        <v>385</v>
      </c>
      <c r="I353" s="78" t="s">
        <v>381</v>
      </c>
      <c r="J353" s="79">
        <f>J354</f>
        <v>0</v>
      </c>
      <c r="K353" s="79">
        <f t="shared" si="426"/>
        <v>0</v>
      </c>
      <c r="L353" s="79">
        <f t="shared" si="426"/>
        <v>0</v>
      </c>
      <c r="M353" s="79">
        <f t="shared" si="426"/>
        <v>0</v>
      </c>
      <c r="N353" s="79">
        <f t="shared" si="426"/>
        <v>0</v>
      </c>
      <c r="O353" s="79">
        <f t="shared" si="426"/>
        <v>0</v>
      </c>
      <c r="P353" s="79">
        <f t="shared" si="426"/>
        <v>0</v>
      </c>
      <c r="Q353" s="79">
        <f t="shared" si="426"/>
        <v>0</v>
      </c>
      <c r="R353" s="79">
        <f t="shared" si="426"/>
        <v>0</v>
      </c>
    </row>
    <row r="354" spans="1:18" s="1" customFormat="1" ht="12.75" hidden="1" customHeight="1" x14ac:dyDescent="0.25">
      <c r="A354" s="80"/>
      <c r="B354" s="51" t="s">
        <v>373</v>
      </c>
      <c r="C354" s="173" t="s">
        <v>306</v>
      </c>
      <c r="D354" s="49" t="s">
        <v>614</v>
      </c>
      <c r="E354" s="35">
        <v>852</v>
      </c>
      <c r="F354" s="78" t="s">
        <v>363</v>
      </c>
      <c r="G354" s="78" t="s">
        <v>317</v>
      </c>
      <c r="H354" s="78" t="s">
        <v>385</v>
      </c>
      <c r="I354" s="78" t="s">
        <v>387</v>
      </c>
      <c r="J354" s="79"/>
      <c r="K354" s="79">
        <v>0</v>
      </c>
      <c r="L354" s="79">
        <f>J354+K354</f>
        <v>0</v>
      </c>
      <c r="M354" s="79">
        <v>0</v>
      </c>
      <c r="N354" s="79">
        <f>L354+M354</f>
        <v>0</v>
      </c>
      <c r="O354" s="79">
        <v>0</v>
      </c>
      <c r="P354" s="79">
        <f>N354+O354</f>
        <v>0</v>
      </c>
      <c r="Q354" s="79">
        <v>0</v>
      </c>
      <c r="R354" s="79">
        <f>P354+Q354</f>
        <v>0</v>
      </c>
    </row>
    <row r="355" spans="1:18" s="1" customFormat="1" ht="12.75" hidden="1" customHeight="1" x14ac:dyDescent="0.25">
      <c r="A355" s="241" t="s">
        <v>390</v>
      </c>
      <c r="B355" s="241"/>
      <c r="C355" s="49" t="s">
        <v>306</v>
      </c>
      <c r="D355" s="49" t="s">
        <v>614</v>
      </c>
      <c r="E355" s="35">
        <v>852</v>
      </c>
      <c r="F355" s="49" t="s">
        <v>363</v>
      </c>
      <c r="G355" s="49" t="s">
        <v>317</v>
      </c>
      <c r="H355" s="49" t="s">
        <v>391</v>
      </c>
      <c r="I355" s="78"/>
      <c r="J355" s="79">
        <f t="shared" ref="J355:R356" si="427">J356</f>
        <v>1685000</v>
      </c>
      <c r="K355" s="79">
        <f t="shared" si="427"/>
        <v>0</v>
      </c>
      <c r="L355" s="79">
        <f t="shared" si="427"/>
        <v>1685000</v>
      </c>
      <c r="M355" s="79">
        <f t="shared" si="427"/>
        <v>-1685000</v>
      </c>
      <c r="N355" s="79">
        <f t="shared" si="427"/>
        <v>0</v>
      </c>
      <c r="O355" s="79">
        <f t="shared" si="427"/>
        <v>0</v>
      </c>
      <c r="P355" s="79">
        <f t="shared" si="427"/>
        <v>0</v>
      </c>
      <c r="Q355" s="79">
        <f t="shared" si="427"/>
        <v>0</v>
      </c>
      <c r="R355" s="79">
        <f t="shared" si="427"/>
        <v>0</v>
      </c>
    </row>
    <row r="356" spans="1:18" s="1" customFormat="1" ht="12.75" hidden="1" customHeight="1" x14ac:dyDescent="0.25">
      <c r="A356" s="51"/>
      <c r="B356" s="51" t="s">
        <v>371</v>
      </c>
      <c r="C356" s="49" t="s">
        <v>306</v>
      </c>
      <c r="D356" s="49" t="s">
        <v>614</v>
      </c>
      <c r="E356" s="35">
        <v>852</v>
      </c>
      <c r="F356" s="78" t="s">
        <v>363</v>
      </c>
      <c r="G356" s="78" t="s">
        <v>317</v>
      </c>
      <c r="H356" s="49" t="s">
        <v>391</v>
      </c>
      <c r="I356" s="78" t="s">
        <v>372</v>
      </c>
      <c r="J356" s="79">
        <f t="shared" si="427"/>
        <v>1685000</v>
      </c>
      <c r="K356" s="79">
        <f t="shared" si="427"/>
        <v>0</v>
      </c>
      <c r="L356" s="79">
        <f t="shared" si="427"/>
        <v>1685000</v>
      </c>
      <c r="M356" s="79">
        <f t="shared" si="427"/>
        <v>-1685000</v>
      </c>
      <c r="N356" s="79">
        <f t="shared" si="427"/>
        <v>0</v>
      </c>
      <c r="O356" s="79">
        <f t="shared" si="427"/>
        <v>0</v>
      </c>
      <c r="P356" s="79">
        <f t="shared" si="427"/>
        <v>0</v>
      </c>
      <c r="Q356" s="79">
        <f t="shared" si="427"/>
        <v>0</v>
      </c>
      <c r="R356" s="79">
        <f t="shared" si="427"/>
        <v>0</v>
      </c>
    </row>
    <row r="357" spans="1:18" s="1" customFormat="1" ht="12.75" hidden="1" customHeight="1" x14ac:dyDescent="0.25">
      <c r="A357" s="48"/>
      <c r="B357" s="48" t="s">
        <v>394</v>
      </c>
      <c r="C357" s="49" t="s">
        <v>306</v>
      </c>
      <c r="D357" s="49" t="s">
        <v>614</v>
      </c>
      <c r="E357" s="35">
        <v>852</v>
      </c>
      <c r="F357" s="78" t="s">
        <v>363</v>
      </c>
      <c r="G357" s="78" t="s">
        <v>317</v>
      </c>
      <c r="H357" s="49" t="s">
        <v>391</v>
      </c>
      <c r="I357" s="78" t="s">
        <v>395</v>
      </c>
      <c r="J357" s="79">
        <v>1685000</v>
      </c>
      <c r="K357" s="79"/>
      <c r="L357" s="79">
        <f t="shared" ref="L357:L360" si="428">J357+K357</f>
        <v>1685000</v>
      </c>
      <c r="M357" s="79">
        <v>-1685000</v>
      </c>
      <c r="N357" s="79">
        <f t="shared" ref="N357" si="429">L357+M357</f>
        <v>0</v>
      </c>
      <c r="O357" s="79"/>
      <c r="P357" s="79">
        <f t="shared" ref="P357" si="430">N357+O357</f>
        <v>0</v>
      </c>
      <c r="Q357" s="79"/>
      <c r="R357" s="79">
        <f t="shared" ref="R357" si="431">P357+Q357</f>
        <v>0</v>
      </c>
    </row>
    <row r="358" spans="1:18" s="1" customFormat="1" ht="12.75" hidden="1" customHeight="1" x14ac:dyDescent="0.25">
      <c r="A358" s="241" t="s">
        <v>396</v>
      </c>
      <c r="B358" s="241"/>
      <c r="C358" s="49" t="s">
        <v>306</v>
      </c>
      <c r="D358" s="49" t="s">
        <v>614</v>
      </c>
      <c r="E358" s="35">
        <v>852</v>
      </c>
      <c r="F358" s="49" t="s">
        <v>363</v>
      </c>
      <c r="G358" s="49" t="s">
        <v>317</v>
      </c>
      <c r="H358" s="49" t="s">
        <v>397</v>
      </c>
      <c r="I358" s="78"/>
      <c r="J358" s="79">
        <f t="shared" ref="J358:R359" si="432">J359</f>
        <v>991000</v>
      </c>
      <c r="K358" s="79">
        <f t="shared" si="432"/>
        <v>0</v>
      </c>
      <c r="L358" s="79">
        <f t="shared" si="432"/>
        <v>991000</v>
      </c>
      <c r="M358" s="79">
        <f t="shared" si="432"/>
        <v>-991000</v>
      </c>
      <c r="N358" s="79">
        <f t="shared" si="432"/>
        <v>0</v>
      </c>
      <c r="O358" s="79">
        <f t="shared" si="432"/>
        <v>0</v>
      </c>
      <c r="P358" s="79">
        <f t="shared" si="432"/>
        <v>0</v>
      </c>
      <c r="Q358" s="79">
        <f t="shared" si="432"/>
        <v>0</v>
      </c>
      <c r="R358" s="79">
        <f t="shared" si="432"/>
        <v>0</v>
      </c>
    </row>
    <row r="359" spans="1:18" s="1" customFormat="1" ht="38.25" hidden="1" x14ac:dyDescent="0.25">
      <c r="A359" s="51"/>
      <c r="B359" s="51" t="s">
        <v>371</v>
      </c>
      <c r="C359" s="49" t="s">
        <v>306</v>
      </c>
      <c r="D359" s="49" t="s">
        <v>614</v>
      </c>
      <c r="E359" s="35">
        <v>852</v>
      </c>
      <c r="F359" s="78" t="s">
        <v>363</v>
      </c>
      <c r="G359" s="78" t="s">
        <v>317</v>
      </c>
      <c r="H359" s="49" t="s">
        <v>397</v>
      </c>
      <c r="I359" s="78" t="s">
        <v>372</v>
      </c>
      <c r="J359" s="79">
        <f t="shared" si="432"/>
        <v>991000</v>
      </c>
      <c r="K359" s="79">
        <f t="shared" si="432"/>
        <v>0</v>
      </c>
      <c r="L359" s="79">
        <f t="shared" si="432"/>
        <v>991000</v>
      </c>
      <c r="M359" s="79">
        <f t="shared" si="432"/>
        <v>-991000</v>
      </c>
      <c r="N359" s="79">
        <f t="shared" si="432"/>
        <v>0</v>
      </c>
      <c r="O359" s="79">
        <f t="shared" si="432"/>
        <v>0</v>
      </c>
      <c r="P359" s="79">
        <f t="shared" si="432"/>
        <v>0</v>
      </c>
      <c r="Q359" s="79">
        <f t="shared" si="432"/>
        <v>0</v>
      </c>
      <c r="R359" s="79">
        <f t="shared" si="432"/>
        <v>0</v>
      </c>
    </row>
    <row r="360" spans="1:18" s="1" customFormat="1" ht="12.75" hidden="1" customHeight="1" x14ac:dyDescent="0.25">
      <c r="A360" s="48"/>
      <c r="B360" s="48" t="s">
        <v>394</v>
      </c>
      <c r="C360" s="49" t="s">
        <v>306</v>
      </c>
      <c r="D360" s="49" t="s">
        <v>614</v>
      </c>
      <c r="E360" s="35">
        <v>852</v>
      </c>
      <c r="F360" s="78" t="s">
        <v>363</v>
      </c>
      <c r="G360" s="78" t="s">
        <v>317</v>
      </c>
      <c r="H360" s="49" t="s">
        <v>397</v>
      </c>
      <c r="I360" s="78" t="s">
        <v>395</v>
      </c>
      <c r="J360" s="79">
        <v>991000</v>
      </c>
      <c r="K360" s="79"/>
      <c r="L360" s="79">
        <f t="shared" si="428"/>
        <v>991000</v>
      </c>
      <c r="M360" s="79">
        <v>-991000</v>
      </c>
      <c r="N360" s="79">
        <f t="shared" ref="N360" si="433">L360+M360</f>
        <v>0</v>
      </c>
      <c r="O360" s="79"/>
      <c r="P360" s="79">
        <f t="shared" ref="P360" si="434">N360+O360</f>
        <v>0</v>
      </c>
      <c r="Q360" s="79"/>
      <c r="R360" s="79">
        <f t="shared" ref="R360" si="435">P360+Q360</f>
        <v>0</v>
      </c>
    </row>
    <row r="361" spans="1:18" s="1" customFormat="1" ht="12.75" hidden="1" customHeight="1" x14ac:dyDescent="0.25">
      <c r="A361" s="243" t="s">
        <v>506</v>
      </c>
      <c r="B361" s="243"/>
      <c r="C361" s="173" t="s">
        <v>306</v>
      </c>
      <c r="D361" s="49" t="s">
        <v>614</v>
      </c>
      <c r="E361" s="49">
        <v>852</v>
      </c>
      <c r="F361" s="72" t="s">
        <v>507</v>
      </c>
      <c r="G361" s="72"/>
      <c r="H361" s="72"/>
      <c r="I361" s="72"/>
      <c r="J361" s="73">
        <f>J362+J370+J386</f>
        <v>8603400</v>
      </c>
      <c r="K361" s="73">
        <f t="shared" ref="K361:R361" si="436">K362+K370+K386</f>
        <v>153000</v>
      </c>
      <c r="L361" s="73">
        <f t="shared" si="436"/>
        <v>8756400</v>
      </c>
      <c r="M361" s="73">
        <f t="shared" si="436"/>
        <v>0</v>
      </c>
      <c r="N361" s="73">
        <f t="shared" si="436"/>
        <v>8756400</v>
      </c>
      <c r="O361" s="73">
        <f t="shared" si="436"/>
        <v>0</v>
      </c>
      <c r="P361" s="73">
        <f t="shared" si="436"/>
        <v>8756400</v>
      </c>
      <c r="Q361" s="73">
        <f t="shared" si="436"/>
        <v>0</v>
      </c>
      <c r="R361" s="73">
        <f t="shared" si="436"/>
        <v>8756400</v>
      </c>
    </row>
    <row r="362" spans="1:18" s="1" customFormat="1" ht="12.75" hidden="1" customHeight="1" x14ac:dyDescent="0.25">
      <c r="A362" s="220" t="s">
        <v>516</v>
      </c>
      <c r="B362" s="221"/>
      <c r="C362" s="49" t="s">
        <v>306</v>
      </c>
      <c r="D362" s="49" t="s">
        <v>614</v>
      </c>
      <c r="E362" s="49">
        <v>852</v>
      </c>
      <c r="F362" s="75" t="s">
        <v>507</v>
      </c>
      <c r="G362" s="75" t="s">
        <v>236</v>
      </c>
      <c r="H362" s="75"/>
      <c r="I362" s="75"/>
      <c r="J362" s="76">
        <f>J363+J367</f>
        <v>285000</v>
      </c>
      <c r="K362" s="76">
        <f t="shared" ref="K362:R362" si="437">K363+K367</f>
        <v>153000</v>
      </c>
      <c r="L362" s="76">
        <f t="shared" si="437"/>
        <v>438000</v>
      </c>
      <c r="M362" s="76">
        <f t="shared" si="437"/>
        <v>0</v>
      </c>
      <c r="N362" s="76">
        <f t="shared" si="437"/>
        <v>438000</v>
      </c>
      <c r="O362" s="76">
        <f t="shared" si="437"/>
        <v>0</v>
      </c>
      <c r="P362" s="76">
        <f t="shared" si="437"/>
        <v>438000</v>
      </c>
      <c r="Q362" s="76">
        <f t="shared" si="437"/>
        <v>0</v>
      </c>
      <c r="R362" s="76">
        <f t="shared" si="437"/>
        <v>438000</v>
      </c>
    </row>
    <row r="363" spans="1:18" s="1" customFormat="1" ht="12.75" hidden="1" customHeight="1" x14ac:dyDescent="0.25">
      <c r="A363" s="241" t="s">
        <v>517</v>
      </c>
      <c r="B363" s="241"/>
      <c r="C363" s="49" t="s">
        <v>306</v>
      </c>
      <c r="D363" s="49" t="s">
        <v>614</v>
      </c>
      <c r="E363" s="49">
        <v>852</v>
      </c>
      <c r="F363" s="78" t="s">
        <v>507</v>
      </c>
      <c r="G363" s="78" t="s">
        <v>236</v>
      </c>
      <c r="H363" s="78" t="s">
        <v>518</v>
      </c>
      <c r="I363" s="78"/>
      <c r="J363" s="79">
        <f t="shared" ref="J363:R365" si="438">J364</f>
        <v>132000</v>
      </c>
      <c r="K363" s="79">
        <f t="shared" si="438"/>
        <v>0</v>
      </c>
      <c r="L363" s="79">
        <f t="shared" si="438"/>
        <v>132000</v>
      </c>
      <c r="M363" s="79">
        <f t="shared" si="438"/>
        <v>0</v>
      </c>
      <c r="N363" s="79">
        <f t="shared" si="438"/>
        <v>132000</v>
      </c>
      <c r="O363" s="79">
        <f t="shared" si="438"/>
        <v>0</v>
      </c>
      <c r="P363" s="79">
        <f t="shared" si="438"/>
        <v>132000</v>
      </c>
      <c r="Q363" s="79">
        <f t="shared" si="438"/>
        <v>0</v>
      </c>
      <c r="R363" s="79">
        <f t="shared" si="438"/>
        <v>132000</v>
      </c>
    </row>
    <row r="364" spans="1:18" s="1" customFormat="1" ht="12.75" hidden="1" customHeight="1" x14ac:dyDescent="0.25">
      <c r="A364" s="241" t="s">
        <v>519</v>
      </c>
      <c r="B364" s="241"/>
      <c r="C364" s="49" t="s">
        <v>306</v>
      </c>
      <c r="D364" s="49" t="s">
        <v>614</v>
      </c>
      <c r="E364" s="49">
        <v>852</v>
      </c>
      <c r="F364" s="78" t="s">
        <v>507</v>
      </c>
      <c r="G364" s="78" t="s">
        <v>236</v>
      </c>
      <c r="H364" s="78" t="s">
        <v>520</v>
      </c>
      <c r="I364" s="78"/>
      <c r="J364" s="79">
        <f t="shared" si="438"/>
        <v>132000</v>
      </c>
      <c r="K364" s="79">
        <f t="shared" si="438"/>
        <v>0</v>
      </c>
      <c r="L364" s="79">
        <f t="shared" si="438"/>
        <v>132000</v>
      </c>
      <c r="M364" s="79">
        <f t="shared" si="438"/>
        <v>0</v>
      </c>
      <c r="N364" s="79">
        <f t="shared" si="438"/>
        <v>132000</v>
      </c>
      <c r="O364" s="79">
        <f t="shared" si="438"/>
        <v>0</v>
      </c>
      <c r="P364" s="79">
        <f t="shared" si="438"/>
        <v>132000</v>
      </c>
      <c r="Q364" s="79">
        <f t="shared" si="438"/>
        <v>0</v>
      </c>
      <c r="R364" s="79">
        <f t="shared" si="438"/>
        <v>132000</v>
      </c>
    </row>
    <row r="365" spans="1:18" s="1" customFormat="1" ht="12.75" hidden="1" customHeight="1" x14ac:dyDescent="0.25">
      <c r="A365" s="80"/>
      <c r="B365" s="48" t="s">
        <v>380</v>
      </c>
      <c r="C365" s="49" t="s">
        <v>306</v>
      </c>
      <c r="D365" s="49" t="s">
        <v>614</v>
      </c>
      <c r="E365" s="49">
        <v>852</v>
      </c>
      <c r="F365" s="78" t="s">
        <v>507</v>
      </c>
      <c r="G365" s="78" t="s">
        <v>236</v>
      </c>
      <c r="H365" s="78" t="s">
        <v>520</v>
      </c>
      <c r="I365" s="78" t="s">
        <v>381</v>
      </c>
      <c r="J365" s="79">
        <f>J366</f>
        <v>132000</v>
      </c>
      <c r="K365" s="79">
        <f t="shared" si="438"/>
        <v>0</v>
      </c>
      <c r="L365" s="79">
        <f t="shared" si="438"/>
        <v>132000</v>
      </c>
      <c r="M365" s="79">
        <f t="shared" si="438"/>
        <v>0</v>
      </c>
      <c r="N365" s="79">
        <f t="shared" si="438"/>
        <v>132000</v>
      </c>
      <c r="O365" s="79">
        <f t="shared" si="438"/>
        <v>0</v>
      </c>
      <c r="P365" s="79">
        <f t="shared" si="438"/>
        <v>132000</v>
      </c>
      <c r="Q365" s="79">
        <f t="shared" si="438"/>
        <v>0</v>
      </c>
      <c r="R365" s="79">
        <f t="shared" si="438"/>
        <v>132000</v>
      </c>
    </row>
    <row r="366" spans="1:18" s="1" customFormat="1" ht="25.5" hidden="1" x14ac:dyDescent="0.25">
      <c r="A366" s="51"/>
      <c r="B366" s="48" t="s">
        <v>515</v>
      </c>
      <c r="C366" s="49" t="s">
        <v>306</v>
      </c>
      <c r="D366" s="49" t="s">
        <v>614</v>
      </c>
      <c r="E366" s="49">
        <v>852</v>
      </c>
      <c r="F366" s="78" t="s">
        <v>507</v>
      </c>
      <c r="G366" s="78" t="s">
        <v>236</v>
      </c>
      <c r="H366" s="78" t="s">
        <v>520</v>
      </c>
      <c r="I366" s="78" t="s">
        <v>383</v>
      </c>
      <c r="J366" s="79">
        <v>132000</v>
      </c>
      <c r="K366" s="79"/>
      <c r="L366" s="79">
        <f t="shared" ref="L366:L424" si="439">J366+K366</f>
        <v>132000</v>
      </c>
      <c r="M366" s="79"/>
      <c r="N366" s="79">
        <f t="shared" ref="N366" si="440">L366+M366</f>
        <v>132000</v>
      </c>
      <c r="O366" s="79"/>
      <c r="P366" s="79">
        <f t="shared" ref="P366" si="441">N366+O366</f>
        <v>132000</v>
      </c>
      <c r="Q366" s="79"/>
      <c r="R366" s="79">
        <f t="shared" ref="R366" si="442">P366+Q366</f>
        <v>132000</v>
      </c>
    </row>
    <row r="367" spans="1:18" s="1" customFormat="1" ht="12.75" hidden="1" customHeight="1" x14ac:dyDescent="0.25">
      <c r="A367" s="252" t="s">
        <v>615</v>
      </c>
      <c r="B367" s="252"/>
      <c r="C367" s="49" t="s">
        <v>306</v>
      </c>
      <c r="D367" s="49" t="s">
        <v>614</v>
      </c>
      <c r="E367" s="49">
        <v>852</v>
      </c>
      <c r="F367" s="78" t="s">
        <v>507</v>
      </c>
      <c r="G367" s="78" t="s">
        <v>236</v>
      </c>
      <c r="H367" s="78" t="s">
        <v>522</v>
      </c>
      <c r="I367" s="78"/>
      <c r="J367" s="79">
        <f t="shared" ref="J367:R368" si="443">J368</f>
        <v>153000</v>
      </c>
      <c r="K367" s="79">
        <f t="shared" si="443"/>
        <v>153000</v>
      </c>
      <c r="L367" s="79">
        <f t="shared" si="443"/>
        <v>306000</v>
      </c>
      <c r="M367" s="79">
        <f t="shared" si="443"/>
        <v>0</v>
      </c>
      <c r="N367" s="79">
        <f t="shared" si="443"/>
        <v>306000</v>
      </c>
      <c r="O367" s="79">
        <f t="shared" si="443"/>
        <v>0</v>
      </c>
      <c r="P367" s="79">
        <f t="shared" si="443"/>
        <v>306000</v>
      </c>
      <c r="Q367" s="79">
        <f t="shared" si="443"/>
        <v>0</v>
      </c>
      <c r="R367" s="79">
        <f t="shared" si="443"/>
        <v>306000</v>
      </c>
    </row>
    <row r="368" spans="1:18" s="1" customFormat="1" ht="12.75" hidden="1" customHeight="1" x14ac:dyDescent="0.25">
      <c r="A368" s="104"/>
      <c r="B368" s="48" t="s">
        <v>380</v>
      </c>
      <c r="C368" s="173" t="s">
        <v>306</v>
      </c>
      <c r="D368" s="49" t="s">
        <v>614</v>
      </c>
      <c r="E368" s="49">
        <v>852</v>
      </c>
      <c r="F368" s="78" t="s">
        <v>507</v>
      </c>
      <c r="G368" s="78" t="s">
        <v>236</v>
      </c>
      <c r="H368" s="78" t="s">
        <v>522</v>
      </c>
      <c r="I368" s="78" t="s">
        <v>381</v>
      </c>
      <c r="J368" s="79">
        <f t="shared" si="443"/>
        <v>153000</v>
      </c>
      <c r="K368" s="79">
        <f t="shared" si="443"/>
        <v>153000</v>
      </c>
      <c r="L368" s="79">
        <f t="shared" si="443"/>
        <v>306000</v>
      </c>
      <c r="M368" s="79">
        <f t="shared" si="443"/>
        <v>0</v>
      </c>
      <c r="N368" s="79">
        <f t="shared" si="443"/>
        <v>306000</v>
      </c>
      <c r="O368" s="79">
        <f t="shared" si="443"/>
        <v>0</v>
      </c>
      <c r="P368" s="79">
        <f t="shared" si="443"/>
        <v>306000</v>
      </c>
      <c r="Q368" s="79">
        <f t="shared" si="443"/>
        <v>0</v>
      </c>
      <c r="R368" s="79">
        <f t="shared" si="443"/>
        <v>306000</v>
      </c>
    </row>
    <row r="369" spans="1:18" s="1" customFormat="1" ht="12.75" hidden="1" customHeight="1" x14ac:dyDescent="0.25">
      <c r="A369" s="104"/>
      <c r="B369" s="48" t="s">
        <v>523</v>
      </c>
      <c r="C369" s="49" t="s">
        <v>306</v>
      </c>
      <c r="D369" s="49" t="s">
        <v>614</v>
      </c>
      <c r="E369" s="49">
        <v>852</v>
      </c>
      <c r="F369" s="78" t="s">
        <v>507</v>
      </c>
      <c r="G369" s="78" t="s">
        <v>236</v>
      </c>
      <c r="H369" s="78" t="s">
        <v>522</v>
      </c>
      <c r="I369" s="78" t="s">
        <v>524</v>
      </c>
      <c r="J369" s="79">
        <v>153000</v>
      </c>
      <c r="K369" s="79">
        <v>153000</v>
      </c>
      <c r="L369" s="79">
        <f t="shared" si="439"/>
        <v>306000</v>
      </c>
      <c r="M369" s="79"/>
      <c r="N369" s="79">
        <f t="shared" ref="N369" si="444">L369+M369</f>
        <v>306000</v>
      </c>
      <c r="O369" s="79"/>
      <c r="P369" s="79">
        <f t="shared" ref="P369" si="445">N369+O369</f>
        <v>306000</v>
      </c>
      <c r="Q369" s="79"/>
      <c r="R369" s="79">
        <f t="shared" ref="R369" si="446">P369+Q369</f>
        <v>306000</v>
      </c>
    </row>
    <row r="370" spans="1:18" s="1" customFormat="1" ht="12.75" hidden="1" customHeight="1" x14ac:dyDescent="0.25">
      <c r="A370" s="244" t="s">
        <v>529</v>
      </c>
      <c r="B370" s="244"/>
      <c r="C370" s="49" t="s">
        <v>306</v>
      </c>
      <c r="D370" s="49" t="s">
        <v>614</v>
      </c>
      <c r="E370" s="49">
        <v>852</v>
      </c>
      <c r="F370" s="75" t="s">
        <v>507</v>
      </c>
      <c r="G370" s="75" t="s">
        <v>257</v>
      </c>
      <c r="H370" s="75"/>
      <c r="I370" s="75"/>
      <c r="J370" s="76">
        <f>J371+J376</f>
        <v>7313900</v>
      </c>
      <c r="K370" s="76">
        <f t="shared" ref="K370:R370" si="447">K371+K376</f>
        <v>0</v>
      </c>
      <c r="L370" s="76">
        <f t="shared" si="447"/>
        <v>7313900</v>
      </c>
      <c r="M370" s="76">
        <f t="shared" si="447"/>
        <v>0</v>
      </c>
      <c r="N370" s="76">
        <f t="shared" si="447"/>
        <v>7313900</v>
      </c>
      <c r="O370" s="76">
        <f t="shared" si="447"/>
        <v>0</v>
      </c>
      <c r="P370" s="76">
        <f t="shared" si="447"/>
        <v>7313900</v>
      </c>
      <c r="Q370" s="76">
        <f t="shared" si="447"/>
        <v>0</v>
      </c>
      <c r="R370" s="76">
        <f t="shared" si="447"/>
        <v>7313900</v>
      </c>
    </row>
    <row r="371" spans="1:18" s="1" customFormat="1" ht="12.75" hidden="1" customHeight="1" x14ac:dyDescent="0.25">
      <c r="A371" s="248" t="s">
        <v>517</v>
      </c>
      <c r="B371" s="248"/>
      <c r="C371" s="173" t="s">
        <v>306</v>
      </c>
      <c r="D371" s="49" t="s">
        <v>614</v>
      </c>
      <c r="E371" s="49">
        <v>852</v>
      </c>
      <c r="F371" s="78" t="s">
        <v>507</v>
      </c>
      <c r="G371" s="78" t="s">
        <v>257</v>
      </c>
      <c r="H371" s="78" t="s">
        <v>518</v>
      </c>
      <c r="I371" s="78"/>
      <c r="J371" s="79">
        <f>J372</f>
        <v>132400</v>
      </c>
      <c r="K371" s="79">
        <f t="shared" ref="K371:R371" si="448">K372</f>
        <v>0</v>
      </c>
      <c r="L371" s="79">
        <f t="shared" si="448"/>
        <v>132400</v>
      </c>
      <c r="M371" s="79">
        <f t="shared" si="448"/>
        <v>0</v>
      </c>
      <c r="N371" s="79">
        <f t="shared" si="448"/>
        <v>132400</v>
      </c>
      <c r="O371" s="79">
        <f t="shared" si="448"/>
        <v>0</v>
      </c>
      <c r="P371" s="79">
        <f t="shared" si="448"/>
        <v>132400</v>
      </c>
      <c r="Q371" s="79">
        <f t="shared" si="448"/>
        <v>0</v>
      </c>
      <c r="R371" s="79">
        <f t="shared" si="448"/>
        <v>132400</v>
      </c>
    </row>
    <row r="372" spans="1:18" s="1" customFormat="1" hidden="1" x14ac:dyDescent="0.25">
      <c r="A372" s="252" t="s">
        <v>530</v>
      </c>
      <c r="B372" s="252"/>
      <c r="C372" s="49" t="s">
        <v>306</v>
      </c>
      <c r="D372" s="49" t="s">
        <v>614</v>
      </c>
      <c r="E372" s="49">
        <v>852</v>
      </c>
      <c r="F372" s="78" t="s">
        <v>507</v>
      </c>
      <c r="G372" s="78" t="s">
        <v>257</v>
      </c>
      <c r="H372" s="78" t="s">
        <v>531</v>
      </c>
      <c r="I372" s="78"/>
      <c r="J372" s="79">
        <f t="shared" ref="J372:R374" si="449">J373</f>
        <v>132400</v>
      </c>
      <c r="K372" s="79">
        <f t="shared" si="449"/>
        <v>0</v>
      </c>
      <c r="L372" s="79">
        <f t="shared" si="449"/>
        <v>132400</v>
      </c>
      <c r="M372" s="79">
        <f t="shared" si="449"/>
        <v>0</v>
      </c>
      <c r="N372" s="79">
        <f t="shared" si="449"/>
        <v>132400</v>
      </c>
      <c r="O372" s="79">
        <f t="shared" si="449"/>
        <v>0</v>
      </c>
      <c r="P372" s="79">
        <f t="shared" si="449"/>
        <v>132400</v>
      </c>
      <c r="Q372" s="79">
        <f t="shared" si="449"/>
        <v>0</v>
      </c>
      <c r="R372" s="79">
        <f t="shared" si="449"/>
        <v>132400</v>
      </c>
    </row>
    <row r="373" spans="1:18" s="74" customFormat="1" hidden="1" x14ac:dyDescent="0.25">
      <c r="A373" s="241" t="s">
        <v>532</v>
      </c>
      <c r="B373" s="241"/>
      <c r="C373" s="49" t="s">
        <v>306</v>
      </c>
      <c r="D373" s="49" t="s">
        <v>614</v>
      </c>
      <c r="E373" s="49">
        <v>852</v>
      </c>
      <c r="F373" s="78" t="s">
        <v>507</v>
      </c>
      <c r="G373" s="78" t="s">
        <v>257</v>
      </c>
      <c r="H373" s="78" t="s">
        <v>533</v>
      </c>
      <c r="I373" s="78"/>
      <c r="J373" s="79">
        <f t="shared" si="449"/>
        <v>132400</v>
      </c>
      <c r="K373" s="79">
        <f t="shared" si="449"/>
        <v>0</v>
      </c>
      <c r="L373" s="79">
        <f t="shared" si="449"/>
        <v>132400</v>
      </c>
      <c r="M373" s="79">
        <f t="shared" si="449"/>
        <v>0</v>
      </c>
      <c r="N373" s="79">
        <f t="shared" si="449"/>
        <v>132400</v>
      </c>
      <c r="O373" s="79">
        <f t="shared" si="449"/>
        <v>0</v>
      </c>
      <c r="P373" s="79">
        <f t="shared" si="449"/>
        <v>132400</v>
      </c>
      <c r="Q373" s="79">
        <f t="shared" si="449"/>
        <v>0</v>
      </c>
      <c r="R373" s="79">
        <f t="shared" si="449"/>
        <v>132400</v>
      </c>
    </row>
    <row r="374" spans="1:18" s="1" customFormat="1" ht="12.75" hidden="1" customHeight="1" x14ac:dyDescent="0.25">
      <c r="A374" s="104"/>
      <c r="B374" s="48" t="s">
        <v>380</v>
      </c>
      <c r="C374" s="49" t="s">
        <v>306</v>
      </c>
      <c r="D374" s="49" t="s">
        <v>614</v>
      </c>
      <c r="E374" s="49">
        <v>852</v>
      </c>
      <c r="F374" s="78" t="s">
        <v>507</v>
      </c>
      <c r="G374" s="78" t="s">
        <v>257</v>
      </c>
      <c r="H374" s="78" t="s">
        <v>533</v>
      </c>
      <c r="I374" s="78" t="s">
        <v>381</v>
      </c>
      <c r="J374" s="79">
        <f t="shared" si="449"/>
        <v>132400</v>
      </c>
      <c r="K374" s="79">
        <f t="shared" si="449"/>
        <v>0</v>
      </c>
      <c r="L374" s="79">
        <f t="shared" si="449"/>
        <v>132400</v>
      </c>
      <c r="M374" s="79">
        <f t="shared" si="449"/>
        <v>0</v>
      </c>
      <c r="N374" s="79">
        <f t="shared" si="449"/>
        <v>132400</v>
      </c>
      <c r="O374" s="79">
        <f t="shared" si="449"/>
        <v>0</v>
      </c>
      <c r="P374" s="79">
        <f t="shared" si="449"/>
        <v>132400</v>
      </c>
      <c r="Q374" s="79">
        <f t="shared" si="449"/>
        <v>0</v>
      </c>
      <c r="R374" s="79">
        <f t="shared" si="449"/>
        <v>132400</v>
      </c>
    </row>
    <row r="375" spans="1:18" s="1" customFormat="1" ht="12.75" hidden="1" customHeight="1" x14ac:dyDescent="0.25">
      <c r="A375" s="104"/>
      <c r="B375" s="48" t="s">
        <v>534</v>
      </c>
      <c r="C375" s="49" t="s">
        <v>306</v>
      </c>
      <c r="D375" s="49" t="s">
        <v>614</v>
      </c>
      <c r="E375" s="49">
        <v>852</v>
      </c>
      <c r="F375" s="78" t="s">
        <v>507</v>
      </c>
      <c r="G375" s="78" t="s">
        <v>257</v>
      </c>
      <c r="H375" s="78" t="s">
        <v>533</v>
      </c>
      <c r="I375" s="78" t="s">
        <v>535</v>
      </c>
      <c r="J375" s="79">
        <v>132400</v>
      </c>
      <c r="K375" s="79"/>
      <c r="L375" s="79">
        <f t="shared" si="439"/>
        <v>132400</v>
      </c>
      <c r="M375" s="79"/>
      <c r="N375" s="79">
        <f t="shared" ref="N375" si="450">L375+M375</f>
        <v>132400</v>
      </c>
      <c r="O375" s="79"/>
      <c r="P375" s="79">
        <f t="shared" ref="P375" si="451">N375+O375</f>
        <v>132400</v>
      </c>
      <c r="Q375" s="79"/>
      <c r="R375" s="79">
        <f t="shared" ref="R375" si="452">P375+Q375</f>
        <v>132400</v>
      </c>
    </row>
    <row r="376" spans="1:18" s="1" customFormat="1" ht="12.75" hidden="1" customHeight="1" x14ac:dyDescent="0.25">
      <c r="A376" s="248" t="s">
        <v>441</v>
      </c>
      <c r="B376" s="248"/>
      <c r="C376" s="49" t="s">
        <v>306</v>
      </c>
      <c r="D376" s="49" t="s">
        <v>614</v>
      </c>
      <c r="E376" s="49">
        <v>852</v>
      </c>
      <c r="F376" s="78" t="s">
        <v>507</v>
      </c>
      <c r="G376" s="78" t="s">
        <v>257</v>
      </c>
      <c r="H376" s="78" t="s">
        <v>442</v>
      </c>
      <c r="I376" s="78"/>
      <c r="J376" s="79">
        <f>J377+J381</f>
        <v>7181500</v>
      </c>
      <c r="K376" s="79">
        <f t="shared" ref="K376:R376" si="453">K377+K381</f>
        <v>0</v>
      </c>
      <c r="L376" s="79">
        <f t="shared" si="453"/>
        <v>7181500</v>
      </c>
      <c r="M376" s="79">
        <f t="shared" si="453"/>
        <v>0</v>
      </c>
      <c r="N376" s="79">
        <f t="shared" si="453"/>
        <v>7181500</v>
      </c>
      <c r="O376" s="79">
        <f t="shared" si="453"/>
        <v>0</v>
      </c>
      <c r="P376" s="79">
        <f t="shared" si="453"/>
        <v>7181500</v>
      </c>
      <c r="Q376" s="79">
        <f t="shared" si="453"/>
        <v>0</v>
      </c>
      <c r="R376" s="79">
        <f t="shared" si="453"/>
        <v>7181500</v>
      </c>
    </row>
    <row r="377" spans="1:18" s="1" customFormat="1" ht="12.75" hidden="1" customHeight="1" x14ac:dyDescent="0.25">
      <c r="A377" s="252" t="s">
        <v>543</v>
      </c>
      <c r="B377" s="252"/>
      <c r="C377" s="49" t="s">
        <v>306</v>
      </c>
      <c r="D377" s="49" t="s">
        <v>614</v>
      </c>
      <c r="E377" s="49">
        <v>852</v>
      </c>
      <c r="F377" s="78" t="s">
        <v>507</v>
      </c>
      <c r="G377" s="78" t="s">
        <v>257</v>
      </c>
      <c r="H377" s="78" t="s">
        <v>544</v>
      </c>
      <c r="I377" s="78"/>
      <c r="J377" s="79">
        <f>J378</f>
        <v>652000</v>
      </c>
      <c r="K377" s="79">
        <f t="shared" ref="K377:R377" si="454">K378</f>
        <v>0</v>
      </c>
      <c r="L377" s="79">
        <f t="shared" si="454"/>
        <v>652000</v>
      </c>
      <c r="M377" s="79">
        <f t="shared" si="454"/>
        <v>0</v>
      </c>
      <c r="N377" s="79">
        <f t="shared" si="454"/>
        <v>652000</v>
      </c>
      <c r="O377" s="79">
        <f t="shared" si="454"/>
        <v>0</v>
      </c>
      <c r="P377" s="79">
        <f t="shared" si="454"/>
        <v>652000</v>
      </c>
      <c r="Q377" s="79">
        <f t="shared" si="454"/>
        <v>0</v>
      </c>
      <c r="R377" s="79">
        <f t="shared" si="454"/>
        <v>652000</v>
      </c>
    </row>
    <row r="378" spans="1:18" s="1" customFormat="1" hidden="1" x14ac:dyDescent="0.25">
      <c r="A378" s="104"/>
      <c r="B378" s="48" t="s">
        <v>380</v>
      </c>
      <c r="C378" s="173" t="s">
        <v>306</v>
      </c>
      <c r="D378" s="49" t="s">
        <v>614</v>
      </c>
      <c r="E378" s="49">
        <v>852</v>
      </c>
      <c r="F378" s="78" t="s">
        <v>507</v>
      </c>
      <c r="G378" s="78" t="s">
        <v>257</v>
      </c>
      <c r="H378" s="78" t="s">
        <v>544</v>
      </c>
      <c r="I378" s="78" t="s">
        <v>381</v>
      </c>
      <c r="J378" s="79">
        <f>J379+J380</f>
        <v>652000</v>
      </c>
      <c r="K378" s="79">
        <f t="shared" ref="K378:R378" si="455">K379+K380</f>
        <v>0</v>
      </c>
      <c r="L378" s="79">
        <f t="shared" si="455"/>
        <v>652000</v>
      </c>
      <c r="M378" s="79">
        <f t="shared" si="455"/>
        <v>0</v>
      </c>
      <c r="N378" s="79">
        <f t="shared" si="455"/>
        <v>652000</v>
      </c>
      <c r="O378" s="79">
        <f t="shared" si="455"/>
        <v>0</v>
      </c>
      <c r="P378" s="79">
        <f t="shared" si="455"/>
        <v>652000</v>
      </c>
      <c r="Q378" s="79">
        <f t="shared" si="455"/>
        <v>0</v>
      </c>
      <c r="R378" s="79">
        <f t="shared" si="455"/>
        <v>652000</v>
      </c>
    </row>
    <row r="379" spans="1:18" s="1" customFormat="1" ht="25.5" hidden="1" x14ac:dyDescent="0.25">
      <c r="A379" s="104"/>
      <c r="B379" s="48" t="s">
        <v>534</v>
      </c>
      <c r="C379" s="49" t="s">
        <v>306</v>
      </c>
      <c r="D379" s="49" t="s">
        <v>614</v>
      </c>
      <c r="E379" s="49">
        <v>852</v>
      </c>
      <c r="F379" s="78" t="s">
        <v>507</v>
      </c>
      <c r="G379" s="78" t="s">
        <v>257</v>
      </c>
      <c r="H379" s="78" t="s">
        <v>544</v>
      </c>
      <c r="I379" s="78" t="s">
        <v>535</v>
      </c>
      <c r="J379" s="79">
        <v>652000</v>
      </c>
      <c r="K379" s="79">
        <v>-652000</v>
      </c>
      <c r="L379" s="79">
        <f t="shared" si="439"/>
        <v>0</v>
      </c>
      <c r="M379" s="79"/>
      <c r="N379" s="79">
        <f t="shared" ref="N379:N380" si="456">L379+M379</f>
        <v>0</v>
      </c>
      <c r="O379" s="79"/>
      <c r="P379" s="79">
        <f t="shared" ref="P379:P380" si="457">N379+O379</f>
        <v>0</v>
      </c>
      <c r="Q379" s="79"/>
      <c r="R379" s="79">
        <f t="shared" ref="R379:R380" si="458">P379+Q379</f>
        <v>0</v>
      </c>
    </row>
    <row r="380" spans="1:18" s="1" customFormat="1" ht="25.5" hidden="1" x14ac:dyDescent="0.25">
      <c r="A380" s="104"/>
      <c r="B380" s="48" t="s">
        <v>515</v>
      </c>
      <c r="C380" s="49" t="s">
        <v>306</v>
      </c>
      <c r="D380" s="49" t="s">
        <v>614</v>
      </c>
      <c r="E380" s="35">
        <v>852</v>
      </c>
      <c r="F380" s="78" t="s">
        <v>507</v>
      </c>
      <c r="G380" s="78" t="s">
        <v>257</v>
      </c>
      <c r="H380" s="78" t="s">
        <v>544</v>
      </c>
      <c r="I380" s="78" t="s">
        <v>383</v>
      </c>
      <c r="J380" s="79"/>
      <c r="K380" s="79">
        <v>652000</v>
      </c>
      <c r="L380" s="79">
        <f t="shared" si="439"/>
        <v>652000</v>
      </c>
      <c r="M380" s="79"/>
      <c r="N380" s="79">
        <f t="shared" si="456"/>
        <v>652000</v>
      </c>
      <c r="O380" s="79"/>
      <c r="P380" s="79">
        <f t="shared" si="457"/>
        <v>652000</v>
      </c>
      <c r="Q380" s="79"/>
      <c r="R380" s="79">
        <f t="shared" si="458"/>
        <v>652000</v>
      </c>
    </row>
    <row r="381" spans="1:18" s="1" customFormat="1" hidden="1" x14ac:dyDescent="0.25">
      <c r="A381" s="252" t="s">
        <v>545</v>
      </c>
      <c r="B381" s="252"/>
      <c r="C381" s="49" t="s">
        <v>306</v>
      </c>
      <c r="D381" s="49" t="s">
        <v>614</v>
      </c>
      <c r="E381" s="49">
        <v>852</v>
      </c>
      <c r="F381" s="78" t="s">
        <v>507</v>
      </c>
      <c r="G381" s="78" t="s">
        <v>257</v>
      </c>
      <c r="H381" s="78" t="s">
        <v>546</v>
      </c>
      <c r="I381" s="78"/>
      <c r="J381" s="79">
        <f>J382+J384</f>
        <v>6529500</v>
      </c>
      <c r="K381" s="79">
        <f t="shared" ref="K381:R381" si="459">K382+K384</f>
        <v>0</v>
      </c>
      <c r="L381" s="79">
        <f t="shared" si="459"/>
        <v>6529500</v>
      </c>
      <c r="M381" s="79">
        <f t="shared" si="459"/>
        <v>0</v>
      </c>
      <c r="N381" s="79">
        <f t="shared" si="459"/>
        <v>6529500</v>
      </c>
      <c r="O381" s="79">
        <f t="shared" si="459"/>
        <v>0</v>
      </c>
      <c r="P381" s="79">
        <f t="shared" si="459"/>
        <v>6529500</v>
      </c>
      <c r="Q381" s="79">
        <f t="shared" si="459"/>
        <v>0</v>
      </c>
      <c r="R381" s="79">
        <f t="shared" si="459"/>
        <v>6529500</v>
      </c>
    </row>
    <row r="382" spans="1:18" s="1" customFormat="1" ht="12.75" hidden="1" customHeight="1" x14ac:dyDescent="0.25">
      <c r="A382" s="80"/>
      <c r="B382" s="48" t="s">
        <v>246</v>
      </c>
      <c r="C382" s="49" t="s">
        <v>306</v>
      </c>
      <c r="D382" s="49" t="s">
        <v>614</v>
      </c>
      <c r="E382" s="49">
        <v>852</v>
      </c>
      <c r="F382" s="78" t="s">
        <v>547</v>
      </c>
      <c r="G382" s="78" t="s">
        <v>257</v>
      </c>
      <c r="H382" s="78" t="s">
        <v>546</v>
      </c>
      <c r="I382" s="78" t="s">
        <v>247</v>
      </c>
      <c r="J382" s="79">
        <f>J383</f>
        <v>1559600</v>
      </c>
      <c r="K382" s="79">
        <f t="shared" ref="K382:R382" si="460">K383</f>
        <v>0</v>
      </c>
      <c r="L382" s="79">
        <f t="shared" si="460"/>
        <v>1559600</v>
      </c>
      <c r="M382" s="79">
        <f t="shared" si="460"/>
        <v>0</v>
      </c>
      <c r="N382" s="79">
        <f t="shared" si="460"/>
        <v>1559600</v>
      </c>
      <c r="O382" s="79">
        <f t="shared" si="460"/>
        <v>0</v>
      </c>
      <c r="P382" s="79">
        <f t="shared" si="460"/>
        <v>1559600</v>
      </c>
      <c r="Q382" s="79">
        <f t="shared" si="460"/>
        <v>0</v>
      </c>
      <c r="R382" s="79">
        <f t="shared" si="460"/>
        <v>1559600</v>
      </c>
    </row>
    <row r="383" spans="1:18" s="1" customFormat="1" ht="25.5" hidden="1" x14ac:dyDescent="0.25">
      <c r="A383" s="80"/>
      <c r="B383" s="51" t="s">
        <v>248</v>
      </c>
      <c r="C383" s="49" t="s">
        <v>306</v>
      </c>
      <c r="D383" s="49" t="s">
        <v>614</v>
      </c>
      <c r="E383" s="49">
        <v>852</v>
      </c>
      <c r="F383" s="78" t="s">
        <v>547</v>
      </c>
      <c r="G383" s="78" t="s">
        <v>257</v>
      </c>
      <c r="H383" s="78" t="s">
        <v>546</v>
      </c>
      <c r="I383" s="78" t="s">
        <v>249</v>
      </c>
      <c r="J383" s="79">
        <v>1559600</v>
      </c>
      <c r="K383" s="79"/>
      <c r="L383" s="79">
        <f t="shared" si="439"/>
        <v>1559600</v>
      </c>
      <c r="M383" s="79"/>
      <c r="N383" s="79">
        <f t="shared" ref="N383" si="461">L383+M383</f>
        <v>1559600</v>
      </c>
      <c r="O383" s="79"/>
      <c r="P383" s="79">
        <f t="shared" ref="P383" si="462">N383+O383</f>
        <v>1559600</v>
      </c>
      <c r="Q383" s="79"/>
      <c r="R383" s="79">
        <f t="shared" ref="R383" si="463">P383+Q383</f>
        <v>1559600</v>
      </c>
    </row>
    <row r="384" spans="1:18" s="1" customFormat="1" hidden="1" x14ac:dyDescent="0.25">
      <c r="A384" s="104"/>
      <c r="B384" s="48" t="s">
        <v>380</v>
      </c>
      <c r="C384" s="49" t="s">
        <v>306</v>
      </c>
      <c r="D384" s="49" t="s">
        <v>614</v>
      </c>
      <c r="E384" s="49">
        <v>852</v>
      </c>
      <c r="F384" s="78" t="s">
        <v>507</v>
      </c>
      <c r="G384" s="78" t="s">
        <v>257</v>
      </c>
      <c r="H384" s="78" t="s">
        <v>546</v>
      </c>
      <c r="I384" s="78" t="s">
        <v>381</v>
      </c>
      <c r="J384" s="79">
        <f>J385</f>
        <v>4969900</v>
      </c>
      <c r="K384" s="79">
        <f t="shared" ref="K384:R384" si="464">K385</f>
        <v>0</v>
      </c>
      <c r="L384" s="79">
        <f t="shared" si="464"/>
        <v>4969900</v>
      </c>
      <c r="M384" s="79">
        <f t="shared" si="464"/>
        <v>0</v>
      </c>
      <c r="N384" s="79">
        <f t="shared" si="464"/>
        <v>4969900</v>
      </c>
      <c r="O384" s="79">
        <f t="shared" si="464"/>
        <v>0</v>
      </c>
      <c r="P384" s="79">
        <f t="shared" si="464"/>
        <v>4969900</v>
      </c>
      <c r="Q384" s="79">
        <f t="shared" si="464"/>
        <v>0</v>
      </c>
      <c r="R384" s="79">
        <f t="shared" si="464"/>
        <v>4969900</v>
      </c>
    </row>
    <row r="385" spans="1:18" s="1" customFormat="1" ht="16.5" hidden="1" customHeight="1" x14ac:dyDescent="0.25">
      <c r="A385" s="104"/>
      <c r="B385" s="48" t="s">
        <v>534</v>
      </c>
      <c r="C385" s="49" t="s">
        <v>306</v>
      </c>
      <c r="D385" s="49" t="s">
        <v>614</v>
      </c>
      <c r="E385" s="49">
        <v>852</v>
      </c>
      <c r="F385" s="78" t="s">
        <v>507</v>
      </c>
      <c r="G385" s="78" t="s">
        <v>257</v>
      </c>
      <c r="H385" s="78" t="s">
        <v>546</v>
      </c>
      <c r="I385" s="78" t="s">
        <v>535</v>
      </c>
      <c r="J385" s="79">
        <v>4969900</v>
      </c>
      <c r="K385" s="79"/>
      <c r="L385" s="79">
        <f t="shared" si="439"/>
        <v>4969900</v>
      </c>
      <c r="M385" s="79"/>
      <c r="N385" s="79">
        <f t="shared" ref="N385" si="465">L385+M385</f>
        <v>4969900</v>
      </c>
      <c r="O385" s="79"/>
      <c r="P385" s="79">
        <f t="shared" ref="P385" si="466">N385+O385</f>
        <v>4969900</v>
      </c>
      <c r="Q385" s="79"/>
      <c r="R385" s="79">
        <f t="shared" ref="R385" si="467">P385+Q385</f>
        <v>4969900</v>
      </c>
    </row>
    <row r="386" spans="1:18" s="1" customFormat="1" hidden="1" x14ac:dyDescent="0.25">
      <c r="A386" s="244" t="s">
        <v>548</v>
      </c>
      <c r="B386" s="244"/>
      <c r="C386" s="173" t="s">
        <v>306</v>
      </c>
      <c r="D386" s="49" t="s">
        <v>614</v>
      </c>
      <c r="E386" s="49">
        <v>852</v>
      </c>
      <c r="F386" s="75" t="s">
        <v>507</v>
      </c>
      <c r="G386" s="75" t="s">
        <v>270</v>
      </c>
      <c r="H386" s="75"/>
      <c r="I386" s="75"/>
      <c r="J386" s="76">
        <f>J387</f>
        <v>1004500</v>
      </c>
      <c r="K386" s="76">
        <f t="shared" ref="K386:R387" si="468">K387</f>
        <v>0</v>
      </c>
      <c r="L386" s="76">
        <f t="shared" si="468"/>
        <v>1004500</v>
      </c>
      <c r="M386" s="76">
        <f t="shared" si="468"/>
        <v>0</v>
      </c>
      <c r="N386" s="76">
        <f t="shared" si="468"/>
        <v>1004500</v>
      </c>
      <c r="O386" s="76">
        <f t="shared" si="468"/>
        <v>0</v>
      </c>
      <c r="P386" s="76">
        <f t="shared" si="468"/>
        <v>1004500</v>
      </c>
      <c r="Q386" s="76">
        <f t="shared" si="468"/>
        <v>0</v>
      </c>
      <c r="R386" s="76">
        <f t="shared" si="468"/>
        <v>1004500</v>
      </c>
    </row>
    <row r="387" spans="1:18" s="77" customFormat="1" hidden="1" x14ac:dyDescent="0.25">
      <c r="A387" s="241" t="s">
        <v>290</v>
      </c>
      <c r="B387" s="241"/>
      <c r="C387" s="49" t="s">
        <v>306</v>
      </c>
      <c r="D387" s="49" t="s">
        <v>614</v>
      </c>
      <c r="E387" s="49">
        <v>852</v>
      </c>
      <c r="F387" s="78" t="s">
        <v>507</v>
      </c>
      <c r="G387" s="78" t="s">
        <v>270</v>
      </c>
      <c r="H387" s="78" t="s">
        <v>291</v>
      </c>
      <c r="I387" s="78"/>
      <c r="J387" s="79">
        <f>J388</f>
        <v>1004500</v>
      </c>
      <c r="K387" s="79">
        <f t="shared" si="468"/>
        <v>0</v>
      </c>
      <c r="L387" s="79">
        <f t="shared" si="468"/>
        <v>1004500</v>
      </c>
      <c r="M387" s="79">
        <f t="shared" si="468"/>
        <v>0</v>
      </c>
      <c r="N387" s="79">
        <f t="shared" si="468"/>
        <v>1004500</v>
      </c>
      <c r="O387" s="79">
        <f t="shared" si="468"/>
        <v>0</v>
      </c>
      <c r="P387" s="79">
        <f t="shared" si="468"/>
        <v>1004500</v>
      </c>
      <c r="Q387" s="79">
        <f t="shared" si="468"/>
        <v>0</v>
      </c>
      <c r="R387" s="79">
        <f t="shared" si="468"/>
        <v>1004500</v>
      </c>
    </row>
    <row r="388" spans="1:18" s="1" customFormat="1" ht="54.75" hidden="1" customHeight="1" x14ac:dyDescent="0.25">
      <c r="A388" s="241" t="s">
        <v>292</v>
      </c>
      <c r="B388" s="241"/>
      <c r="C388" s="49" t="s">
        <v>306</v>
      </c>
      <c r="D388" s="49" t="s">
        <v>614</v>
      </c>
      <c r="E388" s="49">
        <v>852</v>
      </c>
      <c r="F388" s="49" t="s">
        <v>507</v>
      </c>
      <c r="G388" s="49" t="s">
        <v>270</v>
      </c>
      <c r="H388" s="49" t="s">
        <v>293</v>
      </c>
      <c r="I388" s="49"/>
      <c r="J388" s="79">
        <f>J389+J394</f>
        <v>1004500</v>
      </c>
      <c r="K388" s="79">
        <f t="shared" ref="K388:R388" si="469">K389+K394</f>
        <v>0</v>
      </c>
      <c r="L388" s="79">
        <f t="shared" si="469"/>
        <v>1004500</v>
      </c>
      <c r="M388" s="79">
        <f t="shared" si="469"/>
        <v>0</v>
      </c>
      <c r="N388" s="79">
        <f t="shared" si="469"/>
        <v>1004500</v>
      </c>
      <c r="O388" s="79">
        <f t="shared" si="469"/>
        <v>0</v>
      </c>
      <c r="P388" s="79">
        <f t="shared" si="469"/>
        <v>1004500</v>
      </c>
      <c r="Q388" s="79">
        <f t="shared" si="469"/>
        <v>0</v>
      </c>
      <c r="R388" s="79">
        <f t="shared" si="469"/>
        <v>1004500</v>
      </c>
    </row>
    <row r="389" spans="1:18" s="1" customFormat="1" ht="27.75" hidden="1" customHeight="1" x14ac:dyDescent="0.25">
      <c r="A389" s="241" t="s">
        <v>549</v>
      </c>
      <c r="B389" s="241"/>
      <c r="C389" s="173" t="s">
        <v>306</v>
      </c>
      <c r="D389" s="49" t="s">
        <v>614</v>
      </c>
      <c r="E389" s="49">
        <v>852</v>
      </c>
      <c r="F389" s="49" t="s">
        <v>507</v>
      </c>
      <c r="G389" s="49" t="s">
        <v>270</v>
      </c>
      <c r="H389" s="49" t="s">
        <v>550</v>
      </c>
      <c r="I389" s="49"/>
      <c r="J389" s="79">
        <f>J390+J392</f>
        <v>430500</v>
      </c>
      <c r="K389" s="79">
        <f t="shared" ref="K389:R389" si="470">K390+K392</f>
        <v>0</v>
      </c>
      <c r="L389" s="79">
        <f t="shared" si="470"/>
        <v>430500</v>
      </c>
      <c r="M389" s="79">
        <f t="shared" si="470"/>
        <v>0</v>
      </c>
      <c r="N389" s="79">
        <f t="shared" si="470"/>
        <v>430500</v>
      </c>
      <c r="O389" s="79">
        <f t="shared" si="470"/>
        <v>0</v>
      </c>
      <c r="P389" s="79">
        <f t="shared" si="470"/>
        <v>430500</v>
      </c>
      <c r="Q389" s="79">
        <f t="shared" si="470"/>
        <v>0</v>
      </c>
      <c r="R389" s="79">
        <f t="shared" si="470"/>
        <v>430500</v>
      </c>
    </row>
    <row r="390" spans="1:18" s="1" customFormat="1" ht="38.25" hidden="1" x14ac:dyDescent="0.25">
      <c r="A390" s="51"/>
      <c r="B390" s="51" t="s">
        <v>241</v>
      </c>
      <c r="C390" s="49" t="s">
        <v>306</v>
      </c>
      <c r="D390" s="49" t="s">
        <v>614</v>
      </c>
      <c r="E390" s="49">
        <v>852</v>
      </c>
      <c r="F390" s="49" t="s">
        <v>507</v>
      </c>
      <c r="G390" s="49" t="s">
        <v>270</v>
      </c>
      <c r="H390" s="49" t="s">
        <v>550</v>
      </c>
      <c r="I390" s="78" t="s">
        <v>243</v>
      </c>
      <c r="J390" s="79">
        <f>J391</f>
        <v>347000</v>
      </c>
      <c r="K390" s="79">
        <f t="shared" ref="K390:R390" si="471">K391</f>
        <v>0</v>
      </c>
      <c r="L390" s="79">
        <f t="shared" si="471"/>
        <v>347000</v>
      </c>
      <c r="M390" s="79">
        <f t="shared" si="471"/>
        <v>0</v>
      </c>
      <c r="N390" s="79">
        <f t="shared" si="471"/>
        <v>347000</v>
      </c>
      <c r="O390" s="79">
        <f t="shared" si="471"/>
        <v>0</v>
      </c>
      <c r="P390" s="79">
        <f t="shared" si="471"/>
        <v>347000</v>
      </c>
      <c r="Q390" s="79">
        <f t="shared" si="471"/>
        <v>0</v>
      </c>
      <c r="R390" s="79">
        <f t="shared" si="471"/>
        <v>347000</v>
      </c>
    </row>
    <row r="391" spans="1:18" s="1" customFormat="1" hidden="1" x14ac:dyDescent="0.25">
      <c r="A391" s="80"/>
      <c r="B391" s="48" t="s">
        <v>244</v>
      </c>
      <c r="C391" s="49" t="s">
        <v>306</v>
      </c>
      <c r="D391" s="49" t="s">
        <v>614</v>
      </c>
      <c r="E391" s="49">
        <v>852</v>
      </c>
      <c r="F391" s="49" t="s">
        <v>507</v>
      </c>
      <c r="G391" s="49" t="s">
        <v>270</v>
      </c>
      <c r="H391" s="49" t="s">
        <v>550</v>
      </c>
      <c r="I391" s="78" t="s">
        <v>245</v>
      </c>
      <c r="J391" s="79">
        <v>347000</v>
      </c>
      <c r="K391" s="79"/>
      <c r="L391" s="79">
        <f t="shared" si="439"/>
        <v>347000</v>
      </c>
      <c r="M391" s="79"/>
      <c r="N391" s="79">
        <f t="shared" ref="N391" si="472">L391+M391</f>
        <v>347000</v>
      </c>
      <c r="O391" s="79"/>
      <c r="P391" s="79">
        <f t="shared" ref="P391" si="473">N391+O391</f>
        <v>347000</v>
      </c>
      <c r="Q391" s="79"/>
      <c r="R391" s="79">
        <f t="shared" ref="R391" si="474">P391+Q391</f>
        <v>347000</v>
      </c>
    </row>
    <row r="392" spans="1:18" s="1" customFormat="1" hidden="1" x14ac:dyDescent="0.25">
      <c r="A392" s="80"/>
      <c r="B392" s="48" t="s">
        <v>246</v>
      </c>
      <c r="C392" s="49" t="s">
        <v>306</v>
      </c>
      <c r="D392" s="49" t="s">
        <v>614</v>
      </c>
      <c r="E392" s="49">
        <v>852</v>
      </c>
      <c r="F392" s="49" t="s">
        <v>507</v>
      </c>
      <c r="G392" s="49" t="s">
        <v>270</v>
      </c>
      <c r="H392" s="49" t="s">
        <v>550</v>
      </c>
      <c r="I392" s="78" t="s">
        <v>247</v>
      </c>
      <c r="J392" s="79">
        <f>J393</f>
        <v>83500</v>
      </c>
      <c r="K392" s="79">
        <f t="shared" ref="K392:R392" si="475">K393</f>
        <v>0</v>
      </c>
      <c r="L392" s="79">
        <f t="shared" si="475"/>
        <v>83500</v>
      </c>
      <c r="M392" s="79">
        <f t="shared" si="475"/>
        <v>0</v>
      </c>
      <c r="N392" s="79">
        <f t="shared" si="475"/>
        <v>83500</v>
      </c>
      <c r="O392" s="79">
        <f t="shared" si="475"/>
        <v>0</v>
      </c>
      <c r="P392" s="79">
        <f t="shared" si="475"/>
        <v>83500</v>
      </c>
      <c r="Q392" s="79">
        <f t="shared" si="475"/>
        <v>0</v>
      </c>
      <c r="R392" s="79">
        <f t="shared" si="475"/>
        <v>83500</v>
      </c>
    </row>
    <row r="393" spans="1:18" s="1" customFormat="1" ht="25.5" hidden="1" x14ac:dyDescent="0.25">
      <c r="A393" s="80"/>
      <c r="B393" s="51" t="s">
        <v>248</v>
      </c>
      <c r="C393" s="49" t="s">
        <v>306</v>
      </c>
      <c r="D393" s="49" t="s">
        <v>614</v>
      </c>
      <c r="E393" s="49">
        <v>852</v>
      </c>
      <c r="F393" s="49" t="s">
        <v>507</v>
      </c>
      <c r="G393" s="49" t="s">
        <v>270</v>
      </c>
      <c r="H393" s="49" t="s">
        <v>550</v>
      </c>
      <c r="I393" s="78" t="s">
        <v>249</v>
      </c>
      <c r="J393" s="79">
        <v>83500</v>
      </c>
      <c r="K393" s="79"/>
      <c r="L393" s="79">
        <f t="shared" si="439"/>
        <v>83500</v>
      </c>
      <c r="M393" s="79"/>
      <c r="N393" s="79">
        <f t="shared" ref="N393" si="476">L393+M393</f>
        <v>83500</v>
      </c>
      <c r="O393" s="79"/>
      <c r="P393" s="79">
        <f t="shared" ref="P393" si="477">N393+O393</f>
        <v>83500</v>
      </c>
      <c r="Q393" s="79"/>
      <c r="R393" s="79">
        <f t="shared" ref="R393" si="478">P393+Q393</f>
        <v>83500</v>
      </c>
    </row>
    <row r="394" spans="1:18" s="1" customFormat="1" hidden="1" x14ac:dyDescent="0.25">
      <c r="A394" s="241" t="s">
        <v>551</v>
      </c>
      <c r="B394" s="241"/>
      <c r="C394" s="49" t="s">
        <v>306</v>
      </c>
      <c r="D394" s="49" t="s">
        <v>614</v>
      </c>
      <c r="E394" s="49">
        <v>852</v>
      </c>
      <c r="F394" s="78" t="s">
        <v>507</v>
      </c>
      <c r="G394" s="78" t="s">
        <v>270</v>
      </c>
      <c r="H394" s="78" t="s">
        <v>552</v>
      </c>
      <c r="I394" s="78"/>
      <c r="J394" s="79">
        <f>J395+J397</f>
        <v>574000</v>
      </c>
      <c r="K394" s="79">
        <f t="shared" ref="K394:R394" si="479">K395+K397</f>
        <v>0</v>
      </c>
      <c r="L394" s="79">
        <f t="shared" si="479"/>
        <v>574000</v>
      </c>
      <c r="M394" s="79">
        <f t="shared" si="479"/>
        <v>0</v>
      </c>
      <c r="N394" s="79">
        <f t="shared" si="479"/>
        <v>574000</v>
      </c>
      <c r="O394" s="79">
        <f t="shared" si="479"/>
        <v>0</v>
      </c>
      <c r="P394" s="79">
        <f t="shared" si="479"/>
        <v>574000</v>
      </c>
      <c r="Q394" s="79">
        <f t="shared" si="479"/>
        <v>0</v>
      </c>
      <c r="R394" s="79">
        <f t="shared" si="479"/>
        <v>574000</v>
      </c>
    </row>
    <row r="395" spans="1:18" s="1" customFormat="1" ht="38.25" hidden="1" x14ac:dyDescent="0.25">
      <c r="A395" s="51"/>
      <c r="B395" s="51" t="s">
        <v>241</v>
      </c>
      <c r="C395" s="49" t="s">
        <v>306</v>
      </c>
      <c r="D395" s="49" t="s">
        <v>614</v>
      </c>
      <c r="E395" s="49">
        <v>852</v>
      </c>
      <c r="F395" s="49" t="s">
        <v>507</v>
      </c>
      <c r="G395" s="49" t="s">
        <v>270</v>
      </c>
      <c r="H395" s="78" t="s">
        <v>552</v>
      </c>
      <c r="I395" s="78" t="s">
        <v>243</v>
      </c>
      <c r="J395" s="79">
        <f>J396</f>
        <v>340600</v>
      </c>
      <c r="K395" s="79">
        <f t="shared" ref="K395:R395" si="480">K396</f>
        <v>0</v>
      </c>
      <c r="L395" s="79">
        <f t="shared" si="480"/>
        <v>340600</v>
      </c>
      <c r="M395" s="79">
        <f t="shared" si="480"/>
        <v>0</v>
      </c>
      <c r="N395" s="79">
        <f t="shared" si="480"/>
        <v>340600</v>
      </c>
      <c r="O395" s="79">
        <f t="shared" si="480"/>
        <v>0</v>
      </c>
      <c r="P395" s="79">
        <f t="shared" si="480"/>
        <v>340600</v>
      </c>
      <c r="Q395" s="79">
        <f t="shared" si="480"/>
        <v>0</v>
      </c>
      <c r="R395" s="79">
        <f t="shared" si="480"/>
        <v>340600</v>
      </c>
    </row>
    <row r="396" spans="1:18" s="1" customFormat="1" hidden="1" x14ac:dyDescent="0.25">
      <c r="A396" s="80"/>
      <c r="B396" s="48" t="s">
        <v>244</v>
      </c>
      <c r="C396" s="173" t="s">
        <v>306</v>
      </c>
      <c r="D396" s="49" t="s">
        <v>614</v>
      </c>
      <c r="E396" s="49">
        <v>852</v>
      </c>
      <c r="F396" s="49" t="s">
        <v>507</v>
      </c>
      <c r="G396" s="49" t="s">
        <v>270</v>
      </c>
      <c r="H396" s="78" t="s">
        <v>552</v>
      </c>
      <c r="I396" s="78" t="s">
        <v>245</v>
      </c>
      <c r="J396" s="79">
        <v>340600</v>
      </c>
      <c r="K396" s="79"/>
      <c r="L396" s="79">
        <f t="shared" si="439"/>
        <v>340600</v>
      </c>
      <c r="M396" s="79"/>
      <c r="N396" s="79">
        <f t="shared" ref="N396" si="481">L396+M396</f>
        <v>340600</v>
      </c>
      <c r="O396" s="79"/>
      <c r="P396" s="79">
        <f t="shared" ref="P396" si="482">N396+O396</f>
        <v>340600</v>
      </c>
      <c r="Q396" s="79"/>
      <c r="R396" s="79">
        <f t="shared" ref="R396" si="483">P396+Q396</f>
        <v>340600</v>
      </c>
    </row>
    <row r="397" spans="1:18" s="1" customFormat="1" hidden="1" x14ac:dyDescent="0.25">
      <c r="A397" s="80"/>
      <c r="B397" s="48" t="s">
        <v>246</v>
      </c>
      <c r="C397" s="49" t="s">
        <v>306</v>
      </c>
      <c r="D397" s="49" t="s">
        <v>614</v>
      </c>
      <c r="E397" s="49">
        <v>852</v>
      </c>
      <c r="F397" s="49" t="s">
        <v>507</v>
      </c>
      <c r="G397" s="49" t="s">
        <v>270</v>
      </c>
      <c r="H397" s="78" t="s">
        <v>552</v>
      </c>
      <c r="I397" s="78" t="s">
        <v>247</v>
      </c>
      <c r="J397" s="79">
        <f>J398</f>
        <v>233400</v>
      </c>
      <c r="K397" s="79">
        <f t="shared" ref="K397:R397" si="484">K398</f>
        <v>0</v>
      </c>
      <c r="L397" s="79">
        <f t="shared" si="484"/>
        <v>233400</v>
      </c>
      <c r="M397" s="79">
        <f t="shared" si="484"/>
        <v>0</v>
      </c>
      <c r="N397" s="79">
        <f t="shared" si="484"/>
        <v>233400</v>
      </c>
      <c r="O397" s="79">
        <f t="shared" si="484"/>
        <v>0</v>
      </c>
      <c r="P397" s="79">
        <f t="shared" si="484"/>
        <v>233400</v>
      </c>
      <c r="Q397" s="79">
        <f t="shared" si="484"/>
        <v>0</v>
      </c>
      <c r="R397" s="79">
        <f t="shared" si="484"/>
        <v>233400</v>
      </c>
    </row>
    <row r="398" spans="1:18" s="1" customFormat="1" ht="25.5" hidden="1" x14ac:dyDescent="0.25">
      <c r="A398" s="80"/>
      <c r="B398" s="51" t="s">
        <v>248</v>
      </c>
      <c r="C398" s="49" t="s">
        <v>306</v>
      </c>
      <c r="D398" s="49" t="s">
        <v>614</v>
      </c>
      <c r="E398" s="49">
        <v>852</v>
      </c>
      <c r="F398" s="49" t="s">
        <v>507</v>
      </c>
      <c r="G398" s="49" t="s">
        <v>270</v>
      </c>
      <c r="H398" s="78" t="s">
        <v>552</v>
      </c>
      <c r="I398" s="78" t="s">
        <v>249</v>
      </c>
      <c r="J398" s="79">
        <v>233400</v>
      </c>
      <c r="K398" s="79"/>
      <c r="L398" s="79">
        <f t="shared" si="439"/>
        <v>233400</v>
      </c>
      <c r="M398" s="79"/>
      <c r="N398" s="79">
        <f t="shared" ref="N398" si="485">L398+M398</f>
        <v>233400</v>
      </c>
      <c r="O398" s="79"/>
      <c r="P398" s="79">
        <f t="shared" ref="P398" si="486">N398+O398</f>
        <v>233400</v>
      </c>
      <c r="Q398" s="79"/>
      <c r="R398" s="79">
        <f t="shared" ref="R398" si="487">P398+Q398</f>
        <v>233400</v>
      </c>
    </row>
    <row r="399" spans="1:18" s="77" customFormat="1" ht="36.75" hidden="1" customHeight="1" x14ac:dyDescent="0.25">
      <c r="A399" s="220" t="s">
        <v>616</v>
      </c>
      <c r="B399" s="221"/>
      <c r="C399" s="98" t="s">
        <v>236</v>
      </c>
      <c r="D399" s="98"/>
      <c r="E399" s="98"/>
      <c r="F399" s="98"/>
      <c r="G399" s="98"/>
      <c r="H399" s="75"/>
      <c r="I399" s="75"/>
      <c r="J399" s="76">
        <f>J400</f>
        <v>31220400</v>
      </c>
      <c r="K399" s="76">
        <f t="shared" ref="K399:R399" si="488">K400</f>
        <v>585220</v>
      </c>
      <c r="L399" s="76">
        <f t="shared" si="488"/>
        <v>31805620</v>
      </c>
      <c r="M399" s="76">
        <f t="shared" si="488"/>
        <v>0</v>
      </c>
      <c r="N399" s="76">
        <f t="shared" si="488"/>
        <v>31805620</v>
      </c>
      <c r="O399" s="76">
        <f t="shared" si="488"/>
        <v>0</v>
      </c>
      <c r="P399" s="76">
        <f t="shared" si="488"/>
        <v>31805620</v>
      </c>
      <c r="Q399" s="76">
        <f t="shared" si="488"/>
        <v>2927</v>
      </c>
      <c r="R399" s="76">
        <f t="shared" si="488"/>
        <v>31808547</v>
      </c>
    </row>
    <row r="400" spans="1:18" s="1" customFormat="1" hidden="1" x14ac:dyDescent="0.25">
      <c r="A400" s="220" t="s">
        <v>592</v>
      </c>
      <c r="B400" s="221"/>
      <c r="C400" s="98" t="s">
        <v>236</v>
      </c>
      <c r="D400" s="98" t="s">
        <v>614</v>
      </c>
      <c r="E400" s="98"/>
      <c r="F400" s="75"/>
      <c r="G400" s="75"/>
      <c r="H400" s="78"/>
      <c r="I400" s="78"/>
      <c r="J400" s="76">
        <f>J401+J418+J425+J432+J446</f>
        <v>31220400</v>
      </c>
      <c r="K400" s="76">
        <f t="shared" ref="K400:R400" si="489">K401+K418+K425+K432+K446</f>
        <v>585220</v>
      </c>
      <c r="L400" s="76">
        <f t="shared" si="489"/>
        <v>31805620</v>
      </c>
      <c r="M400" s="76">
        <f t="shared" si="489"/>
        <v>0</v>
      </c>
      <c r="N400" s="76">
        <f t="shared" si="489"/>
        <v>31805620</v>
      </c>
      <c r="O400" s="76">
        <f t="shared" si="489"/>
        <v>0</v>
      </c>
      <c r="P400" s="76">
        <f t="shared" si="489"/>
        <v>31805620</v>
      </c>
      <c r="Q400" s="76">
        <f t="shared" si="489"/>
        <v>2927</v>
      </c>
      <c r="R400" s="76">
        <f t="shared" si="489"/>
        <v>31808547</v>
      </c>
    </row>
    <row r="401" spans="1:18" s="77" customFormat="1" hidden="1" x14ac:dyDescent="0.25">
      <c r="A401" s="244" t="s">
        <v>233</v>
      </c>
      <c r="B401" s="244"/>
      <c r="C401" s="98" t="s">
        <v>236</v>
      </c>
      <c r="D401" s="98" t="s">
        <v>614</v>
      </c>
      <c r="E401" s="174">
        <v>853</v>
      </c>
      <c r="F401" s="75" t="s">
        <v>234</v>
      </c>
      <c r="G401" s="75"/>
      <c r="H401" s="75"/>
      <c r="I401" s="75"/>
      <c r="J401" s="76">
        <f>J402+J412</f>
        <v>3346500</v>
      </c>
      <c r="K401" s="76">
        <f t="shared" ref="K401:R401" si="490">K402+K412</f>
        <v>721800</v>
      </c>
      <c r="L401" s="76">
        <f t="shared" si="490"/>
        <v>4068300</v>
      </c>
      <c r="M401" s="76">
        <f t="shared" si="490"/>
        <v>0</v>
      </c>
      <c r="N401" s="76">
        <f t="shared" si="490"/>
        <v>4068300</v>
      </c>
      <c r="O401" s="76">
        <f t="shared" si="490"/>
        <v>0</v>
      </c>
      <c r="P401" s="76">
        <f t="shared" si="490"/>
        <v>4068300</v>
      </c>
      <c r="Q401" s="76">
        <f t="shared" si="490"/>
        <v>0</v>
      </c>
      <c r="R401" s="76">
        <f t="shared" si="490"/>
        <v>4068300</v>
      </c>
    </row>
    <row r="402" spans="1:18" s="77" customFormat="1" ht="12.75" hidden="1" customHeight="1" x14ac:dyDescent="0.25">
      <c r="A402" s="244" t="s">
        <v>269</v>
      </c>
      <c r="B402" s="244"/>
      <c r="C402" s="98" t="s">
        <v>236</v>
      </c>
      <c r="D402" s="98" t="s">
        <v>614</v>
      </c>
      <c r="E402" s="174">
        <v>853</v>
      </c>
      <c r="F402" s="75" t="s">
        <v>234</v>
      </c>
      <c r="G402" s="75" t="s">
        <v>270</v>
      </c>
      <c r="H402" s="75"/>
      <c r="I402" s="75"/>
      <c r="J402" s="76">
        <f>J403</f>
        <v>3346300</v>
      </c>
      <c r="K402" s="76">
        <f t="shared" ref="K402:R403" si="491">K403</f>
        <v>721800</v>
      </c>
      <c r="L402" s="76">
        <f t="shared" si="491"/>
        <v>4068100</v>
      </c>
      <c r="M402" s="76">
        <f t="shared" si="491"/>
        <v>0</v>
      </c>
      <c r="N402" s="76">
        <f t="shared" si="491"/>
        <v>4068100</v>
      </c>
      <c r="O402" s="76">
        <f t="shared" si="491"/>
        <v>0</v>
      </c>
      <c r="P402" s="76">
        <f t="shared" si="491"/>
        <v>4068100</v>
      </c>
      <c r="Q402" s="76">
        <f t="shared" si="491"/>
        <v>0</v>
      </c>
      <c r="R402" s="76">
        <f t="shared" si="491"/>
        <v>4068100</v>
      </c>
    </row>
    <row r="403" spans="1:18" s="1" customFormat="1" ht="12.75" hidden="1" customHeight="1" x14ac:dyDescent="0.25">
      <c r="A403" s="241" t="s">
        <v>237</v>
      </c>
      <c r="B403" s="241"/>
      <c r="C403" s="49" t="s">
        <v>236</v>
      </c>
      <c r="D403" s="49" t="s">
        <v>614</v>
      </c>
      <c r="E403" s="175">
        <v>853</v>
      </c>
      <c r="F403" s="78" t="s">
        <v>234</v>
      </c>
      <c r="G403" s="78" t="s">
        <v>270</v>
      </c>
      <c r="H403" s="78" t="s">
        <v>258</v>
      </c>
      <c r="I403" s="78"/>
      <c r="J403" s="79">
        <f>J404</f>
        <v>3346300</v>
      </c>
      <c r="K403" s="79">
        <f t="shared" si="491"/>
        <v>721800</v>
      </c>
      <c r="L403" s="79">
        <f t="shared" si="491"/>
        <v>4068100</v>
      </c>
      <c r="M403" s="79">
        <f t="shared" si="491"/>
        <v>0</v>
      </c>
      <c r="N403" s="79">
        <f t="shared" si="491"/>
        <v>4068100</v>
      </c>
      <c r="O403" s="79">
        <f t="shared" si="491"/>
        <v>0</v>
      </c>
      <c r="P403" s="79">
        <f t="shared" si="491"/>
        <v>4068100</v>
      </c>
      <c r="Q403" s="79">
        <f t="shared" si="491"/>
        <v>0</v>
      </c>
      <c r="R403" s="79">
        <f t="shared" si="491"/>
        <v>4068100</v>
      </c>
    </row>
    <row r="404" spans="1:18" s="1" customFormat="1" ht="12.75" hidden="1" customHeight="1" x14ac:dyDescent="0.25">
      <c r="A404" s="241" t="s">
        <v>239</v>
      </c>
      <c r="B404" s="241"/>
      <c r="C404" s="49" t="s">
        <v>236</v>
      </c>
      <c r="D404" s="49" t="s">
        <v>614</v>
      </c>
      <c r="E404" s="175">
        <v>853</v>
      </c>
      <c r="F404" s="78" t="s">
        <v>234</v>
      </c>
      <c r="G404" s="78" t="s">
        <v>270</v>
      </c>
      <c r="H404" s="78" t="s">
        <v>240</v>
      </c>
      <c r="I404" s="78"/>
      <c r="J404" s="79">
        <f>J405+J407+J409</f>
        <v>3346300</v>
      </c>
      <c r="K404" s="79">
        <f t="shared" ref="K404:R404" si="492">K405+K407+K409</f>
        <v>721800</v>
      </c>
      <c r="L404" s="79">
        <f t="shared" si="492"/>
        <v>4068100</v>
      </c>
      <c r="M404" s="79">
        <f t="shared" si="492"/>
        <v>0</v>
      </c>
      <c r="N404" s="79">
        <f t="shared" si="492"/>
        <v>4068100</v>
      </c>
      <c r="O404" s="79">
        <f t="shared" si="492"/>
        <v>0</v>
      </c>
      <c r="P404" s="79">
        <f t="shared" si="492"/>
        <v>4068100</v>
      </c>
      <c r="Q404" s="79">
        <f t="shared" si="492"/>
        <v>0</v>
      </c>
      <c r="R404" s="79">
        <f t="shared" si="492"/>
        <v>4068100</v>
      </c>
    </row>
    <row r="405" spans="1:18" s="1" customFormat="1" ht="38.25" hidden="1" x14ac:dyDescent="0.25">
      <c r="A405" s="51"/>
      <c r="B405" s="51" t="s">
        <v>241</v>
      </c>
      <c r="C405" s="49" t="s">
        <v>236</v>
      </c>
      <c r="D405" s="49" t="s">
        <v>614</v>
      </c>
      <c r="E405" s="175">
        <v>853</v>
      </c>
      <c r="F405" s="78" t="s">
        <v>242</v>
      </c>
      <c r="G405" s="78" t="s">
        <v>270</v>
      </c>
      <c r="H405" s="78" t="s">
        <v>240</v>
      </c>
      <c r="I405" s="78" t="s">
        <v>243</v>
      </c>
      <c r="J405" s="79">
        <f>J406</f>
        <v>2954700</v>
      </c>
      <c r="K405" s="79">
        <f t="shared" ref="K405:R405" si="493">K406</f>
        <v>630300</v>
      </c>
      <c r="L405" s="79">
        <f t="shared" si="493"/>
        <v>3585000</v>
      </c>
      <c r="M405" s="79">
        <f t="shared" si="493"/>
        <v>0</v>
      </c>
      <c r="N405" s="79">
        <f t="shared" si="493"/>
        <v>3585000</v>
      </c>
      <c r="O405" s="79">
        <f t="shared" si="493"/>
        <v>0</v>
      </c>
      <c r="P405" s="79">
        <f t="shared" si="493"/>
        <v>3585000</v>
      </c>
      <c r="Q405" s="79">
        <f t="shared" si="493"/>
        <v>0</v>
      </c>
      <c r="R405" s="79">
        <f t="shared" si="493"/>
        <v>3585000</v>
      </c>
    </row>
    <row r="406" spans="1:18" s="1" customFormat="1" ht="12.75" hidden="1" customHeight="1" x14ac:dyDescent="0.25">
      <c r="A406" s="80"/>
      <c r="B406" s="48" t="s">
        <v>244</v>
      </c>
      <c r="C406" s="49" t="s">
        <v>236</v>
      </c>
      <c r="D406" s="49" t="s">
        <v>614</v>
      </c>
      <c r="E406" s="175">
        <v>853</v>
      </c>
      <c r="F406" s="78" t="s">
        <v>234</v>
      </c>
      <c r="G406" s="78" t="s">
        <v>270</v>
      </c>
      <c r="H406" s="78" t="s">
        <v>240</v>
      </c>
      <c r="I406" s="78" t="s">
        <v>245</v>
      </c>
      <c r="J406" s="79">
        <v>2954700</v>
      </c>
      <c r="K406" s="79">
        <v>630300</v>
      </c>
      <c r="L406" s="79">
        <f t="shared" si="439"/>
        <v>3585000</v>
      </c>
      <c r="M406" s="79"/>
      <c r="N406" s="79">
        <f t="shared" ref="N406" si="494">L406+M406</f>
        <v>3585000</v>
      </c>
      <c r="O406" s="79"/>
      <c r="P406" s="79">
        <f t="shared" ref="P406" si="495">N406+O406</f>
        <v>3585000</v>
      </c>
      <c r="Q406" s="79"/>
      <c r="R406" s="79">
        <f t="shared" ref="R406" si="496">P406+Q406</f>
        <v>3585000</v>
      </c>
    </row>
    <row r="407" spans="1:18" s="1" customFormat="1" ht="12.75" hidden="1" customHeight="1" x14ac:dyDescent="0.25">
      <c r="A407" s="80"/>
      <c r="B407" s="48" t="s">
        <v>246</v>
      </c>
      <c r="C407" s="49" t="s">
        <v>236</v>
      </c>
      <c r="D407" s="49" t="s">
        <v>614</v>
      </c>
      <c r="E407" s="175">
        <v>853</v>
      </c>
      <c r="F407" s="78" t="s">
        <v>234</v>
      </c>
      <c r="G407" s="78" t="s">
        <v>270</v>
      </c>
      <c r="H407" s="78" t="s">
        <v>240</v>
      </c>
      <c r="I407" s="78" t="s">
        <v>247</v>
      </c>
      <c r="J407" s="79">
        <f>J408</f>
        <v>384000</v>
      </c>
      <c r="K407" s="79">
        <f t="shared" ref="K407:R407" si="497">K408</f>
        <v>91500</v>
      </c>
      <c r="L407" s="79">
        <f t="shared" si="497"/>
        <v>475500</v>
      </c>
      <c r="M407" s="79">
        <f t="shared" si="497"/>
        <v>0</v>
      </c>
      <c r="N407" s="79">
        <f t="shared" si="497"/>
        <v>475500</v>
      </c>
      <c r="O407" s="79">
        <f t="shared" si="497"/>
        <v>0</v>
      </c>
      <c r="P407" s="79">
        <f t="shared" si="497"/>
        <v>475500</v>
      </c>
      <c r="Q407" s="79">
        <f t="shared" si="497"/>
        <v>0</v>
      </c>
      <c r="R407" s="79">
        <f t="shared" si="497"/>
        <v>475500</v>
      </c>
    </row>
    <row r="408" spans="1:18" s="1" customFormat="1" ht="12.75" hidden="1" customHeight="1" x14ac:dyDescent="0.25">
      <c r="A408" s="80"/>
      <c r="B408" s="51" t="s">
        <v>248</v>
      </c>
      <c r="C408" s="49" t="s">
        <v>236</v>
      </c>
      <c r="D408" s="49" t="s">
        <v>614</v>
      </c>
      <c r="E408" s="175">
        <v>853</v>
      </c>
      <c r="F408" s="78" t="s">
        <v>234</v>
      </c>
      <c r="G408" s="78" t="s">
        <v>270</v>
      </c>
      <c r="H408" s="78" t="s">
        <v>240</v>
      </c>
      <c r="I408" s="78" t="s">
        <v>249</v>
      </c>
      <c r="J408" s="79">
        <v>384000</v>
      </c>
      <c r="K408" s="79">
        <v>91500</v>
      </c>
      <c r="L408" s="79">
        <f t="shared" si="439"/>
        <v>475500</v>
      </c>
      <c r="M408" s="79"/>
      <c r="N408" s="79">
        <f t="shared" ref="N408" si="498">L408+M408</f>
        <v>475500</v>
      </c>
      <c r="O408" s="79"/>
      <c r="P408" s="79">
        <f t="shared" ref="P408" si="499">N408+O408</f>
        <v>475500</v>
      </c>
      <c r="Q408" s="79"/>
      <c r="R408" s="79">
        <f t="shared" ref="R408" si="500">P408+Q408</f>
        <v>475500</v>
      </c>
    </row>
    <row r="409" spans="1:18" s="1" customFormat="1" ht="12.75" hidden="1" customHeight="1" x14ac:dyDescent="0.25">
      <c r="A409" s="80"/>
      <c r="B409" s="51" t="s">
        <v>250</v>
      </c>
      <c r="C409" s="49" t="s">
        <v>236</v>
      </c>
      <c r="D409" s="49" t="s">
        <v>614</v>
      </c>
      <c r="E409" s="175">
        <v>853</v>
      </c>
      <c r="F409" s="78" t="s">
        <v>234</v>
      </c>
      <c r="G409" s="78" t="s">
        <v>270</v>
      </c>
      <c r="H409" s="78" t="s">
        <v>240</v>
      </c>
      <c r="I409" s="78" t="s">
        <v>251</v>
      </c>
      <c r="J409" s="79">
        <f>J410+J411</f>
        <v>7600</v>
      </c>
      <c r="K409" s="79">
        <f t="shared" ref="K409:R409" si="501">K410+K411</f>
        <v>0</v>
      </c>
      <c r="L409" s="79">
        <f t="shared" si="501"/>
        <v>7600</v>
      </c>
      <c r="M409" s="79">
        <f t="shared" si="501"/>
        <v>0</v>
      </c>
      <c r="N409" s="79">
        <f t="shared" si="501"/>
        <v>7600</v>
      </c>
      <c r="O409" s="79">
        <f t="shared" si="501"/>
        <v>0</v>
      </c>
      <c r="P409" s="79">
        <f t="shared" si="501"/>
        <v>7600</v>
      </c>
      <c r="Q409" s="79">
        <f t="shared" si="501"/>
        <v>0</v>
      </c>
      <c r="R409" s="79">
        <f t="shared" si="501"/>
        <v>7600</v>
      </c>
    </row>
    <row r="410" spans="1:18" s="1" customFormat="1" ht="12.75" hidden="1" customHeight="1" x14ac:dyDescent="0.25">
      <c r="A410" s="80"/>
      <c r="B410" s="51" t="s">
        <v>252</v>
      </c>
      <c r="C410" s="49" t="s">
        <v>236</v>
      </c>
      <c r="D410" s="49" t="s">
        <v>614</v>
      </c>
      <c r="E410" s="175">
        <v>853</v>
      </c>
      <c r="F410" s="78" t="s">
        <v>234</v>
      </c>
      <c r="G410" s="78" t="s">
        <v>270</v>
      </c>
      <c r="H410" s="78" t="s">
        <v>240</v>
      </c>
      <c r="I410" s="78" t="s">
        <v>253</v>
      </c>
      <c r="J410" s="79">
        <v>6000</v>
      </c>
      <c r="K410" s="79"/>
      <c r="L410" s="79">
        <f t="shared" si="439"/>
        <v>6000</v>
      </c>
      <c r="M410" s="79"/>
      <c r="N410" s="79">
        <f t="shared" ref="N410:N411" si="502">L410+M410</f>
        <v>6000</v>
      </c>
      <c r="O410" s="79"/>
      <c r="P410" s="79">
        <f t="shared" ref="P410:P411" si="503">N410+O410</f>
        <v>6000</v>
      </c>
      <c r="Q410" s="79"/>
      <c r="R410" s="79">
        <f t="shared" ref="R410:R411" si="504">P410+Q410</f>
        <v>6000</v>
      </c>
    </row>
    <row r="411" spans="1:18" s="1" customFormat="1" ht="12.75" hidden="1" customHeight="1" x14ac:dyDescent="0.25">
      <c r="A411" s="80"/>
      <c r="B411" s="51" t="s">
        <v>254</v>
      </c>
      <c r="C411" s="49" t="s">
        <v>236</v>
      </c>
      <c r="D411" s="49" t="s">
        <v>614</v>
      </c>
      <c r="E411" s="175">
        <v>853</v>
      </c>
      <c r="F411" s="78" t="s">
        <v>234</v>
      </c>
      <c r="G411" s="78" t="s">
        <v>270</v>
      </c>
      <c r="H411" s="78" t="s">
        <v>240</v>
      </c>
      <c r="I411" s="78" t="s">
        <v>255</v>
      </c>
      <c r="J411" s="79">
        <v>1600</v>
      </c>
      <c r="K411" s="79"/>
      <c r="L411" s="79">
        <f t="shared" si="439"/>
        <v>1600</v>
      </c>
      <c r="M411" s="79"/>
      <c r="N411" s="79">
        <f t="shared" si="502"/>
        <v>1600</v>
      </c>
      <c r="O411" s="79"/>
      <c r="P411" s="79">
        <f t="shared" si="503"/>
        <v>1600</v>
      </c>
      <c r="Q411" s="79"/>
      <c r="R411" s="79">
        <f t="shared" si="504"/>
        <v>1600</v>
      </c>
    </row>
    <row r="412" spans="1:18" s="77" customFormat="1" ht="12.75" hidden="1" customHeight="1" x14ac:dyDescent="0.25">
      <c r="A412" s="244" t="s">
        <v>282</v>
      </c>
      <c r="B412" s="244"/>
      <c r="C412" s="49" t="s">
        <v>236</v>
      </c>
      <c r="D412" s="49" t="s">
        <v>614</v>
      </c>
      <c r="E412" s="175">
        <v>853</v>
      </c>
      <c r="F412" s="75" t="s">
        <v>234</v>
      </c>
      <c r="G412" s="75" t="s">
        <v>283</v>
      </c>
      <c r="H412" s="75"/>
      <c r="I412" s="75"/>
      <c r="J412" s="76">
        <f>J413</f>
        <v>200</v>
      </c>
      <c r="K412" s="76">
        <f t="shared" ref="K412:R414" si="505">K413</f>
        <v>0</v>
      </c>
      <c r="L412" s="76">
        <f t="shared" si="505"/>
        <v>200</v>
      </c>
      <c r="M412" s="76">
        <f t="shared" si="505"/>
        <v>0</v>
      </c>
      <c r="N412" s="76">
        <f t="shared" si="505"/>
        <v>200</v>
      </c>
      <c r="O412" s="76">
        <f t="shared" si="505"/>
        <v>0</v>
      </c>
      <c r="P412" s="76">
        <f t="shared" si="505"/>
        <v>200</v>
      </c>
      <c r="Q412" s="76">
        <f t="shared" si="505"/>
        <v>0</v>
      </c>
      <c r="R412" s="76">
        <f t="shared" si="505"/>
        <v>200</v>
      </c>
    </row>
    <row r="413" spans="1:18" s="83" customFormat="1" ht="12.75" hidden="1" customHeight="1" x14ac:dyDescent="0.25">
      <c r="A413" s="241" t="s">
        <v>290</v>
      </c>
      <c r="B413" s="241"/>
      <c r="C413" s="49" t="s">
        <v>236</v>
      </c>
      <c r="D413" s="49" t="s">
        <v>614</v>
      </c>
      <c r="E413" s="175">
        <v>853</v>
      </c>
      <c r="F413" s="78" t="s">
        <v>234</v>
      </c>
      <c r="G413" s="78" t="s">
        <v>283</v>
      </c>
      <c r="H413" s="78" t="s">
        <v>291</v>
      </c>
      <c r="I413" s="82"/>
      <c r="J413" s="79">
        <f>J414</f>
        <v>200</v>
      </c>
      <c r="K413" s="79">
        <f t="shared" si="505"/>
        <v>0</v>
      </c>
      <c r="L413" s="79">
        <f t="shared" si="505"/>
        <v>200</v>
      </c>
      <c r="M413" s="79">
        <f t="shared" si="505"/>
        <v>0</v>
      </c>
      <c r="N413" s="79">
        <f t="shared" si="505"/>
        <v>200</v>
      </c>
      <c r="O413" s="79">
        <f t="shared" si="505"/>
        <v>0</v>
      </c>
      <c r="P413" s="79">
        <f t="shared" si="505"/>
        <v>200</v>
      </c>
      <c r="Q413" s="79">
        <f t="shared" si="505"/>
        <v>0</v>
      </c>
      <c r="R413" s="79">
        <f t="shared" si="505"/>
        <v>200</v>
      </c>
    </row>
    <row r="414" spans="1:18" s="1" customFormat="1" ht="12.75" hidden="1" customHeight="1" x14ac:dyDescent="0.25">
      <c r="A414" s="241" t="s">
        <v>292</v>
      </c>
      <c r="B414" s="241"/>
      <c r="C414" s="49" t="s">
        <v>236</v>
      </c>
      <c r="D414" s="49" t="s">
        <v>614</v>
      </c>
      <c r="E414" s="175">
        <v>853</v>
      </c>
      <c r="F414" s="49" t="s">
        <v>234</v>
      </c>
      <c r="G414" s="49" t="s">
        <v>283</v>
      </c>
      <c r="H414" s="49" t="s">
        <v>293</v>
      </c>
      <c r="I414" s="84"/>
      <c r="J414" s="79">
        <f>J415</f>
        <v>200</v>
      </c>
      <c r="K414" s="79">
        <f t="shared" si="505"/>
        <v>0</v>
      </c>
      <c r="L414" s="79">
        <f t="shared" si="505"/>
        <v>200</v>
      </c>
      <c r="M414" s="79">
        <f t="shared" si="505"/>
        <v>0</v>
      </c>
      <c r="N414" s="79">
        <f t="shared" si="505"/>
        <v>200</v>
      </c>
      <c r="O414" s="79">
        <f t="shared" si="505"/>
        <v>0</v>
      </c>
      <c r="P414" s="79">
        <f t="shared" si="505"/>
        <v>200</v>
      </c>
      <c r="Q414" s="79">
        <f t="shared" si="505"/>
        <v>0</v>
      </c>
      <c r="R414" s="79">
        <f t="shared" si="505"/>
        <v>200</v>
      </c>
    </row>
    <row r="415" spans="1:18" s="2" customFormat="1" ht="12.75" hidden="1" customHeight="1" x14ac:dyDescent="0.25">
      <c r="A415" s="241" t="s">
        <v>296</v>
      </c>
      <c r="B415" s="241"/>
      <c r="C415" s="49" t="s">
        <v>236</v>
      </c>
      <c r="D415" s="49" t="s">
        <v>614</v>
      </c>
      <c r="E415" s="175">
        <v>853</v>
      </c>
      <c r="F415" s="49" t="s">
        <v>234</v>
      </c>
      <c r="G415" s="49" t="s">
        <v>283</v>
      </c>
      <c r="H415" s="49" t="s">
        <v>297</v>
      </c>
      <c r="I415" s="49"/>
      <c r="J415" s="44">
        <f t="shared" ref="J415:R416" si="506">J416</f>
        <v>200</v>
      </c>
      <c r="K415" s="44">
        <f t="shared" si="506"/>
        <v>0</v>
      </c>
      <c r="L415" s="44">
        <f t="shared" si="506"/>
        <v>200</v>
      </c>
      <c r="M415" s="44">
        <f t="shared" si="506"/>
        <v>0</v>
      </c>
      <c r="N415" s="44">
        <f t="shared" si="506"/>
        <v>200</v>
      </c>
      <c r="O415" s="44">
        <f t="shared" si="506"/>
        <v>0</v>
      </c>
      <c r="P415" s="44">
        <f t="shared" si="506"/>
        <v>200</v>
      </c>
      <c r="Q415" s="44">
        <f t="shared" si="506"/>
        <v>0</v>
      </c>
      <c r="R415" s="44">
        <f t="shared" si="506"/>
        <v>200</v>
      </c>
    </row>
    <row r="416" spans="1:18" s="1" customFormat="1" ht="12.75" hidden="1" customHeight="1" x14ac:dyDescent="0.25">
      <c r="A416" s="80"/>
      <c r="B416" s="48" t="s">
        <v>290</v>
      </c>
      <c r="C416" s="49" t="s">
        <v>236</v>
      </c>
      <c r="D416" s="49" t="s">
        <v>614</v>
      </c>
      <c r="E416" s="175">
        <v>853</v>
      </c>
      <c r="F416" s="78" t="s">
        <v>234</v>
      </c>
      <c r="G416" s="49" t="s">
        <v>283</v>
      </c>
      <c r="H416" s="49" t="s">
        <v>297</v>
      </c>
      <c r="I416" s="78" t="s">
        <v>298</v>
      </c>
      <c r="J416" s="79">
        <f t="shared" si="506"/>
        <v>200</v>
      </c>
      <c r="K416" s="79">
        <f t="shared" si="506"/>
        <v>0</v>
      </c>
      <c r="L416" s="79">
        <f t="shared" si="506"/>
        <v>200</v>
      </c>
      <c r="M416" s="79">
        <f t="shared" si="506"/>
        <v>0</v>
      </c>
      <c r="N416" s="79">
        <f t="shared" si="506"/>
        <v>200</v>
      </c>
      <c r="O416" s="79">
        <f t="shared" si="506"/>
        <v>0</v>
      </c>
      <c r="P416" s="79">
        <f t="shared" si="506"/>
        <v>200</v>
      </c>
      <c r="Q416" s="79">
        <f t="shared" si="506"/>
        <v>0</v>
      </c>
      <c r="R416" s="79">
        <f t="shared" si="506"/>
        <v>200</v>
      </c>
    </row>
    <row r="417" spans="1:18" s="1" customFormat="1" ht="12.75" hidden="1" customHeight="1" x14ac:dyDescent="0.25">
      <c r="A417" s="80"/>
      <c r="B417" s="48" t="s">
        <v>299</v>
      </c>
      <c r="C417" s="49" t="s">
        <v>236</v>
      </c>
      <c r="D417" s="49" t="s">
        <v>614</v>
      </c>
      <c r="E417" s="175">
        <v>853</v>
      </c>
      <c r="F417" s="78" t="s">
        <v>234</v>
      </c>
      <c r="G417" s="49" t="s">
        <v>283</v>
      </c>
      <c r="H417" s="49" t="s">
        <v>297</v>
      </c>
      <c r="I417" s="78" t="s">
        <v>300</v>
      </c>
      <c r="J417" s="79">
        <v>200</v>
      </c>
      <c r="K417" s="79"/>
      <c r="L417" s="79">
        <f t="shared" si="439"/>
        <v>200</v>
      </c>
      <c r="M417" s="79"/>
      <c r="N417" s="79">
        <f t="shared" ref="N417" si="507">L417+M417</f>
        <v>200</v>
      </c>
      <c r="O417" s="79"/>
      <c r="P417" s="79">
        <f t="shared" ref="P417" si="508">N417+O417</f>
        <v>200</v>
      </c>
      <c r="Q417" s="79"/>
      <c r="R417" s="79">
        <f t="shared" ref="R417" si="509">P417+Q417</f>
        <v>200</v>
      </c>
    </row>
    <row r="418" spans="1:18" s="74" customFormat="1" ht="12.75" customHeight="1" x14ac:dyDescent="0.25">
      <c r="A418" s="243" t="s">
        <v>305</v>
      </c>
      <c r="B418" s="243"/>
      <c r="C418" s="49" t="s">
        <v>236</v>
      </c>
      <c r="D418" s="49" t="s">
        <v>614</v>
      </c>
      <c r="E418" s="175">
        <v>853</v>
      </c>
      <c r="F418" s="72" t="s">
        <v>306</v>
      </c>
      <c r="G418" s="72"/>
      <c r="H418" s="72"/>
      <c r="I418" s="72"/>
      <c r="J418" s="73">
        <f t="shared" ref="J418:R423" si="510">J419</f>
        <v>708500</v>
      </c>
      <c r="K418" s="73">
        <f t="shared" si="510"/>
        <v>0</v>
      </c>
      <c r="L418" s="73">
        <f t="shared" si="510"/>
        <v>708500</v>
      </c>
      <c r="M418" s="73">
        <f t="shared" si="510"/>
        <v>0</v>
      </c>
      <c r="N418" s="73">
        <f t="shared" si="510"/>
        <v>708500</v>
      </c>
      <c r="O418" s="73">
        <f t="shared" si="510"/>
        <v>0</v>
      </c>
      <c r="P418" s="73">
        <f t="shared" si="510"/>
        <v>708500</v>
      </c>
      <c r="Q418" s="73">
        <f t="shared" si="510"/>
        <v>2927</v>
      </c>
      <c r="R418" s="73">
        <f t="shared" si="510"/>
        <v>711427</v>
      </c>
    </row>
    <row r="419" spans="1:18" s="55" customFormat="1" x14ac:dyDescent="0.25">
      <c r="A419" s="255" t="s">
        <v>307</v>
      </c>
      <c r="B419" s="255"/>
      <c r="C419" s="49" t="s">
        <v>236</v>
      </c>
      <c r="D419" s="49" t="s">
        <v>614</v>
      </c>
      <c r="E419" s="175">
        <v>853</v>
      </c>
      <c r="F419" s="75" t="s">
        <v>306</v>
      </c>
      <c r="G419" s="75" t="s">
        <v>236</v>
      </c>
      <c r="H419" s="75"/>
      <c r="I419" s="75"/>
      <c r="J419" s="76">
        <f t="shared" si="510"/>
        <v>708500</v>
      </c>
      <c r="K419" s="76">
        <f t="shared" si="510"/>
        <v>0</v>
      </c>
      <c r="L419" s="76">
        <f t="shared" si="510"/>
        <v>708500</v>
      </c>
      <c r="M419" s="76">
        <f t="shared" si="510"/>
        <v>0</v>
      </c>
      <c r="N419" s="76">
        <f t="shared" si="510"/>
        <v>708500</v>
      </c>
      <c r="O419" s="76">
        <f t="shared" si="510"/>
        <v>0</v>
      </c>
      <c r="P419" s="76">
        <f t="shared" si="510"/>
        <v>708500</v>
      </c>
      <c r="Q419" s="76">
        <f t="shared" si="510"/>
        <v>2927</v>
      </c>
      <c r="R419" s="76">
        <f t="shared" si="510"/>
        <v>711427</v>
      </c>
    </row>
    <row r="420" spans="1:18" s="57" customFormat="1" ht="12.75" customHeight="1" x14ac:dyDescent="0.25">
      <c r="A420" s="241" t="s">
        <v>308</v>
      </c>
      <c r="B420" s="241"/>
      <c r="C420" s="49" t="s">
        <v>236</v>
      </c>
      <c r="D420" s="49" t="s">
        <v>614</v>
      </c>
      <c r="E420" s="175">
        <v>853</v>
      </c>
      <c r="F420" s="78" t="s">
        <v>306</v>
      </c>
      <c r="G420" s="78" t="s">
        <v>236</v>
      </c>
      <c r="H420" s="78" t="s">
        <v>309</v>
      </c>
      <c r="I420" s="78"/>
      <c r="J420" s="79">
        <f t="shared" si="510"/>
        <v>708500</v>
      </c>
      <c r="K420" s="79">
        <f t="shared" si="510"/>
        <v>0</v>
      </c>
      <c r="L420" s="79">
        <f t="shared" si="510"/>
        <v>708500</v>
      </c>
      <c r="M420" s="79">
        <f t="shared" si="510"/>
        <v>0</v>
      </c>
      <c r="N420" s="79">
        <f t="shared" si="510"/>
        <v>708500</v>
      </c>
      <c r="O420" s="79">
        <f t="shared" si="510"/>
        <v>0</v>
      </c>
      <c r="P420" s="79">
        <f t="shared" si="510"/>
        <v>708500</v>
      </c>
      <c r="Q420" s="79">
        <f t="shared" si="510"/>
        <v>2927</v>
      </c>
      <c r="R420" s="79">
        <f t="shared" si="510"/>
        <v>711427</v>
      </c>
    </row>
    <row r="421" spans="1:18" s="1" customFormat="1" ht="26.25" customHeight="1" x14ac:dyDescent="0.25">
      <c r="A421" s="241" t="s">
        <v>310</v>
      </c>
      <c r="B421" s="241"/>
      <c r="C421" s="49" t="s">
        <v>236</v>
      </c>
      <c r="D421" s="49" t="s">
        <v>614</v>
      </c>
      <c r="E421" s="175">
        <v>853</v>
      </c>
      <c r="F421" s="78" t="s">
        <v>306</v>
      </c>
      <c r="G421" s="78" t="s">
        <v>236</v>
      </c>
      <c r="H421" s="78" t="s">
        <v>311</v>
      </c>
      <c r="I421" s="78"/>
      <c r="J421" s="86">
        <f t="shared" si="510"/>
        <v>708500</v>
      </c>
      <c r="K421" s="86">
        <f t="shared" si="510"/>
        <v>0</v>
      </c>
      <c r="L421" s="86">
        <f t="shared" si="510"/>
        <v>708500</v>
      </c>
      <c r="M421" s="86">
        <f t="shared" si="510"/>
        <v>0</v>
      </c>
      <c r="N421" s="86">
        <f t="shared" si="510"/>
        <v>708500</v>
      </c>
      <c r="O421" s="86">
        <f t="shared" si="510"/>
        <v>0</v>
      </c>
      <c r="P421" s="86">
        <f t="shared" si="510"/>
        <v>708500</v>
      </c>
      <c r="Q421" s="86">
        <f t="shared" si="510"/>
        <v>2927</v>
      </c>
      <c r="R421" s="86">
        <f t="shared" si="510"/>
        <v>711427</v>
      </c>
    </row>
    <row r="422" spans="1:18" s="1" customFormat="1" ht="52.5" customHeight="1" x14ac:dyDescent="0.25">
      <c r="A422" s="252" t="s">
        <v>312</v>
      </c>
      <c r="B422" s="252"/>
      <c r="C422" s="49" t="s">
        <v>236</v>
      </c>
      <c r="D422" s="49" t="s">
        <v>614</v>
      </c>
      <c r="E422" s="175">
        <v>853</v>
      </c>
      <c r="F422" s="78" t="s">
        <v>306</v>
      </c>
      <c r="G422" s="78" t="s">
        <v>236</v>
      </c>
      <c r="H422" s="78" t="s">
        <v>313</v>
      </c>
      <c r="I422" s="78"/>
      <c r="J422" s="86">
        <f t="shared" si="510"/>
        <v>708500</v>
      </c>
      <c r="K422" s="86">
        <f t="shared" si="510"/>
        <v>0</v>
      </c>
      <c r="L422" s="86">
        <f t="shared" si="510"/>
        <v>708500</v>
      </c>
      <c r="M422" s="86">
        <f t="shared" si="510"/>
        <v>0</v>
      </c>
      <c r="N422" s="86">
        <f t="shared" si="510"/>
        <v>708500</v>
      </c>
      <c r="O422" s="86">
        <f t="shared" si="510"/>
        <v>0</v>
      </c>
      <c r="P422" s="86">
        <f t="shared" si="510"/>
        <v>708500</v>
      </c>
      <c r="Q422" s="86">
        <f t="shared" si="510"/>
        <v>2927</v>
      </c>
      <c r="R422" s="86">
        <f t="shared" si="510"/>
        <v>711427</v>
      </c>
    </row>
    <row r="423" spans="1:18" s="1" customFormat="1" ht="12.75" customHeight="1" x14ac:dyDescent="0.25">
      <c r="A423" s="48"/>
      <c r="B423" s="51" t="s">
        <v>290</v>
      </c>
      <c r="C423" s="49" t="s">
        <v>236</v>
      </c>
      <c r="D423" s="49" t="s">
        <v>614</v>
      </c>
      <c r="E423" s="175">
        <v>853</v>
      </c>
      <c r="F423" s="78" t="s">
        <v>306</v>
      </c>
      <c r="G423" s="78" t="s">
        <v>236</v>
      </c>
      <c r="H423" s="78" t="s">
        <v>314</v>
      </c>
      <c r="I423" s="78" t="s">
        <v>298</v>
      </c>
      <c r="J423" s="79">
        <f>J424</f>
        <v>708500</v>
      </c>
      <c r="K423" s="79">
        <f t="shared" si="510"/>
        <v>0</v>
      </c>
      <c r="L423" s="79">
        <f t="shared" si="510"/>
        <v>708500</v>
      </c>
      <c r="M423" s="79">
        <f t="shared" si="510"/>
        <v>0</v>
      </c>
      <c r="N423" s="79">
        <f t="shared" si="510"/>
        <v>708500</v>
      </c>
      <c r="O423" s="79">
        <f t="shared" si="510"/>
        <v>0</v>
      </c>
      <c r="P423" s="79">
        <f t="shared" si="510"/>
        <v>708500</v>
      </c>
      <c r="Q423" s="79">
        <f t="shared" si="510"/>
        <v>2927</v>
      </c>
      <c r="R423" s="79">
        <f t="shared" si="510"/>
        <v>711427</v>
      </c>
    </row>
    <row r="424" spans="1:18" s="1" customFormat="1" ht="12.75" customHeight="1" x14ac:dyDescent="0.25">
      <c r="A424" s="48"/>
      <c r="B424" s="51" t="s">
        <v>299</v>
      </c>
      <c r="C424" s="49" t="s">
        <v>236</v>
      </c>
      <c r="D424" s="49" t="s">
        <v>614</v>
      </c>
      <c r="E424" s="175">
        <v>853</v>
      </c>
      <c r="F424" s="78" t="s">
        <v>306</v>
      </c>
      <c r="G424" s="78" t="s">
        <v>236</v>
      </c>
      <c r="H424" s="78" t="s">
        <v>314</v>
      </c>
      <c r="I424" s="78" t="s">
        <v>300</v>
      </c>
      <c r="J424" s="79">
        <v>708500</v>
      </c>
      <c r="K424" s="79"/>
      <c r="L424" s="79">
        <f t="shared" si="439"/>
        <v>708500</v>
      </c>
      <c r="M424" s="79"/>
      <c r="N424" s="79">
        <f t="shared" ref="N424" si="511">L424+M424</f>
        <v>708500</v>
      </c>
      <c r="O424" s="79"/>
      <c r="P424" s="79">
        <f t="shared" ref="P424" si="512">N424+O424</f>
        <v>708500</v>
      </c>
      <c r="Q424" s="79">
        <v>2927</v>
      </c>
      <c r="R424" s="79">
        <f t="shared" ref="R424" si="513">P424+Q424</f>
        <v>711427</v>
      </c>
    </row>
    <row r="425" spans="1:18" s="74" customFormat="1" hidden="1" x14ac:dyDescent="0.25">
      <c r="A425" s="243" t="s">
        <v>328</v>
      </c>
      <c r="B425" s="243"/>
      <c r="C425" s="49" t="s">
        <v>236</v>
      </c>
      <c r="D425" s="49" t="s">
        <v>614</v>
      </c>
      <c r="E425" s="175">
        <v>853</v>
      </c>
      <c r="F425" s="72" t="s">
        <v>257</v>
      </c>
      <c r="G425" s="72"/>
      <c r="H425" s="72"/>
      <c r="I425" s="72"/>
      <c r="J425" s="73">
        <f>J426</f>
        <v>4433800</v>
      </c>
      <c r="K425" s="73">
        <f t="shared" ref="K425:R425" si="514">K426</f>
        <v>0</v>
      </c>
      <c r="L425" s="73">
        <f t="shared" si="514"/>
        <v>4433800</v>
      </c>
      <c r="M425" s="73">
        <f t="shared" si="514"/>
        <v>0</v>
      </c>
      <c r="N425" s="73">
        <f t="shared" si="514"/>
        <v>4433800</v>
      </c>
      <c r="O425" s="73">
        <f t="shared" si="514"/>
        <v>0</v>
      </c>
      <c r="P425" s="73">
        <f t="shared" si="514"/>
        <v>4433800</v>
      </c>
      <c r="Q425" s="73">
        <f t="shared" si="514"/>
        <v>0</v>
      </c>
      <c r="R425" s="73">
        <f t="shared" si="514"/>
        <v>4433800</v>
      </c>
    </row>
    <row r="426" spans="1:18" s="77" customFormat="1" hidden="1" x14ac:dyDescent="0.25">
      <c r="A426" s="220" t="s">
        <v>337</v>
      </c>
      <c r="B426" s="221"/>
      <c r="C426" s="49" t="s">
        <v>236</v>
      </c>
      <c r="D426" s="49" t="s">
        <v>614</v>
      </c>
      <c r="E426" s="175">
        <v>853</v>
      </c>
      <c r="F426" s="75" t="s">
        <v>257</v>
      </c>
      <c r="G426" s="75" t="s">
        <v>317</v>
      </c>
      <c r="H426" s="75"/>
      <c r="I426" s="75"/>
      <c r="J426" s="76">
        <f t="shared" ref="J426:R430" si="515">J427</f>
        <v>4433800</v>
      </c>
      <c r="K426" s="76">
        <f t="shared" si="515"/>
        <v>0</v>
      </c>
      <c r="L426" s="76">
        <f t="shared" si="515"/>
        <v>4433800</v>
      </c>
      <c r="M426" s="76">
        <f t="shared" si="515"/>
        <v>0</v>
      </c>
      <c r="N426" s="76">
        <f t="shared" si="515"/>
        <v>4433800</v>
      </c>
      <c r="O426" s="76">
        <f t="shared" si="515"/>
        <v>0</v>
      </c>
      <c r="P426" s="76">
        <f t="shared" si="515"/>
        <v>4433800</v>
      </c>
      <c r="Q426" s="76">
        <f t="shared" si="515"/>
        <v>0</v>
      </c>
      <c r="R426" s="76">
        <f t="shared" si="515"/>
        <v>4433800</v>
      </c>
    </row>
    <row r="427" spans="1:18" s="1" customFormat="1" ht="12.75" hidden="1" customHeight="1" x14ac:dyDescent="0.25">
      <c r="A427" s="241" t="s">
        <v>290</v>
      </c>
      <c r="B427" s="241"/>
      <c r="C427" s="49" t="s">
        <v>236</v>
      </c>
      <c r="D427" s="49" t="s">
        <v>614</v>
      </c>
      <c r="E427" s="175">
        <v>853</v>
      </c>
      <c r="F427" s="78" t="s">
        <v>257</v>
      </c>
      <c r="G427" s="78" t="s">
        <v>317</v>
      </c>
      <c r="H427" s="78" t="s">
        <v>291</v>
      </c>
      <c r="I427" s="78"/>
      <c r="J427" s="79">
        <f>J428</f>
        <v>4433800</v>
      </c>
      <c r="K427" s="79">
        <f t="shared" si="515"/>
        <v>0</v>
      </c>
      <c r="L427" s="79">
        <f t="shared" si="515"/>
        <v>4433800</v>
      </c>
      <c r="M427" s="79">
        <f t="shared" si="515"/>
        <v>0</v>
      </c>
      <c r="N427" s="79">
        <f t="shared" si="515"/>
        <v>4433800</v>
      </c>
      <c r="O427" s="79">
        <f t="shared" si="515"/>
        <v>0</v>
      </c>
      <c r="P427" s="79">
        <f t="shared" si="515"/>
        <v>4433800</v>
      </c>
      <c r="Q427" s="79">
        <f t="shared" si="515"/>
        <v>0</v>
      </c>
      <c r="R427" s="79">
        <f t="shared" si="515"/>
        <v>4433800</v>
      </c>
    </row>
    <row r="428" spans="1:18" s="1" customFormat="1" hidden="1" x14ac:dyDescent="0.25">
      <c r="A428" s="241" t="s">
        <v>292</v>
      </c>
      <c r="B428" s="241"/>
      <c r="C428" s="49" t="s">
        <v>236</v>
      </c>
      <c r="D428" s="49" t="s">
        <v>614</v>
      </c>
      <c r="E428" s="175">
        <v>853</v>
      </c>
      <c r="F428" s="78" t="s">
        <v>257</v>
      </c>
      <c r="G428" s="78" t="s">
        <v>317</v>
      </c>
      <c r="H428" s="78" t="s">
        <v>293</v>
      </c>
      <c r="I428" s="78"/>
      <c r="J428" s="79">
        <f>J429</f>
        <v>4433800</v>
      </c>
      <c r="K428" s="79">
        <f t="shared" si="515"/>
        <v>0</v>
      </c>
      <c r="L428" s="79">
        <f t="shared" si="515"/>
        <v>4433800</v>
      </c>
      <c r="M428" s="79">
        <f t="shared" si="515"/>
        <v>0</v>
      </c>
      <c r="N428" s="79">
        <f t="shared" si="515"/>
        <v>4433800</v>
      </c>
      <c r="O428" s="79">
        <f t="shared" si="515"/>
        <v>0</v>
      </c>
      <c r="P428" s="79">
        <f t="shared" si="515"/>
        <v>4433800</v>
      </c>
      <c r="Q428" s="79">
        <f t="shared" si="515"/>
        <v>0</v>
      </c>
      <c r="R428" s="79">
        <f t="shared" si="515"/>
        <v>4433800</v>
      </c>
    </row>
    <row r="429" spans="1:18" s="1" customFormat="1" hidden="1" x14ac:dyDescent="0.25">
      <c r="A429" s="222" t="s">
        <v>338</v>
      </c>
      <c r="B429" s="223"/>
      <c r="C429" s="49" t="s">
        <v>236</v>
      </c>
      <c r="D429" s="49" t="s">
        <v>614</v>
      </c>
      <c r="E429" s="175">
        <v>853</v>
      </c>
      <c r="F429" s="78" t="s">
        <v>257</v>
      </c>
      <c r="G429" s="78" t="s">
        <v>317</v>
      </c>
      <c r="H429" s="78" t="s">
        <v>339</v>
      </c>
      <c r="I429" s="78"/>
      <c r="J429" s="79">
        <f>J430</f>
        <v>4433800</v>
      </c>
      <c r="K429" s="79">
        <f t="shared" si="515"/>
        <v>0</v>
      </c>
      <c r="L429" s="79">
        <f t="shared" si="515"/>
        <v>4433800</v>
      </c>
      <c r="M429" s="79">
        <f t="shared" si="515"/>
        <v>0</v>
      </c>
      <c r="N429" s="79">
        <f t="shared" si="515"/>
        <v>4433800</v>
      </c>
      <c r="O429" s="79">
        <f t="shared" si="515"/>
        <v>0</v>
      </c>
      <c r="P429" s="79">
        <f t="shared" si="515"/>
        <v>4433800</v>
      </c>
      <c r="Q429" s="79">
        <f t="shared" si="515"/>
        <v>0</v>
      </c>
      <c r="R429" s="79">
        <f t="shared" si="515"/>
        <v>4433800</v>
      </c>
    </row>
    <row r="430" spans="1:18" s="1" customFormat="1" ht="12.75" hidden="1" customHeight="1" x14ac:dyDescent="0.25">
      <c r="A430" s="51"/>
      <c r="B430" s="51" t="s">
        <v>290</v>
      </c>
      <c r="C430" s="49" t="s">
        <v>236</v>
      </c>
      <c r="D430" s="49" t="s">
        <v>614</v>
      </c>
      <c r="E430" s="175">
        <v>853</v>
      </c>
      <c r="F430" s="78" t="s">
        <v>257</v>
      </c>
      <c r="G430" s="78" t="s">
        <v>317</v>
      </c>
      <c r="H430" s="78" t="s">
        <v>339</v>
      </c>
      <c r="I430" s="78" t="s">
        <v>298</v>
      </c>
      <c r="J430" s="79">
        <f>J431</f>
        <v>4433800</v>
      </c>
      <c r="K430" s="79">
        <f t="shared" si="515"/>
        <v>0</v>
      </c>
      <c r="L430" s="79">
        <f t="shared" si="515"/>
        <v>4433800</v>
      </c>
      <c r="M430" s="79">
        <f t="shared" si="515"/>
        <v>0</v>
      </c>
      <c r="N430" s="79">
        <f t="shared" si="515"/>
        <v>4433800</v>
      </c>
      <c r="O430" s="79">
        <f t="shared" si="515"/>
        <v>0</v>
      </c>
      <c r="P430" s="79">
        <f t="shared" si="515"/>
        <v>4433800</v>
      </c>
      <c r="Q430" s="79">
        <f t="shared" si="515"/>
        <v>0</v>
      </c>
      <c r="R430" s="79">
        <f t="shared" si="515"/>
        <v>4433800</v>
      </c>
    </row>
    <row r="431" spans="1:18" s="1" customFormat="1" ht="12.75" hidden="1" customHeight="1" x14ac:dyDescent="0.25">
      <c r="A431" s="95"/>
      <c r="B431" s="81" t="s">
        <v>299</v>
      </c>
      <c r="C431" s="49" t="s">
        <v>236</v>
      </c>
      <c r="D431" s="49" t="s">
        <v>614</v>
      </c>
      <c r="E431" s="175">
        <v>853</v>
      </c>
      <c r="F431" s="78" t="s">
        <v>257</v>
      </c>
      <c r="G431" s="78" t="s">
        <v>317</v>
      </c>
      <c r="H431" s="78" t="s">
        <v>339</v>
      </c>
      <c r="I431" s="78" t="s">
        <v>300</v>
      </c>
      <c r="J431" s="79">
        <v>4433800</v>
      </c>
      <c r="K431" s="79"/>
      <c r="L431" s="79">
        <f t="shared" ref="L431:L480" si="516">J431+K431</f>
        <v>4433800</v>
      </c>
      <c r="M431" s="79"/>
      <c r="N431" s="79">
        <f t="shared" ref="N431" si="517">L431+M431</f>
        <v>4433800</v>
      </c>
      <c r="O431" s="79"/>
      <c r="P431" s="79">
        <f t="shared" ref="P431" si="518">N431+O431</f>
        <v>4433800</v>
      </c>
      <c r="Q431" s="79"/>
      <c r="R431" s="79">
        <f t="shared" ref="R431" si="519">P431+Q431</f>
        <v>4433800</v>
      </c>
    </row>
    <row r="432" spans="1:18" s="1" customFormat="1" hidden="1" x14ac:dyDescent="0.25">
      <c r="A432" s="243" t="s">
        <v>470</v>
      </c>
      <c r="B432" s="243"/>
      <c r="C432" s="49" t="s">
        <v>236</v>
      </c>
      <c r="D432" s="49" t="s">
        <v>614</v>
      </c>
      <c r="E432" s="175">
        <v>853</v>
      </c>
      <c r="F432" s="72" t="s">
        <v>471</v>
      </c>
      <c r="G432" s="72"/>
      <c r="H432" s="72"/>
      <c r="I432" s="72"/>
      <c r="J432" s="73">
        <f>J433</f>
        <v>260600</v>
      </c>
      <c r="K432" s="73">
        <f t="shared" ref="K432:R433" si="520">K433</f>
        <v>-136580</v>
      </c>
      <c r="L432" s="73">
        <f t="shared" si="520"/>
        <v>124020</v>
      </c>
      <c r="M432" s="73">
        <f t="shared" si="520"/>
        <v>0</v>
      </c>
      <c r="N432" s="73">
        <f t="shared" si="520"/>
        <v>124020</v>
      </c>
      <c r="O432" s="73">
        <f t="shared" si="520"/>
        <v>0</v>
      </c>
      <c r="P432" s="73">
        <f t="shared" si="520"/>
        <v>124020</v>
      </c>
      <c r="Q432" s="73">
        <f t="shared" si="520"/>
        <v>0</v>
      </c>
      <c r="R432" s="73">
        <f t="shared" si="520"/>
        <v>124020</v>
      </c>
    </row>
    <row r="433" spans="1:18" s="1" customFormat="1" hidden="1" x14ac:dyDescent="0.25">
      <c r="A433" s="244" t="s">
        <v>497</v>
      </c>
      <c r="B433" s="244"/>
      <c r="C433" s="49" t="s">
        <v>236</v>
      </c>
      <c r="D433" s="49" t="s">
        <v>614</v>
      </c>
      <c r="E433" s="175">
        <v>853</v>
      </c>
      <c r="F433" s="75" t="s">
        <v>471</v>
      </c>
      <c r="G433" s="75" t="s">
        <v>257</v>
      </c>
      <c r="H433" s="75"/>
      <c r="I433" s="75"/>
      <c r="J433" s="103">
        <f>J434</f>
        <v>260600</v>
      </c>
      <c r="K433" s="103">
        <f t="shared" si="520"/>
        <v>-136580</v>
      </c>
      <c r="L433" s="103">
        <f t="shared" si="520"/>
        <v>124020</v>
      </c>
      <c r="M433" s="103">
        <f t="shared" si="520"/>
        <v>0</v>
      </c>
      <c r="N433" s="103">
        <f t="shared" si="520"/>
        <v>124020</v>
      </c>
      <c r="O433" s="103">
        <f t="shared" si="520"/>
        <v>0</v>
      </c>
      <c r="P433" s="103">
        <f t="shared" si="520"/>
        <v>124020</v>
      </c>
      <c r="Q433" s="103">
        <f t="shared" si="520"/>
        <v>0</v>
      </c>
      <c r="R433" s="103">
        <f t="shared" si="520"/>
        <v>124020</v>
      </c>
    </row>
    <row r="434" spans="1:18" s="1" customFormat="1" ht="12.75" hidden="1" customHeight="1" x14ac:dyDescent="0.25">
      <c r="A434" s="241" t="s">
        <v>290</v>
      </c>
      <c r="B434" s="241"/>
      <c r="C434" s="49" t="s">
        <v>236</v>
      </c>
      <c r="D434" s="49" t="s">
        <v>614</v>
      </c>
      <c r="E434" s="175">
        <v>853</v>
      </c>
      <c r="F434" s="49" t="s">
        <v>471</v>
      </c>
      <c r="G434" s="49" t="s">
        <v>257</v>
      </c>
      <c r="H434" s="49" t="s">
        <v>291</v>
      </c>
      <c r="I434" s="49"/>
      <c r="J434" s="44">
        <f>J435+J442</f>
        <v>260600</v>
      </c>
      <c r="K434" s="44">
        <f t="shared" ref="K434" si="521">K435+K442</f>
        <v>-136580</v>
      </c>
      <c r="L434" s="44">
        <f>L435+L442</f>
        <v>124020</v>
      </c>
      <c r="M434" s="44"/>
      <c r="N434" s="44">
        <f>N435+N442</f>
        <v>124020</v>
      </c>
      <c r="O434" s="44"/>
      <c r="P434" s="44">
        <f>P435+P442</f>
        <v>124020</v>
      </c>
      <c r="Q434" s="44"/>
      <c r="R434" s="44">
        <f>R435+R442</f>
        <v>124020</v>
      </c>
    </row>
    <row r="435" spans="1:18" s="1" customFormat="1" ht="12.75" hidden="1" customHeight="1" x14ac:dyDescent="0.25">
      <c r="A435" s="241" t="s">
        <v>292</v>
      </c>
      <c r="B435" s="241"/>
      <c r="C435" s="49" t="s">
        <v>236</v>
      </c>
      <c r="D435" s="49" t="s">
        <v>614</v>
      </c>
      <c r="E435" s="175">
        <v>853</v>
      </c>
      <c r="F435" s="78" t="s">
        <v>471</v>
      </c>
      <c r="G435" s="78" t="s">
        <v>257</v>
      </c>
      <c r="H435" s="78" t="s">
        <v>293</v>
      </c>
      <c r="I435" s="78"/>
      <c r="J435" s="79">
        <f>J436+J439</f>
        <v>127200</v>
      </c>
      <c r="K435" s="79">
        <f t="shared" ref="K435" si="522">K436+K439</f>
        <v>-3180</v>
      </c>
      <c r="L435" s="79">
        <f>L436+L439</f>
        <v>124020</v>
      </c>
      <c r="M435" s="79"/>
      <c r="N435" s="79">
        <f t="shared" ref="N435:P435" si="523">N436+N439</f>
        <v>124020</v>
      </c>
      <c r="O435" s="79"/>
      <c r="P435" s="79">
        <f t="shared" si="523"/>
        <v>124020</v>
      </c>
      <c r="Q435" s="79"/>
      <c r="R435" s="79">
        <f t="shared" ref="R435" si="524">R436+R439</f>
        <v>124020</v>
      </c>
    </row>
    <row r="436" spans="1:18" s="1" customFormat="1" ht="12.75" hidden="1" customHeight="1" x14ac:dyDescent="0.25">
      <c r="A436" s="241" t="s">
        <v>487</v>
      </c>
      <c r="B436" s="241"/>
      <c r="C436" s="49" t="s">
        <v>236</v>
      </c>
      <c r="D436" s="49" t="s">
        <v>614</v>
      </c>
      <c r="E436" s="130">
        <v>853</v>
      </c>
      <c r="F436" s="78" t="s">
        <v>471</v>
      </c>
      <c r="G436" s="78" t="s">
        <v>257</v>
      </c>
      <c r="H436" s="78" t="s">
        <v>488</v>
      </c>
      <c r="I436" s="78"/>
      <c r="J436" s="79">
        <f>J438</f>
        <v>3180</v>
      </c>
      <c r="K436" s="79">
        <f t="shared" ref="K436:R436" si="525">K438</f>
        <v>-3180</v>
      </c>
      <c r="L436" s="79">
        <f t="shared" si="525"/>
        <v>0</v>
      </c>
      <c r="M436" s="79">
        <f t="shared" si="525"/>
        <v>0</v>
      </c>
      <c r="N436" s="79">
        <f t="shared" si="525"/>
        <v>0</v>
      </c>
      <c r="O436" s="79">
        <f t="shared" si="525"/>
        <v>0</v>
      </c>
      <c r="P436" s="79">
        <f t="shared" si="525"/>
        <v>0</v>
      </c>
      <c r="Q436" s="79">
        <f t="shared" si="525"/>
        <v>0</v>
      </c>
      <c r="R436" s="79">
        <f t="shared" si="525"/>
        <v>0</v>
      </c>
    </row>
    <row r="437" spans="1:18" s="1" customFormat="1" ht="12.75" hidden="1" customHeight="1" x14ac:dyDescent="0.25">
      <c r="A437" s="80"/>
      <c r="B437" s="51" t="s">
        <v>290</v>
      </c>
      <c r="C437" s="49" t="s">
        <v>236</v>
      </c>
      <c r="D437" s="49" t="s">
        <v>614</v>
      </c>
      <c r="E437" s="130">
        <v>853</v>
      </c>
      <c r="F437" s="78" t="s">
        <v>471</v>
      </c>
      <c r="G437" s="78" t="s">
        <v>257</v>
      </c>
      <c r="H437" s="78" t="s">
        <v>488</v>
      </c>
      <c r="I437" s="78" t="s">
        <v>298</v>
      </c>
      <c r="J437" s="79">
        <f>J438</f>
        <v>3180</v>
      </c>
      <c r="K437" s="79">
        <f t="shared" ref="K437:R437" si="526">K438</f>
        <v>-3180</v>
      </c>
      <c r="L437" s="79">
        <f t="shared" si="526"/>
        <v>0</v>
      </c>
      <c r="M437" s="79">
        <f t="shared" si="526"/>
        <v>0</v>
      </c>
      <c r="N437" s="79">
        <f t="shared" si="526"/>
        <v>0</v>
      </c>
      <c r="O437" s="79">
        <f t="shared" si="526"/>
        <v>0</v>
      </c>
      <c r="P437" s="79">
        <f t="shared" si="526"/>
        <v>0</v>
      </c>
      <c r="Q437" s="79">
        <f t="shared" si="526"/>
        <v>0</v>
      </c>
      <c r="R437" s="79">
        <f t="shared" si="526"/>
        <v>0</v>
      </c>
    </row>
    <row r="438" spans="1:18" s="1" customFormat="1" ht="12.75" hidden="1" customHeight="1" x14ac:dyDescent="0.25">
      <c r="A438" s="87"/>
      <c r="B438" s="51" t="s">
        <v>299</v>
      </c>
      <c r="C438" s="49" t="s">
        <v>236</v>
      </c>
      <c r="D438" s="49" t="s">
        <v>614</v>
      </c>
      <c r="E438" s="130">
        <v>853</v>
      </c>
      <c r="F438" s="78" t="s">
        <v>471</v>
      </c>
      <c r="G438" s="78" t="s">
        <v>257</v>
      </c>
      <c r="H438" s="78" t="s">
        <v>488</v>
      </c>
      <c r="I438" s="78" t="s">
        <v>300</v>
      </c>
      <c r="J438" s="79">
        <v>3180</v>
      </c>
      <c r="K438" s="79">
        <v>-3180</v>
      </c>
      <c r="L438" s="79">
        <f t="shared" si="516"/>
        <v>0</v>
      </c>
      <c r="M438" s="79"/>
      <c r="N438" s="79">
        <f t="shared" ref="N438" si="527">L438+M438</f>
        <v>0</v>
      </c>
      <c r="O438" s="79"/>
      <c r="P438" s="79">
        <f t="shared" ref="P438" si="528">N438+O438</f>
        <v>0</v>
      </c>
      <c r="Q438" s="79"/>
      <c r="R438" s="79">
        <f t="shared" ref="R438" si="529">P438+Q438</f>
        <v>0</v>
      </c>
    </row>
    <row r="439" spans="1:18" s="1" customFormat="1" hidden="1" x14ac:dyDescent="0.25">
      <c r="A439" s="241" t="s">
        <v>498</v>
      </c>
      <c r="B439" s="241"/>
      <c r="C439" s="49" t="s">
        <v>236</v>
      </c>
      <c r="D439" s="49" t="s">
        <v>614</v>
      </c>
      <c r="E439" s="175">
        <v>853</v>
      </c>
      <c r="F439" s="78" t="s">
        <v>471</v>
      </c>
      <c r="G439" s="78" t="s">
        <v>257</v>
      </c>
      <c r="H439" s="78" t="s">
        <v>499</v>
      </c>
      <c r="I439" s="78"/>
      <c r="J439" s="79">
        <f t="shared" ref="J439:R440" si="530">J440</f>
        <v>124020</v>
      </c>
      <c r="K439" s="79">
        <f t="shared" si="530"/>
        <v>0</v>
      </c>
      <c r="L439" s="79">
        <f t="shared" si="530"/>
        <v>124020</v>
      </c>
      <c r="M439" s="79">
        <f t="shared" si="530"/>
        <v>0</v>
      </c>
      <c r="N439" s="79">
        <f t="shared" si="530"/>
        <v>124020</v>
      </c>
      <c r="O439" s="79">
        <f t="shared" si="530"/>
        <v>0</v>
      </c>
      <c r="P439" s="79">
        <f t="shared" si="530"/>
        <v>124020</v>
      </c>
      <c r="Q439" s="79">
        <f t="shared" si="530"/>
        <v>0</v>
      </c>
      <c r="R439" s="79">
        <f t="shared" si="530"/>
        <v>124020</v>
      </c>
    </row>
    <row r="440" spans="1:18" s="1" customFormat="1" hidden="1" x14ac:dyDescent="0.25">
      <c r="A440" s="51"/>
      <c r="B440" s="51" t="s">
        <v>290</v>
      </c>
      <c r="C440" s="49" t="s">
        <v>236</v>
      </c>
      <c r="D440" s="49" t="s">
        <v>614</v>
      </c>
      <c r="E440" s="175">
        <v>853</v>
      </c>
      <c r="F440" s="78" t="s">
        <v>471</v>
      </c>
      <c r="G440" s="78" t="s">
        <v>257</v>
      </c>
      <c r="H440" s="78" t="s">
        <v>499</v>
      </c>
      <c r="I440" s="78" t="s">
        <v>298</v>
      </c>
      <c r="J440" s="79">
        <f>J441</f>
        <v>124020</v>
      </c>
      <c r="K440" s="79">
        <f t="shared" si="530"/>
        <v>0</v>
      </c>
      <c r="L440" s="79">
        <f t="shared" si="530"/>
        <v>124020</v>
      </c>
      <c r="M440" s="79">
        <f t="shared" si="530"/>
        <v>0</v>
      </c>
      <c r="N440" s="79">
        <f t="shared" si="530"/>
        <v>124020</v>
      </c>
      <c r="O440" s="79">
        <f t="shared" si="530"/>
        <v>0</v>
      </c>
      <c r="P440" s="79">
        <f t="shared" si="530"/>
        <v>124020</v>
      </c>
      <c r="Q440" s="79">
        <f t="shared" si="530"/>
        <v>0</v>
      </c>
      <c r="R440" s="79">
        <f t="shared" si="530"/>
        <v>124020</v>
      </c>
    </row>
    <row r="441" spans="1:18" s="1" customFormat="1" hidden="1" x14ac:dyDescent="0.25">
      <c r="A441" s="51"/>
      <c r="B441" s="51" t="s">
        <v>299</v>
      </c>
      <c r="C441" s="49" t="s">
        <v>236</v>
      </c>
      <c r="D441" s="49" t="s">
        <v>614</v>
      </c>
      <c r="E441" s="175">
        <v>853</v>
      </c>
      <c r="F441" s="78" t="s">
        <v>471</v>
      </c>
      <c r="G441" s="78" t="s">
        <v>257</v>
      </c>
      <c r="H441" s="78" t="s">
        <v>499</v>
      </c>
      <c r="I441" s="78" t="s">
        <v>300</v>
      </c>
      <c r="J441" s="79">
        <v>124020</v>
      </c>
      <c r="K441" s="79"/>
      <c r="L441" s="79">
        <f t="shared" si="516"/>
        <v>124020</v>
      </c>
      <c r="M441" s="79"/>
      <c r="N441" s="79">
        <f t="shared" ref="N441" si="531">L441+M441</f>
        <v>124020</v>
      </c>
      <c r="O441" s="79"/>
      <c r="P441" s="79">
        <f t="shared" ref="P441" si="532">N441+O441</f>
        <v>124020</v>
      </c>
      <c r="Q441" s="79"/>
      <c r="R441" s="79">
        <f t="shared" ref="R441" si="533">P441+Q441</f>
        <v>124020</v>
      </c>
    </row>
    <row r="442" spans="1:18" s="1" customFormat="1" ht="12.75" hidden="1" customHeight="1" x14ac:dyDescent="0.25">
      <c r="A442" s="222" t="s">
        <v>500</v>
      </c>
      <c r="B442" s="223"/>
      <c r="C442" s="49" t="s">
        <v>236</v>
      </c>
      <c r="D442" s="49" t="s">
        <v>614</v>
      </c>
      <c r="E442" s="175">
        <v>853</v>
      </c>
      <c r="F442" s="78" t="s">
        <v>471</v>
      </c>
      <c r="G442" s="78" t="s">
        <v>257</v>
      </c>
      <c r="H442" s="78" t="s">
        <v>501</v>
      </c>
      <c r="I442" s="78"/>
      <c r="J442" s="79">
        <f t="shared" ref="J442:R444" si="534">J443</f>
        <v>133400</v>
      </c>
      <c r="K442" s="79">
        <f t="shared" si="534"/>
        <v>-133400</v>
      </c>
      <c r="L442" s="79">
        <f t="shared" si="534"/>
        <v>0</v>
      </c>
      <c r="M442" s="79">
        <f t="shared" si="534"/>
        <v>0</v>
      </c>
      <c r="N442" s="79">
        <f t="shared" si="534"/>
        <v>0</v>
      </c>
      <c r="O442" s="79">
        <f t="shared" si="534"/>
        <v>0</v>
      </c>
      <c r="P442" s="79">
        <f t="shared" si="534"/>
        <v>0</v>
      </c>
      <c r="Q442" s="79">
        <f t="shared" si="534"/>
        <v>0</v>
      </c>
      <c r="R442" s="79">
        <f t="shared" si="534"/>
        <v>0</v>
      </c>
    </row>
    <row r="443" spans="1:18" s="1" customFormat="1" ht="12.75" hidden="1" customHeight="1" x14ac:dyDescent="0.25">
      <c r="A443" s="222" t="s">
        <v>502</v>
      </c>
      <c r="B443" s="223"/>
      <c r="C443" s="49" t="s">
        <v>236</v>
      </c>
      <c r="D443" s="49" t="s">
        <v>614</v>
      </c>
      <c r="E443" s="175">
        <v>853</v>
      </c>
      <c r="F443" s="78" t="s">
        <v>471</v>
      </c>
      <c r="G443" s="78" t="s">
        <v>257</v>
      </c>
      <c r="H443" s="78" t="s">
        <v>503</v>
      </c>
      <c r="I443" s="78"/>
      <c r="J443" s="79">
        <f t="shared" si="534"/>
        <v>133400</v>
      </c>
      <c r="K443" s="79">
        <f t="shared" si="534"/>
        <v>-133400</v>
      </c>
      <c r="L443" s="79">
        <f t="shared" si="534"/>
        <v>0</v>
      </c>
      <c r="M443" s="79">
        <f t="shared" si="534"/>
        <v>0</v>
      </c>
      <c r="N443" s="79">
        <f t="shared" si="534"/>
        <v>0</v>
      </c>
      <c r="O443" s="79">
        <f t="shared" si="534"/>
        <v>0</v>
      </c>
      <c r="P443" s="79">
        <f t="shared" si="534"/>
        <v>0</v>
      </c>
      <c r="Q443" s="79">
        <f t="shared" si="534"/>
        <v>0</v>
      </c>
      <c r="R443" s="79">
        <f t="shared" si="534"/>
        <v>0</v>
      </c>
    </row>
    <row r="444" spans="1:18" s="1" customFormat="1" ht="12.75" hidden="1" customHeight="1" x14ac:dyDescent="0.25">
      <c r="A444" s="51"/>
      <c r="B444" s="51" t="s">
        <v>290</v>
      </c>
      <c r="C444" s="49" t="s">
        <v>236</v>
      </c>
      <c r="D444" s="49" t="s">
        <v>614</v>
      </c>
      <c r="E444" s="175">
        <v>853</v>
      </c>
      <c r="F444" s="78" t="s">
        <v>471</v>
      </c>
      <c r="G444" s="78" t="s">
        <v>257</v>
      </c>
      <c r="H444" s="78" t="s">
        <v>503</v>
      </c>
      <c r="I444" s="78" t="s">
        <v>298</v>
      </c>
      <c r="J444" s="79">
        <f t="shared" si="534"/>
        <v>133400</v>
      </c>
      <c r="K444" s="79">
        <f t="shared" si="534"/>
        <v>-133400</v>
      </c>
      <c r="L444" s="79">
        <f t="shared" si="534"/>
        <v>0</v>
      </c>
      <c r="M444" s="79">
        <f t="shared" si="534"/>
        <v>0</v>
      </c>
      <c r="N444" s="79">
        <f t="shared" si="534"/>
        <v>0</v>
      </c>
      <c r="O444" s="79">
        <f t="shared" si="534"/>
        <v>0</v>
      </c>
      <c r="P444" s="79">
        <f t="shared" si="534"/>
        <v>0</v>
      </c>
      <c r="Q444" s="79">
        <f t="shared" si="534"/>
        <v>0</v>
      </c>
      <c r="R444" s="79">
        <f t="shared" si="534"/>
        <v>0</v>
      </c>
    </row>
    <row r="445" spans="1:18" s="1" customFormat="1" hidden="1" x14ac:dyDescent="0.25">
      <c r="A445" s="80"/>
      <c r="B445" s="51" t="s">
        <v>299</v>
      </c>
      <c r="C445" s="49" t="s">
        <v>236</v>
      </c>
      <c r="D445" s="49" t="s">
        <v>614</v>
      </c>
      <c r="E445" s="175">
        <v>853</v>
      </c>
      <c r="F445" s="78" t="s">
        <v>471</v>
      </c>
      <c r="G445" s="78" t="s">
        <v>257</v>
      </c>
      <c r="H445" s="78" t="s">
        <v>503</v>
      </c>
      <c r="I445" s="78" t="s">
        <v>300</v>
      </c>
      <c r="J445" s="79">
        <v>133400</v>
      </c>
      <c r="K445" s="79">
        <v>-133400</v>
      </c>
      <c r="L445" s="79">
        <f t="shared" si="516"/>
        <v>0</v>
      </c>
      <c r="M445" s="79"/>
      <c r="N445" s="79">
        <f t="shared" ref="N445" si="535">L445+M445</f>
        <v>0</v>
      </c>
      <c r="O445" s="79"/>
      <c r="P445" s="79">
        <f t="shared" ref="P445" si="536">N445+O445</f>
        <v>0</v>
      </c>
      <c r="Q445" s="79"/>
      <c r="R445" s="79">
        <f t="shared" ref="R445" si="537">P445+Q445</f>
        <v>0</v>
      </c>
    </row>
    <row r="446" spans="1:18" s="1" customFormat="1" hidden="1" x14ac:dyDescent="0.25">
      <c r="A446" s="243" t="s">
        <v>561</v>
      </c>
      <c r="B446" s="243"/>
      <c r="C446" s="49" t="s">
        <v>236</v>
      </c>
      <c r="D446" s="49" t="s">
        <v>614</v>
      </c>
      <c r="E446" s="175">
        <v>853</v>
      </c>
      <c r="F446" s="106" t="s">
        <v>562</v>
      </c>
      <c r="G446" s="106"/>
      <c r="H446" s="106"/>
      <c r="I446" s="106"/>
      <c r="J446" s="107">
        <f>J447+J453</f>
        <v>22471000</v>
      </c>
      <c r="K446" s="107">
        <f t="shared" ref="K446:R446" si="538">K447+K453</f>
        <v>0</v>
      </c>
      <c r="L446" s="107">
        <f t="shared" si="538"/>
        <v>22471000</v>
      </c>
      <c r="M446" s="107">
        <f t="shared" si="538"/>
        <v>0</v>
      </c>
      <c r="N446" s="107">
        <f t="shared" si="538"/>
        <v>22471000</v>
      </c>
      <c r="O446" s="107">
        <f t="shared" si="538"/>
        <v>0</v>
      </c>
      <c r="P446" s="107">
        <f t="shared" si="538"/>
        <v>22471000</v>
      </c>
      <c r="Q446" s="107">
        <f t="shared" si="538"/>
        <v>0</v>
      </c>
      <c r="R446" s="107">
        <f t="shared" si="538"/>
        <v>22471000</v>
      </c>
    </row>
    <row r="447" spans="1:18" s="1" customFormat="1" hidden="1" x14ac:dyDescent="0.25">
      <c r="A447" s="244" t="s">
        <v>563</v>
      </c>
      <c r="B447" s="244"/>
      <c r="C447" s="49" t="s">
        <v>236</v>
      </c>
      <c r="D447" s="49" t="s">
        <v>614</v>
      </c>
      <c r="E447" s="175">
        <v>853</v>
      </c>
      <c r="F447" s="98" t="s">
        <v>562</v>
      </c>
      <c r="G447" s="98" t="s">
        <v>234</v>
      </c>
      <c r="H447" s="108"/>
      <c r="I447" s="98"/>
      <c r="J447" s="109">
        <f t="shared" ref="J447:R451" si="539">J448</f>
        <v>8781000</v>
      </c>
      <c r="K447" s="109">
        <f t="shared" si="539"/>
        <v>0</v>
      </c>
      <c r="L447" s="109">
        <f t="shared" si="539"/>
        <v>8781000</v>
      </c>
      <c r="M447" s="109">
        <f t="shared" si="539"/>
        <v>0</v>
      </c>
      <c r="N447" s="109">
        <f t="shared" si="539"/>
        <v>8781000</v>
      </c>
      <c r="O447" s="109">
        <f t="shared" si="539"/>
        <v>0</v>
      </c>
      <c r="P447" s="109">
        <f t="shared" si="539"/>
        <v>8781000</v>
      </c>
      <c r="Q447" s="109">
        <f t="shared" si="539"/>
        <v>0</v>
      </c>
      <c r="R447" s="109">
        <f t="shared" si="539"/>
        <v>8781000</v>
      </c>
    </row>
    <row r="448" spans="1:18" s="1" customFormat="1" ht="12.75" hidden="1" customHeight="1" x14ac:dyDescent="0.25">
      <c r="A448" s="241" t="s">
        <v>290</v>
      </c>
      <c r="B448" s="241"/>
      <c r="C448" s="49" t="s">
        <v>236</v>
      </c>
      <c r="D448" s="49" t="s">
        <v>614</v>
      </c>
      <c r="E448" s="175">
        <v>853</v>
      </c>
      <c r="F448" s="78" t="s">
        <v>562</v>
      </c>
      <c r="G448" s="78" t="s">
        <v>234</v>
      </c>
      <c r="H448" s="78" t="s">
        <v>291</v>
      </c>
      <c r="I448" s="78"/>
      <c r="J448" s="79">
        <f t="shared" si="539"/>
        <v>8781000</v>
      </c>
      <c r="K448" s="79">
        <f t="shared" si="539"/>
        <v>0</v>
      </c>
      <c r="L448" s="79">
        <f t="shared" si="539"/>
        <v>8781000</v>
      </c>
      <c r="M448" s="79">
        <f t="shared" si="539"/>
        <v>0</v>
      </c>
      <c r="N448" s="79">
        <f t="shared" si="539"/>
        <v>8781000</v>
      </c>
      <c r="O448" s="79">
        <f t="shared" si="539"/>
        <v>0</v>
      </c>
      <c r="P448" s="79">
        <f t="shared" si="539"/>
        <v>8781000</v>
      </c>
      <c r="Q448" s="79">
        <f t="shared" si="539"/>
        <v>0</v>
      </c>
      <c r="R448" s="79">
        <f t="shared" si="539"/>
        <v>8781000</v>
      </c>
    </row>
    <row r="449" spans="1:18" s="1" customFormat="1" ht="12.75" hidden="1" customHeight="1" x14ac:dyDescent="0.25">
      <c r="A449" s="241" t="s">
        <v>292</v>
      </c>
      <c r="B449" s="241"/>
      <c r="C449" s="49" t="s">
        <v>236</v>
      </c>
      <c r="D449" s="49" t="s">
        <v>614</v>
      </c>
      <c r="E449" s="175">
        <v>853</v>
      </c>
      <c r="F449" s="78" t="s">
        <v>562</v>
      </c>
      <c r="G449" s="78" t="s">
        <v>234</v>
      </c>
      <c r="H449" s="78" t="s">
        <v>293</v>
      </c>
      <c r="I449" s="78"/>
      <c r="J449" s="79">
        <f t="shared" si="539"/>
        <v>8781000</v>
      </c>
      <c r="K449" s="79">
        <f t="shared" si="539"/>
        <v>0</v>
      </c>
      <c r="L449" s="79">
        <f t="shared" si="539"/>
        <v>8781000</v>
      </c>
      <c r="M449" s="79">
        <f t="shared" si="539"/>
        <v>0</v>
      </c>
      <c r="N449" s="79">
        <f t="shared" si="539"/>
        <v>8781000</v>
      </c>
      <c r="O449" s="79">
        <f t="shared" si="539"/>
        <v>0</v>
      </c>
      <c r="P449" s="79">
        <f t="shared" si="539"/>
        <v>8781000</v>
      </c>
      <c r="Q449" s="79">
        <f t="shared" si="539"/>
        <v>0</v>
      </c>
      <c r="R449" s="79">
        <f t="shared" si="539"/>
        <v>8781000</v>
      </c>
    </row>
    <row r="450" spans="1:18" s="1" customFormat="1" ht="12.75" hidden="1" customHeight="1" x14ac:dyDescent="0.25">
      <c r="A450" s="252" t="s">
        <v>564</v>
      </c>
      <c r="B450" s="252"/>
      <c r="C450" s="49" t="s">
        <v>236</v>
      </c>
      <c r="D450" s="49" t="s">
        <v>614</v>
      </c>
      <c r="E450" s="175">
        <v>853</v>
      </c>
      <c r="F450" s="78" t="s">
        <v>562</v>
      </c>
      <c r="G450" s="78" t="s">
        <v>234</v>
      </c>
      <c r="H450" s="78" t="s">
        <v>565</v>
      </c>
      <c r="I450" s="78"/>
      <c r="J450" s="79">
        <f t="shared" si="539"/>
        <v>8781000</v>
      </c>
      <c r="K450" s="79">
        <f t="shared" si="539"/>
        <v>0</v>
      </c>
      <c r="L450" s="79">
        <f t="shared" si="539"/>
        <v>8781000</v>
      </c>
      <c r="M450" s="79">
        <f t="shared" si="539"/>
        <v>0</v>
      </c>
      <c r="N450" s="79">
        <f t="shared" si="539"/>
        <v>8781000</v>
      </c>
      <c r="O450" s="79">
        <f t="shared" si="539"/>
        <v>0</v>
      </c>
      <c r="P450" s="79">
        <f t="shared" si="539"/>
        <v>8781000</v>
      </c>
      <c r="Q450" s="79">
        <f t="shared" si="539"/>
        <v>0</v>
      </c>
      <c r="R450" s="79">
        <f t="shared" si="539"/>
        <v>8781000</v>
      </c>
    </row>
    <row r="451" spans="1:18" s="1" customFormat="1" hidden="1" x14ac:dyDescent="0.25">
      <c r="A451" s="80"/>
      <c r="B451" s="48" t="s">
        <v>290</v>
      </c>
      <c r="C451" s="49" t="s">
        <v>236</v>
      </c>
      <c r="D451" s="49" t="s">
        <v>614</v>
      </c>
      <c r="E451" s="175">
        <v>853</v>
      </c>
      <c r="F451" s="78" t="s">
        <v>562</v>
      </c>
      <c r="G451" s="78" t="s">
        <v>234</v>
      </c>
      <c r="H451" s="78" t="s">
        <v>565</v>
      </c>
      <c r="I451" s="78" t="s">
        <v>298</v>
      </c>
      <c r="J451" s="79">
        <f t="shared" si="539"/>
        <v>8781000</v>
      </c>
      <c r="K451" s="79">
        <f t="shared" si="539"/>
        <v>0</v>
      </c>
      <c r="L451" s="79">
        <f t="shared" si="539"/>
        <v>8781000</v>
      </c>
      <c r="M451" s="79">
        <f t="shared" si="539"/>
        <v>0</v>
      </c>
      <c r="N451" s="79">
        <f t="shared" si="539"/>
        <v>8781000</v>
      </c>
      <c r="O451" s="79">
        <f t="shared" si="539"/>
        <v>0</v>
      </c>
      <c r="P451" s="79">
        <f t="shared" si="539"/>
        <v>8781000</v>
      </c>
      <c r="Q451" s="79">
        <f t="shared" si="539"/>
        <v>0</v>
      </c>
      <c r="R451" s="79">
        <f t="shared" si="539"/>
        <v>8781000</v>
      </c>
    </row>
    <row r="452" spans="1:18" s="1" customFormat="1" hidden="1" x14ac:dyDescent="0.25">
      <c r="A452" s="80"/>
      <c r="B452" s="51" t="s">
        <v>220</v>
      </c>
      <c r="C452" s="49" t="s">
        <v>236</v>
      </c>
      <c r="D452" s="49" t="s">
        <v>614</v>
      </c>
      <c r="E452" s="175">
        <v>853</v>
      </c>
      <c r="F452" s="78" t="s">
        <v>562</v>
      </c>
      <c r="G452" s="78" t="s">
        <v>234</v>
      </c>
      <c r="H452" s="78" t="s">
        <v>565</v>
      </c>
      <c r="I452" s="78" t="s">
        <v>566</v>
      </c>
      <c r="J452" s="79">
        <v>8781000</v>
      </c>
      <c r="K452" s="79"/>
      <c r="L452" s="79">
        <f t="shared" si="516"/>
        <v>8781000</v>
      </c>
      <c r="M452" s="79"/>
      <c r="N452" s="79">
        <f t="shared" ref="N452" si="540">L452+M452</f>
        <v>8781000</v>
      </c>
      <c r="O452" s="79"/>
      <c r="P452" s="79">
        <f t="shared" ref="P452" si="541">N452+O452</f>
        <v>8781000</v>
      </c>
      <c r="Q452" s="79"/>
      <c r="R452" s="79">
        <f t="shared" ref="R452" si="542">P452+Q452</f>
        <v>8781000</v>
      </c>
    </row>
    <row r="453" spans="1:18" s="1" customFormat="1" ht="12.75" hidden="1" customHeight="1" x14ac:dyDescent="0.25">
      <c r="A453" s="256" t="s">
        <v>567</v>
      </c>
      <c r="B453" s="256"/>
      <c r="C453" s="49" t="s">
        <v>236</v>
      </c>
      <c r="D453" s="49" t="s">
        <v>614</v>
      </c>
      <c r="E453" s="175">
        <v>853</v>
      </c>
      <c r="F453" s="75" t="s">
        <v>562</v>
      </c>
      <c r="G453" s="75" t="s">
        <v>306</v>
      </c>
      <c r="H453" s="75"/>
      <c r="I453" s="75"/>
      <c r="J453" s="76">
        <f t="shared" ref="J453:R457" si="543">J454</f>
        <v>13690000</v>
      </c>
      <c r="K453" s="76">
        <f t="shared" si="543"/>
        <v>0</v>
      </c>
      <c r="L453" s="76">
        <f t="shared" si="543"/>
        <v>13690000</v>
      </c>
      <c r="M453" s="76">
        <f t="shared" si="543"/>
        <v>0</v>
      </c>
      <c r="N453" s="76">
        <f t="shared" si="543"/>
        <v>13690000</v>
      </c>
      <c r="O453" s="76">
        <f t="shared" si="543"/>
        <v>0</v>
      </c>
      <c r="P453" s="76">
        <f t="shared" si="543"/>
        <v>13690000</v>
      </c>
      <c r="Q453" s="76">
        <f t="shared" si="543"/>
        <v>0</v>
      </c>
      <c r="R453" s="76">
        <f t="shared" si="543"/>
        <v>13690000</v>
      </c>
    </row>
    <row r="454" spans="1:18" s="105" customFormat="1" ht="12.75" hidden="1" customHeight="1" x14ac:dyDescent="0.25">
      <c r="A454" s="241" t="s">
        <v>290</v>
      </c>
      <c r="B454" s="241"/>
      <c r="C454" s="49" t="s">
        <v>236</v>
      </c>
      <c r="D454" s="49" t="s">
        <v>614</v>
      </c>
      <c r="E454" s="175">
        <v>853</v>
      </c>
      <c r="F454" s="78" t="s">
        <v>562</v>
      </c>
      <c r="G454" s="78" t="s">
        <v>306</v>
      </c>
      <c r="H454" s="78" t="s">
        <v>291</v>
      </c>
      <c r="I454" s="78"/>
      <c r="J454" s="79">
        <f t="shared" si="543"/>
        <v>13690000</v>
      </c>
      <c r="K454" s="79">
        <f t="shared" si="543"/>
        <v>0</v>
      </c>
      <c r="L454" s="79">
        <f t="shared" si="543"/>
        <v>13690000</v>
      </c>
      <c r="M454" s="79">
        <f t="shared" si="543"/>
        <v>0</v>
      </c>
      <c r="N454" s="79">
        <f t="shared" si="543"/>
        <v>13690000</v>
      </c>
      <c r="O454" s="79">
        <f t="shared" si="543"/>
        <v>0</v>
      </c>
      <c r="P454" s="79">
        <f t="shared" si="543"/>
        <v>13690000</v>
      </c>
      <c r="Q454" s="79">
        <f t="shared" si="543"/>
        <v>0</v>
      </c>
      <c r="R454" s="79">
        <f t="shared" si="543"/>
        <v>13690000</v>
      </c>
    </row>
    <row r="455" spans="1:18" s="77" customFormat="1" ht="12.75" hidden="1" customHeight="1" x14ac:dyDescent="0.25">
      <c r="A455" s="241" t="s">
        <v>292</v>
      </c>
      <c r="B455" s="241"/>
      <c r="C455" s="49" t="s">
        <v>236</v>
      </c>
      <c r="D455" s="49" t="s">
        <v>614</v>
      </c>
      <c r="E455" s="175">
        <v>853</v>
      </c>
      <c r="F455" s="78" t="s">
        <v>562</v>
      </c>
      <c r="G455" s="78" t="s">
        <v>306</v>
      </c>
      <c r="H455" s="78" t="s">
        <v>293</v>
      </c>
      <c r="I455" s="78"/>
      <c r="J455" s="79">
        <f t="shared" si="543"/>
        <v>13690000</v>
      </c>
      <c r="K455" s="79">
        <f t="shared" si="543"/>
        <v>0</v>
      </c>
      <c r="L455" s="79">
        <f t="shared" si="543"/>
        <v>13690000</v>
      </c>
      <c r="M455" s="79">
        <f t="shared" si="543"/>
        <v>0</v>
      </c>
      <c r="N455" s="79">
        <f t="shared" si="543"/>
        <v>13690000</v>
      </c>
      <c r="O455" s="79">
        <f t="shared" si="543"/>
        <v>0</v>
      </c>
      <c r="P455" s="79">
        <f t="shared" si="543"/>
        <v>13690000</v>
      </c>
      <c r="Q455" s="79">
        <f t="shared" si="543"/>
        <v>0</v>
      </c>
      <c r="R455" s="79">
        <f t="shared" si="543"/>
        <v>13690000</v>
      </c>
    </row>
    <row r="456" spans="1:18" s="1" customFormat="1" ht="12.75" hidden="1" customHeight="1" x14ac:dyDescent="0.25">
      <c r="A456" s="252" t="s">
        <v>574</v>
      </c>
      <c r="B456" s="252"/>
      <c r="C456" s="49" t="s">
        <v>236</v>
      </c>
      <c r="D456" s="49" t="s">
        <v>614</v>
      </c>
      <c r="E456" s="175">
        <v>853</v>
      </c>
      <c r="F456" s="78" t="s">
        <v>562</v>
      </c>
      <c r="G456" s="78" t="s">
        <v>306</v>
      </c>
      <c r="H456" s="78" t="s">
        <v>575</v>
      </c>
      <c r="I456" s="78"/>
      <c r="J456" s="79">
        <f t="shared" si="543"/>
        <v>13690000</v>
      </c>
      <c r="K456" s="79">
        <f t="shared" si="543"/>
        <v>0</v>
      </c>
      <c r="L456" s="79">
        <f t="shared" si="543"/>
        <v>13690000</v>
      </c>
      <c r="M456" s="79">
        <f t="shared" si="543"/>
        <v>0</v>
      </c>
      <c r="N456" s="79">
        <f t="shared" si="543"/>
        <v>13690000</v>
      </c>
      <c r="O456" s="79">
        <f t="shared" si="543"/>
        <v>0</v>
      </c>
      <c r="P456" s="79">
        <f t="shared" si="543"/>
        <v>13690000</v>
      </c>
      <c r="Q456" s="79">
        <f t="shared" si="543"/>
        <v>0</v>
      </c>
      <c r="R456" s="79">
        <f t="shared" si="543"/>
        <v>13690000</v>
      </c>
    </row>
    <row r="457" spans="1:18" s="1" customFormat="1" ht="12.75" hidden="1" customHeight="1" x14ac:dyDescent="0.25">
      <c r="A457" s="80"/>
      <c r="B457" s="48" t="s">
        <v>290</v>
      </c>
      <c r="C457" s="49" t="s">
        <v>236</v>
      </c>
      <c r="D457" s="49" t="s">
        <v>614</v>
      </c>
      <c r="E457" s="175">
        <v>853</v>
      </c>
      <c r="F457" s="78" t="s">
        <v>562</v>
      </c>
      <c r="G457" s="78" t="s">
        <v>306</v>
      </c>
      <c r="H457" s="78" t="s">
        <v>575</v>
      </c>
      <c r="I457" s="78" t="s">
        <v>298</v>
      </c>
      <c r="J457" s="79">
        <f t="shared" si="543"/>
        <v>13690000</v>
      </c>
      <c r="K457" s="79">
        <f t="shared" si="543"/>
        <v>0</v>
      </c>
      <c r="L457" s="79">
        <f t="shared" si="543"/>
        <v>13690000</v>
      </c>
      <c r="M457" s="79">
        <f t="shared" si="543"/>
        <v>0</v>
      </c>
      <c r="N457" s="79">
        <f t="shared" si="543"/>
        <v>13690000</v>
      </c>
      <c r="O457" s="79">
        <f t="shared" si="543"/>
        <v>0</v>
      </c>
      <c r="P457" s="79">
        <f t="shared" si="543"/>
        <v>13690000</v>
      </c>
      <c r="Q457" s="79">
        <f t="shared" si="543"/>
        <v>0</v>
      </c>
      <c r="R457" s="79">
        <f t="shared" si="543"/>
        <v>13690000</v>
      </c>
    </row>
    <row r="458" spans="1:18" s="1" customFormat="1" hidden="1" x14ac:dyDescent="0.25">
      <c r="A458" s="80"/>
      <c r="B458" s="51" t="s">
        <v>220</v>
      </c>
      <c r="C458" s="49" t="s">
        <v>236</v>
      </c>
      <c r="D458" s="49" t="s">
        <v>614</v>
      </c>
      <c r="E458" s="175">
        <v>853</v>
      </c>
      <c r="F458" s="78" t="s">
        <v>562</v>
      </c>
      <c r="G458" s="78" t="s">
        <v>306</v>
      </c>
      <c r="H458" s="78" t="s">
        <v>575</v>
      </c>
      <c r="I458" s="78" t="s">
        <v>566</v>
      </c>
      <c r="J458" s="79">
        <v>13690000</v>
      </c>
      <c r="K458" s="79"/>
      <c r="L458" s="79">
        <f t="shared" si="516"/>
        <v>13690000</v>
      </c>
      <c r="M458" s="79"/>
      <c r="N458" s="79">
        <f t="shared" ref="N458" si="544">L458+M458</f>
        <v>13690000</v>
      </c>
      <c r="O458" s="79"/>
      <c r="P458" s="79">
        <f t="shared" ref="P458" si="545">N458+O458</f>
        <v>13690000</v>
      </c>
      <c r="Q458" s="79"/>
      <c r="R458" s="79">
        <f t="shared" ref="R458" si="546">P458+Q458</f>
        <v>13690000</v>
      </c>
    </row>
    <row r="459" spans="1:18" s="1" customFormat="1" hidden="1" x14ac:dyDescent="0.25">
      <c r="A459" s="237" t="s">
        <v>617</v>
      </c>
      <c r="B459" s="270"/>
      <c r="C459" s="98" t="s">
        <v>618</v>
      </c>
      <c r="D459" s="98" t="s">
        <v>614</v>
      </c>
      <c r="E459" s="174"/>
      <c r="F459" s="176"/>
      <c r="G459" s="78"/>
      <c r="H459" s="78"/>
      <c r="I459" s="78"/>
      <c r="J459" s="76">
        <f>J460+J465</f>
        <v>1021000</v>
      </c>
      <c r="K459" s="76">
        <f t="shared" ref="K459:R459" si="547">K460+K465</f>
        <v>70200</v>
      </c>
      <c r="L459" s="76">
        <f t="shared" si="547"/>
        <v>1091200</v>
      </c>
      <c r="M459" s="76">
        <f t="shared" si="547"/>
        <v>-4000</v>
      </c>
      <c r="N459" s="76">
        <f t="shared" si="547"/>
        <v>1087200</v>
      </c>
      <c r="O459" s="76">
        <f t="shared" si="547"/>
        <v>0</v>
      </c>
      <c r="P459" s="76">
        <f t="shared" si="547"/>
        <v>1087200</v>
      </c>
      <c r="Q459" s="76">
        <f t="shared" si="547"/>
        <v>0</v>
      </c>
      <c r="R459" s="76">
        <f t="shared" si="547"/>
        <v>1087200</v>
      </c>
    </row>
    <row r="460" spans="1:18" s="77" customFormat="1" hidden="1" x14ac:dyDescent="0.25">
      <c r="A460" s="244" t="s">
        <v>275</v>
      </c>
      <c r="B460" s="244"/>
      <c r="C460" s="98" t="s">
        <v>618</v>
      </c>
      <c r="D460" s="98" t="s">
        <v>614</v>
      </c>
      <c r="E460" s="98">
        <v>851</v>
      </c>
      <c r="F460" s="75" t="s">
        <v>234</v>
      </c>
      <c r="G460" s="75" t="s">
        <v>276</v>
      </c>
      <c r="H460" s="75"/>
      <c r="I460" s="75"/>
      <c r="J460" s="76">
        <f t="shared" ref="J460:R463" si="548">J461</f>
        <v>100000</v>
      </c>
      <c r="K460" s="76">
        <f t="shared" si="548"/>
        <v>0</v>
      </c>
      <c r="L460" s="76">
        <f t="shared" si="548"/>
        <v>100000</v>
      </c>
      <c r="M460" s="76">
        <f t="shared" si="548"/>
        <v>-4000</v>
      </c>
      <c r="N460" s="76">
        <f t="shared" si="548"/>
        <v>96000</v>
      </c>
      <c r="O460" s="76">
        <f t="shared" si="548"/>
        <v>0</v>
      </c>
      <c r="P460" s="76">
        <f t="shared" si="548"/>
        <v>96000</v>
      </c>
      <c r="Q460" s="76">
        <f t="shared" si="548"/>
        <v>0</v>
      </c>
      <c r="R460" s="76">
        <f t="shared" si="548"/>
        <v>96000</v>
      </c>
    </row>
    <row r="461" spans="1:18" s="1" customFormat="1" hidden="1" x14ac:dyDescent="0.25">
      <c r="A461" s="241" t="s">
        <v>275</v>
      </c>
      <c r="B461" s="241"/>
      <c r="C461" s="49" t="s">
        <v>618</v>
      </c>
      <c r="D461" s="49" t="s">
        <v>614</v>
      </c>
      <c r="E461" s="49">
        <v>851</v>
      </c>
      <c r="F461" s="78" t="s">
        <v>234</v>
      </c>
      <c r="G461" s="78" t="s">
        <v>276</v>
      </c>
      <c r="H461" s="78" t="s">
        <v>277</v>
      </c>
      <c r="I461" s="78"/>
      <c r="J461" s="79">
        <f t="shared" si="548"/>
        <v>100000</v>
      </c>
      <c r="K461" s="79">
        <f t="shared" si="548"/>
        <v>0</v>
      </c>
      <c r="L461" s="79">
        <f t="shared" si="548"/>
        <v>100000</v>
      </c>
      <c r="M461" s="79">
        <f t="shared" si="548"/>
        <v>-4000</v>
      </c>
      <c r="N461" s="79">
        <f t="shared" si="548"/>
        <v>96000</v>
      </c>
      <c r="O461" s="79">
        <f t="shared" si="548"/>
        <v>0</v>
      </c>
      <c r="P461" s="79">
        <f t="shared" si="548"/>
        <v>96000</v>
      </c>
      <c r="Q461" s="79">
        <f t="shared" si="548"/>
        <v>0</v>
      </c>
      <c r="R461" s="79">
        <f t="shared" si="548"/>
        <v>96000</v>
      </c>
    </row>
    <row r="462" spans="1:18" s="1" customFormat="1" hidden="1" x14ac:dyDescent="0.25">
      <c r="A462" s="241" t="s">
        <v>278</v>
      </c>
      <c r="B462" s="241"/>
      <c r="C462" s="49" t="s">
        <v>618</v>
      </c>
      <c r="D462" s="49" t="s">
        <v>614</v>
      </c>
      <c r="E462" s="49">
        <v>851</v>
      </c>
      <c r="F462" s="78" t="s">
        <v>234</v>
      </c>
      <c r="G462" s="78" t="s">
        <v>276</v>
      </c>
      <c r="H462" s="78" t="s">
        <v>279</v>
      </c>
      <c r="I462" s="78"/>
      <c r="J462" s="79">
        <f t="shared" si="548"/>
        <v>100000</v>
      </c>
      <c r="K462" s="79">
        <f t="shared" si="548"/>
        <v>0</v>
      </c>
      <c r="L462" s="79">
        <f t="shared" si="548"/>
        <v>100000</v>
      </c>
      <c r="M462" s="79">
        <f t="shared" si="548"/>
        <v>-4000</v>
      </c>
      <c r="N462" s="79">
        <f t="shared" si="548"/>
        <v>96000</v>
      </c>
      <c r="O462" s="79">
        <f t="shared" si="548"/>
        <v>0</v>
      </c>
      <c r="P462" s="79">
        <f t="shared" si="548"/>
        <v>96000</v>
      </c>
      <c r="Q462" s="79">
        <f t="shared" si="548"/>
        <v>0</v>
      </c>
      <c r="R462" s="79">
        <f t="shared" si="548"/>
        <v>96000</v>
      </c>
    </row>
    <row r="463" spans="1:18" s="1" customFormat="1" hidden="1" x14ac:dyDescent="0.25">
      <c r="A463" s="80"/>
      <c r="B463" s="51" t="s">
        <v>250</v>
      </c>
      <c r="C463" s="49" t="s">
        <v>618</v>
      </c>
      <c r="D463" s="49" t="s">
        <v>614</v>
      </c>
      <c r="E463" s="49">
        <v>851</v>
      </c>
      <c r="F463" s="78" t="s">
        <v>234</v>
      </c>
      <c r="G463" s="78" t="s">
        <v>276</v>
      </c>
      <c r="H463" s="78" t="s">
        <v>279</v>
      </c>
      <c r="I463" s="78" t="s">
        <v>251</v>
      </c>
      <c r="J463" s="79">
        <f t="shared" si="548"/>
        <v>100000</v>
      </c>
      <c r="K463" s="79">
        <f t="shared" si="548"/>
        <v>0</v>
      </c>
      <c r="L463" s="79">
        <f t="shared" si="548"/>
        <v>100000</v>
      </c>
      <c r="M463" s="79">
        <f t="shared" si="548"/>
        <v>-4000</v>
      </c>
      <c r="N463" s="79">
        <f t="shared" si="548"/>
        <v>96000</v>
      </c>
      <c r="O463" s="79">
        <f t="shared" si="548"/>
        <v>0</v>
      </c>
      <c r="P463" s="79">
        <f t="shared" si="548"/>
        <v>96000</v>
      </c>
      <c r="Q463" s="79">
        <f t="shared" si="548"/>
        <v>0</v>
      </c>
      <c r="R463" s="79">
        <f t="shared" si="548"/>
        <v>96000</v>
      </c>
    </row>
    <row r="464" spans="1:18" s="1" customFormat="1" ht="27.75" hidden="1" customHeight="1" x14ac:dyDescent="0.25">
      <c r="A464" s="80"/>
      <c r="B464" s="48" t="s">
        <v>280</v>
      </c>
      <c r="C464" s="49" t="s">
        <v>618</v>
      </c>
      <c r="D464" s="49" t="s">
        <v>614</v>
      </c>
      <c r="E464" s="49">
        <v>851</v>
      </c>
      <c r="F464" s="78" t="s">
        <v>234</v>
      </c>
      <c r="G464" s="78" t="s">
        <v>276</v>
      </c>
      <c r="H464" s="78" t="s">
        <v>279</v>
      </c>
      <c r="I464" s="78" t="s">
        <v>281</v>
      </c>
      <c r="J464" s="79">
        <v>100000</v>
      </c>
      <c r="K464" s="79"/>
      <c r="L464" s="79">
        <f t="shared" si="516"/>
        <v>100000</v>
      </c>
      <c r="M464" s="79">
        <v>-4000</v>
      </c>
      <c r="N464" s="79">
        <f t="shared" ref="N464" si="549">L464+M464</f>
        <v>96000</v>
      </c>
      <c r="O464" s="79"/>
      <c r="P464" s="79">
        <f t="shared" ref="P464" si="550">N464+O464</f>
        <v>96000</v>
      </c>
      <c r="Q464" s="79"/>
      <c r="R464" s="79">
        <f t="shared" ref="R464" si="551">P464+Q464</f>
        <v>96000</v>
      </c>
    </row>
    <row r="465" spans="1:18" s="77" customFormat="1" ht="12.75" hidden="1" customHeight="1" x14ac:dyDescent="0.25">
      <c r="A465" s="220" t="s">
        <v>593</v>
      </c>
      <c r="B465" s="221"/>
      <c r="C465" s="98" t="s">
        <v>618</v>
      </c>
      <c r="D465" s="98" t="s">
        <v>614</v>
      </c>
      <c r="E465" s="174">
        <v>854</v>
      </c>
      <c r="F465" s="176"/>
      <c r="G465" s="75"/>
      <c r="H465" s="75"/>
      <c r="I465" s="75"/>
      <c r="J465" s="76">
        <f>J466</f>
        <v>921000</v>
      </c>
      <c r="K465" s="76">
        <f t="shared" ref="K465:R465" si="552">K466</f>
        <v>70200</v>
      </c>
      <c r="L465" s="76">
        <f t="shared" si="552"/>
        <v>991200</v>
      </c>
      <c r="M465" s="76">
        <f t="shared" si="552"/>
        <v>0</v>
      </c>
      <c r="N465" s="76">
        <f t="shared" si="552"/>
        <v>991200</v>
      </c>
      <c r="O465" s="76">
        <f t="shared" si="552"/>
        <v>0</v>
      </c>
      <c r="P465" s="76">
        <f t="shared" si="552"/>
        <v>991200</v>
      </c>
      <c r="Q465" s="76">
        <f t="shared" si="552"/>
        <v>0</v>
      </c>
      <c r="R465" s="76">
        <f t="shared" si="552"/>
        <v>991200</v>
      </c>
    </row>
    <row r="466" spans="1:18" s="77" customFormat="1" ht="12.75" hidden="1" customHeight="1" x14ac:dyDescent="0.25">
      <c r="A466" s="244" t="s">
        <v>233</v>
      </c>
      <c r="B466" s="244"/>
      <c r="C466" s="98" t="s">
        <v>618</v>
      </c>
      <c r="D466" s="98" t="s">
        <v>614</v>
      </c>
      <c r="E466" s="98">
        <v>854</v>
      </c>
      <c r="F466" s="75" t="s">
        <v>234</v>
      </c>
      <c r="G466" s="75"/>
      <c r="H466" s="75"/>
      <c r="I466" s="75"/>
      <c r="J466" s="76">
        <f>J467+J476</f>
        <v>921000</v>
      </c>
      <c r="K466" s="76">
        <f t="shared" ref="K466:R466" si="553">K467+K476</f>
        <v>70200</v>
      </c>
      <c r="L466" s="76">
        <f t="shared" si="553"/>
        <v>991200</v>
      </c>
      <c r="M466" s="76">
        <f t="shared" si="553"/>
        <v>0</v>
      </c>
      <c r="N466" s="76">
        <f t="shared" si="553"/>
        <v>991200</v>
      </c>
      <c r="O466" s="76">
        <f t="shared" si="553"/>
        <v>0</v>
      </c>
      <c r="P466" s="76">
        <f t="shared" si="553"/>
        <v>991200</v>
      </c>
      <c r="Q466" s="76">
        <f t="shared" si="553"/>
        <v>0</v>
      </c>
      <c r="R466" s="76">
        <f t="shared" si="553"/>
        <v>991200</v>
      </c>
    </row>
    <row r="467" spans="1:18" s="77" customFormat="1" hidden="1" x14ac:dyDescent="0.25">
      <c r="A467" s="244" t="s">
        <v>235</v>
      </c>
      <c r="B467" s="244"/>
      <c r="C467" s="98" t="s">
        <v>618</v>
      </c>
      <c r="D467" s="98" t="s">
        <v>614</v>
      </c>
      <c r="E467" s="98">
        <v>854</v>
      </c>
      <c r="F467" s="75" t="s">
        <v>234</v>
      </c>
      <c r="G467" s="75" t="s">
        <v>236</v>
      </c>
      <c r="H467" s="75"/>
      <c r="I467" s="75"/>
      <c r="J467" s="76">
        <f>J468</f>
        <v>604700</v>
      </c>
      <c r="K467" s="76">
        <f t="shared" ref="K467:R468" si="554">K468</f>
        <v>0</v>
      </c>
      <c r="L467" s="76">
        <f t="shared" si="554"/>
        <v>604700</v>
      </c>
      <c r="M467" s="76">
        <f t="shared" si="554"/>
        <v>0</v>
      </c>
      <c r="N467" s="76">
        <f t="shared" si="554"/>
        <v>604700</v>
      </c>
      <c r="O467" s="76">
        <f t="shared" si="554"/>
        <v>0</v>
      </c>
      <c r="P467" s="76">
        <f t="shared" si="554"/>
        <v>604700</v>
      </c>
      <c r="Q467" s="76">
        <f t="shared" si="554"/>
        <v>0</v>
      </c>
      <c r="R467" s="76">
        <f t="shared" si="554"/>
        <v>604700</v>
      </c>
    </row>
    <row r="468" spans="1:18" s="1" customFormat="1" hidden="1" x14ac:dyDescent="0.25">
      <c r="A468" s="241" t="s">
        <v>237</v>
      </c>
      <c r="B468" s="241"/>
      <c r="C468" s="49" t="s">
        <v>618</v>
      </c>
      <c r="D468" s="49" t="s">
        <v>614</v>
      </c>
      <c r="E468" s="49">
        <v>854</v>
      </c>
      <c r="F468" s="78" t="s">
        <v>234</v>
      </c>
      <c r="G468" s="78" t="s">
        <v>236</v>
      </c>
      <c r="H468" s="78" t="s">
        <v>238</v>
      </c>
      <c r="I468" s="78"/>
      <c r="J468" s="79">
        <f>J469</f>
        <v>604700</v>
      </c>
      <c r="K468" s="79">
        <f t="shared" si="554"/>
        <v>0</v>
      </c>
      <c r="L468" s="79">
        <f t="shared" si="554"/>
        <v>604700</v>
      </c>
      <c r="M468" s="79">
        <f t="shared" si="554"/>
        <v>0</v>
      </c>
      <c r="N468" s="79">
        <f t="shared" si="554"/>
        <v>604700</v>
      </c>
      <c r="O468" s="79">
        <f t="shared" si="554"/>
        <v>0</v>
      </c>
      <c r="P468" s="79">
        <f t="shared" si="554"/>
        <v>604700</v>
      </c>
      <c r="Q468" s="79">
        <f t="shared" si="554"/>
        <v>0</v>
      </c>
      <c r="R468" s="79">
        <f t="shared" si="554"/>
        <v>604700</v>
      </c>
    </row>
    <row r="469" spans="1:18" s="1" customFormat="1" ht="12.75" hidden="1" customHeight="1" x14ac:dyDescent="0.25">
      <c r="A469" s="241" t="s">
        <v>239</v>
      </c>
      <c r="B469" s="241"/>
      <c r="C469" s="49" t="s">
        <v>618</v>
      </c>
      <c r="D469" s="49" t="s">
        <v>614</v>
      </c>
      <c r="E469" s="49">
        <v>854</v>
      </c>
      <c r="F469" s="78" t="s">
        <v>234</v>
      </c>
      <c r="G469" s="78" t="s">
        <v>236</v>
      </c>
      <c r="H469" s="78" t="s">
        <v>240</v>
      </c>
      <c r="I469" s="78"/>
      <c r="J469" s="79">
        <f>J470+J472+J474</f>
        <v>604700</v>
      </c>
      <c r="K469" s="79">
        <f t="shared" ref="K469:R469" si="555">K470+K472+K474</f>
        <v>0</v>
      </c>
      <c r="L469" s="79">
        <f t="shared" si="555"/>
        <v>604700</v>
      </c>
      <c r="M469" s="79">
        <f t="shared" si="555"/>
        <v>0</v>
      </c>
      <c r="N469" s="79">
        <f t="shared" si="555"/>
        <v>604700</v>
      </c>
      <c r="O469" s="79">
        <f t="shared" si="555"/>
        <v>0</v>
      </c>
      <c r="P469" s="79">
        <f t="shared" si="555"/>
        <v>604700</v>
      </c>
      <c r="Q469" s="79">
        <f t="shared" si="555"/>
        <v>0</v>
      </c>
      <c r="R469" s="79">
        <f t="shared" si="555"/>
        <v>604700</v>
      </c>
    </row>
    <row r="470" spans="1:18" s="1" customFormat="1" ht="12.75" hidden="1" customHeight="1" x14ac:dyDescent="0.25">
      <c r="A470" s="51"/>
      <c r="B470" s="51" t="s">
        <v>241</v>
      </c>
      <c r="C470" s="49" t="s">
        <v>618</v>
      </c>
      <c r="D470" s="49" t="s">
        <v>614</v>
      </c>
      <c r="E470" s="49">
        <v>854</v>
      </c>
      <c r="F470" s="78" t="s">
        <v>242</v>
      </c>
      <c r="G470" s="78" t="s">
        <v>236</v>
      </c>
      <c r="H470" s="78" t="s">
        <v>240</v>
      </c>
      <c r="I470" s="78" t="s">
        <v>243</v>
      </c>
      <c r="J470" s="79">
        <f>J471</f>
        <v>432300</v>
      </c>
      <c r="K470" s="79">
        <f t="shared" ref="K470:R470" si="556">K471</f>
        <v>0</v>
      </c>
      <c r="L470" s="79">
        <f t="shared" si="556"/>
        <v>432300</v>
      </c>
      <c r="M470" s="79">
        <f t="shared" si="556"/>
        <v>0</v>
      </c>
      <c r="N470" s="79">
        <f t="shared" si="556"/>
        <v>432300</v>
      </c>
      <c r="O470" s="79">
        <f t="shared" si="556"/>
        <v>0</v>
      </c>
      <c r="P470" s="79">
        <f t="shared" si="556"/>
        <v>432300</v>
      </c>
      <c r="Q470" s="79">
        <f t="shared" si="556"/>
        <v>0</v>
      </c>
      <c r="R470" s="79">
        <f t="shared" si="556"/>
        <v>432300</v>
      </c>
    </row>
    <row r="471" spans="1:18" s="1" customFormat="1" ht="12.75" hidden="1" customHeight="1" x14ac:dyDescent="0.25">
      <c r="A471" s="80"/>
      <c r="B471" s="48" t="s">
        <v>244</v>
      </c>
      <c r="C471" s="49" t="s">
        <v>618</v>
      </c>
      <c r="D471" s="49" t="s">
        <v>614</v>
      </c>
      <c r="E471" s="49">
        <v>854</v>
      </c>
      <c r="F471" s="78" t="s">
        <v>234</v>
      </c>
      <c r="G471" s="78" t="s">
        <v>236</v>
      </c>
      <c r="H471" s="78" t="s">
        <v>240</v>
      </c>
      <c r="I471" s="78" t="s">
        <v>245</v>
      </c>
      <c r="J471" s="79">
        <v>432300</v>
      </c>
      <c r="K471" s="79"/>
      <c r="L471" s="79">
        <f t="shared" si="516"/>
        <v>432300</v>
      </c>
      <c r="M471" s="79"/>
      <c r="N471" s="79">
        <f t="shared" ref="N471" si="557">L471+M471</f>
        <v>432300</v>
      </c>
      <c r="O471" s="79"/>
      <c r="P471" s="79">
        <f t="shared" ref="P471" si="558">N471+O471</f>
        <v>432300</v>
      </c>
      <c r="Q471" s="79"/>
      <c r="R471" s="79">
        <f t="shared" ref="R471" si="559">P471+Q471</f>
        <v>432300</v>
      </c>
    </row>
    <row r="472" spans="1:18" s="1" customFormat="1" hidden="1" x14ac:dyDescent="0.25">
      <c r="A472" s="80"/>
      <c r="B472" s="48" t="s">
        <v>246</v>
      </c>
      <c r="C472" s="49" t="s">
        <v>618</v>
      </c>
      <c r="D472" s="49" t="s">
        <v>614</v>
      </c>
      <c r="E472" s="49">
        <v>854</v>
      </c>
      <c r="F472" s="78" t="s">
        <v>234</v>
      </c>
      <c r="G472" s="78" t="s">
        <v>236</v>
      </c>
      <c r="H472" s="78" t="s">
        <v>240</v>
      </c>
      <c r="I472" s="78" t="s">
        <v>247</v>
      </c>
      <c r="J472" s="79">
        <f>J473</f>
        <v>171700</v>
      </c>
      <c r="K472" s="79">
        <f t="shared" ref="K472:R472" si="560">K473</f>
        <v>0</v>
      </c>
      <c r="L472" s="79">
        <f t="shared" si="560"/>
        <v>171700</v>
      </c>
      <c r="M472" s="79">
        <f t="shared" si="560"/>
        <v>0</v>
      </c>
      <c r="N472" s="79">
        <f t="shared" si="560"/>
        <v>171700</v>
      </c>
      <c r="O472" s="79">
        <f t="shared" si="560"/>
        <v>0</v>
      </c>
      <c r="P472" s="79">
        <f t="shared" si="560"/>
        <v>171700</v>
      </c>
      <c r="Q472" s="79">
        <f t="shared" si="560"/>
        <v>0</v>
      </c>
      <c r="R472" s="79">
        <f t="shared" si="560"/>
        <v>171700</v>
      </c>
    </row>
    <row r="473" spans="1:18" s="1" customFormat="1" ht="25.5" hidden="1" x14ac:dyDescent="0.25">
      <c r="A473" s="80"/>
      <c r="B473" s="51" t="s">
        <v>248</v>
      </c>
      <c r="C473" s="49" t="s">
        <v>618</v>
      </c>
      <c r="D473" s="49" t="s">
        <v>614</v>
      </c>
      <c r="E473" s="49">
        <v>854</v>
      </c>
      <c r="F473" s="78" t="s">
        <v>234</v>
      </c>
      <c r="G473" s="78" t="s">
        <v>236</v>
      </c>
      <c r="H473" s="78" t="s">
        <v>240</v>
      </c>
      <c r="I473" s="78" t="s">
        <v>249</v>
      </c>
      <c r="J473" s="79">
        <v>171700</v>
      </c>
      <c r="K473" s="79"/>
      <c r="L473" s="79">
        <f t="shared" si="516"/>
        <v>171700</v>
      </c>
      <c r="M473" s="79"/>
      <c r="N473" s="79">
        <f t="shared" ref="N473" si="561">L473+M473</f>
        <v>171700</v>
      </c>
      <c r="O473" s="79"/>
      <c r="P473" s="79">
        <f t="shared" ref="P473" si="562">N473+O473</f>
        <v>171700</v>
      </c>
      <c r="Q473" s="79"/>
      <c r="R473" s="79">
        <f t="shared" ref="R473" si="563">P473+Q473</f>
        <v>171700</v>
      </c>
    </row>
    <row r="474" spans="1:18" s="1" customFormat="1" hidden="1" x14ac:dyDescent="0.25">
      <c r="A474" s="80"/>
      <c r="B474" s="51" t="s">
        <v>250</v>
      </c>
      <c r="C474" s="49" t="s">
        <v>618</v>
      </c>
      <c r="D474" s="49" t="s">
        <v>614</v>
      </c>
      <c r="E474" s="49">
        <v>854</v>
      </c>
      <c r="F474" s="78" t="s">
        <v>234</v>
      </c>
      <c r="G474" s="78" t="s">
        <v>236</v>
      </c>
      <c r="H474" s="78" t="s">
        <v>240</v>
      </c>
      <c r="I474" s="78" t="s">
        <v>251</v>
      </c>
      <c r="J474" s="79">
        <f>J475</f>
        <v>700</v>
      </c>
      <c r="K474" s="79">
        <f t="shared" ref="K474:R474" si="564">K475</f>
        <v>0</v>
      </c>
      <c r="L474" s="79">
        <f t="shared" si="564"/>
        <v>700</v>
      </c>
      <c r="M474" s="79">
        <f t="shared" si="564"/>
        <v>0</v>
      </c>
      <c r="N474" s="79">
        <f t="shared" si="564"/>
        <v>700</v>
      </c>
      <c r="O474" s="79">
        <f t="shared" si="564"/>
        <v>0</v>
      </c>
      <c r="P474" s="79">
        <f t="shared" si="564"/>
        <v>700</v>
      </c>
      <c r="Q474" s="79">
        <f t="shared" si="564"/>
        <v>0</v>
      </c>
      <c r="R474" s="79">
        <f t="shared" si="564"/>
        <v>700</v>
      </c>
    </row>
    <row r="475" spans="1:18" s="1" customFormat="1" hidden="1" x14ac:dyDescent="0.25">
      <c r="A475" s="80"/>
      <c r="B475" s="51" t="s">
        <v>254</v>
      </c>
      <c r="C475" s="49" t="s">
        <v>618</v>
      </c>
      <c r="D475" s="49" t="s">
        <v>614</v>
      </c>
      <c r="E475" s="49">
        <v>854</v>
      </c>
      <c r="F475" s="78" t="s">
        <v>234</v>
      </c>
      <c r="G475" s="78" t="s">
        <v>236</v>
      </c>
      <c r="H475" s="78" t="s">
        <v>240</v>
      </c>
      <c r="I475" s="78" t="s">
        <v>255</v>
      </c>
      <c r="J475" s="79">
        <v>700</v>
      </c>
      <c r="K475" s="79"/>
      <c r="L475" s="79">
        <f t="shared" si="516"/>
        <v>700</v>
      </c>
      <c r="M475" s="79"/>
      <c r="N475" s="79">
        <f t="shared" ref="N475" si="565">L475+M475</f>
        <v>700</v>
      </c>
      <c r="O475" s="79"/>
      <c r="P475" s="79">
        <f t="shared" ref="P475" si="566">N475+O475</f>
        <v>700</v>
      </c>
      <c r="Q475" s="79"/>
      <c r="R475" s="79">
        <f t="shared" ref="R475" si="567">P475+Q475</f>
        <v>700</v>
      </c>
    </row>
    <row r="476" spans="1:18" s="77" customFormat="1" hidden="1" x14ac:dyDescent="0.25">
      <c r="A476" s="244" t="s">
        <v>269</v>
      </c>
      <c r="B476" s="244"/>
      <c r="C476" s="49" t="s">
        <v>618</v>
      </c>
      <c r="D476" s="49" t="s">
        <v>614</v>
      </c>
      <c r="E476" s="49">
        <v>854</v>
      </c>
      <c r="F476" s="75" t="s">
        <v>234</v>
      </c>
      <c r="G476" s="75" t="s">
        <v>270</v>
      </c>
      <c r="H476" s="75"/>
      <c r="I476" s="75"/>
      <c r="J476" s="76">
        <f>J477+J481</f>
        <v>316300</v>
      </c>
      <c r="K476" s="76">
        <f t="shared" ref="K476:R476" si="568">K477+K481</f>
        <v>70200</v>
      </c>
      <c r="L476" s="76">
        <f t="shared" si="568"/>
        <v>386500</v>
      </c>
      <c r="M476" s="76">
        <f t="shared" si="568"/>
        <v>0</v>
      </c>
      <c r="N476" s="76">
        <f t="shared" si="568"/>
        <v>386500</v>
      </c>
      <c r="O476" s="76">
        <f t="shared" si="568"/>
        <v>0</v>
      </c>
      <c r="P476" s="76">
        <f t="shared" si="568"/>
        <v>386500</v>
      </c>
      <c r="Q476" s="76">
        <f t="shared" si="568"/>
        <v>0</v>
      </c>
      <c r="R476" s="76">
        <f t="shared" si="568"/>
        <v>386500</v>
      </c>
    </row>
    <row r="477" spans="1:18" s="1" customFormat="1" hidden="1" x14ac:dyDescent="0.25">
      <c r="A477" s="241" t="s">
        <v>237</v>
      </c>
      <c r="B477" s="241"/>
      <c r="C477" s="49" t="s">
        <v>618</v>
      </c>
      <c r="D477" s="49" t="s">
        <v>614</v>
      </c>
      <c r="E477" s="49">
        <v>854</v>
      </c>
      <c r="F477" s="78" t="s">
        <v>234</v>
      </c>
      <c r="G477" s="78" t="s">
        <v>270</v>
      </c>
      <c r="H477" s="78" t="s">
        <v>258</v>
      </c>
      <c r="I477" s="78"/>
      <c r="J477" s="79">
        <f>J478</f>
        <v>298300</v>
      </c>
      <c r="K477" s="79">
        <f t="shared" ref="K477:R477" si="569">K478</f>
        <v>70200</v>
      </c>
      <c r="L477" s="79">
        <f t="shared" si="569"/>
        <v>368500</v>
      </c>
      <c r="M477" s="79">
        <f t="shared" si="569"/>
        <v>0</v>
      </c>
      <c r="N477" s="79">
        <f t="shared" si="569"/>
        <v>368500</v>
      </c>
      <c r="O477" s="79">
        <f t="shared" si="569"/>
        <v>0</v>
      </c>
      <c r="P477" s="79">
        <f t="shared" si="569"/>
        <v>368500</v>
      </c>
      <c r="Q477" s="79">
        <f t="shared" si="569"/>
        <v>0</v>
      </c>
      <c r="R477" s="79">
        <f t="shared" si="569"/>
        <v>368500</v>
      </c>
    </row>
    <row r="478" spans="1:18" s="1" customFormat="1" hidden="1" x14ac:dyDescent="0.25">
      <c r="A478" s="241" t="s">
        <v>271</v>
      </c>
      <c r="B478" s="241"/>
      <c r="C478" s="49" t="s">
        <v>618</v>
      </c>
      <c r="D478" s="49" t="s">
        <v>614</v>
      </c>
      <c r="E478" s="49">
        <v>854</v>
      </c>
      <c r="F478" s="78" t="s">
        <v>234</v>
      </c>
      <c r="G478" s="78" t="s">
        <v>270</v>
      </c>
      <c r="H478" s="78" t="s">
        <v>272</v>
      </c>
      <c r="I478" s="78"/>
      <c r="J478" s="79">
        <f t="shared" ref="J478:R479" si="570">J479</f>
        <v>298300</v>
      </c>
      <c r="K478" s="79">
        <f t="shared" si="570"/>
        <v>70200</v>
      </c>
      <c r="L478" s="79">
        <f t="shared" si="570"/>
        <v>368500</v>
      </c>
      <c r="M478" s="79">
        <f t="shared" si="570"/>
        <v>0</v>
      </c>
      <c r="N478" s="79">
        <f t="shared" si="570"/>
        <v>368500</v>
      </c>
      <c r="O478" s="79">
        <f t="shared" si="570"/>
        <v>0</v>
      </c>
      <c r="P478" s="79">
        <f t="shared" si="570"/>
        <v>368500</v>
      </c>
      <c r="Q478" s="79">
        <f t="shared" si="570"/>
        <v>0</v>
      </c>
      <c r="R478" s="79">
        <f t="shared" si="570"/>
        <v>368500</v>
      </c>
    </row>
    <row r="479" spans="1:18" s="1" customFormat="1" ht="38.25" hidden="1" x14ac:dyDescent="0.25">
      <c r="A479" s="51"/>
      <c r="B479" s="51" t="s">
        <v>241</v>
      </c>
      <c r="C479" s="49" t="s">
        <v>618</v>
      </c>
      <c r="D479" s="49" t="s">
        <v>614</v>
      </c>
      <c r="E479" s="49">
        <v>854</v>
      </c>
      <c r="F479" s="78" t="s">
        <v>242</v>
      </c>
      <c r="G479" s="78" t="s">
        <v>270</v>
      </c>
      <c r="H479" s="78" t="s">
        <v>272</v>
      </c>
      <c r="I479" s="78" t="s">
        <v>243</v>
      </c>
      <c r="J479" s="79">
        <f t="shared" si="570"/>
        <v>298300</v>
      </c>
      <c r="K479" s="79">
        <f t="shared" si="570"/>
        <v>70200</v>
      </c>
      <c r="L479" s="79">
        <f t="shared" si="570"/>
        <v>368500</v>
      </c>
      <c r="M479" s="79">
        <f t="shared" si="570"/>
        <v>0</v>
      </c>
      <c r="N479" s="79">
        <f t="shared" si="570"/>
        <v>368500</v>
      </c>
      <c r="O479" s="79">
        <f t="shared" si="570"/>
        <v>0</v>
      </c>
      <c r="P479" s="79">
        <f t="shared" si="570"/>
        <v>368500</v>
      </c>
      <c r="Q479" s="79">
        <f t="shared" si="570"/>
        <v>0</v>
      </c>
      <c r="R479" s="79">
        <f t="shared" si="570"/>
        <v>368500</v>
      </c>
    </row>
    <row r="480" spans="1:18" s="1" customFormat="1" hidden="1" x14ac:dyDescent="0.25">
      <c r="A480" s="80"/>
      <c r="B480" s="48" t="s">
        <v>244</v>
      </c>
      <c r="C480" s="49" t="s">
        <v>618</v>
      </c>
      <c r="D480" s="49" t="s">
        <v>614</v>
      </c>
      <c r="E480" s="49">
        <v>854</v>
      </c>
      <c r="F480" s="78" t="s">
        <v>234</v>
      </c>
      <c r="G480" s="78" t="s">
        <v>270</v>
      </c>
      <c r="H480" s="78" t="s">
        <v>272</v>
      </c>
      <c r="I480" s="78" t="s">
        <v>245</v>
      </c>
      <c r="J480" s="79">
        <v>298300</v>
      </c>
      <c r="K480" s="79">
        <v>70200</v>
      </c>
      <c r="L480" s="79">
        <f t="shared" si="516"/>
        <v>368500</v>
      </c>
      <c r="M480" s="79"/>
      <c r="N480" s="79">
        <f t="shared" ref="N480" si="571">L480+M480</f>
        <v>368500</v>
      </c>
      <c r="O480" s="79"/>
      <c r="P480" s="79">
        <f t="shared" ref="P480" si="572">N480+O480</f>
        <v>368500</v>
      </c>
      <c r="Q480" s="79"/>
      <c r="R480" s="79">
        <f t="shared" ref="R480" si="573">P480+Q480</f>
        <v>368500</v>
      </c>
    </row>
    <row r="481" spans="1:18" s="1" customFormat="1" hidden="1" x14ac:dyDescent="0.25">
      <c r="A481" s="241" t="s">
        <v>261</v>
      </c>
      <c r="B481" s="241"/>
      <c r="C481" s="49" t="s">
        <v>618</v>
      </c>
      <c r="D481" s="49" t="s">
        <v>614</v>
      </c>
      <c r="E481" s="35">
        <v>854</v>
      </c>
      <c r="F481" s="78" t="s">
        <v>234</v>
      </c>
      <c r="G481" s="78" t="s">
        <v>270</v>
      </c>
      <c r="H481" s="78" t="s">
        <v>262</v>
      </c>
      <c r="I481" s="78"/>
      <c r="J481" s="79">
        <f>J482</f>
        <v>18000</v>
      </c>
      <c r="K481" s="79">
        <f t="shared" ref="K481:R484" si="574">K482</f>
        <v>0</v>
      </c>
      <c r="L481" s="79">
        <f t="shared" si="574"/>
        <v>18000</v>
      </c>
      <c r="M481" s="79">
        <f t="shared" si="574"/>
        <v>0</v>
      </c>
      <c r="N481" s="79">
        <f t="shared" si="574"/>
        <v>18000</v>
      </c>
      <c r="O481" s="79">
        <f t="shared" si="574"/>
        <v>0</v>
      </c>
      <c r="P481" s="79">
        <f t="shared" si="574"/>
        <v>18000</v>
      </c>
      <c r="Q481" s="79">
        <f t="shared" si="574"/>
        <v>0</v>
      </c>
      <c r="R481" s="79">
        <f t="shared" si="574"/>
        <v>18000</v>
      </c>
    </row>
    <row r="482" spans="1:18" s="1" customFormat="1" hidden="1" x14ac:dyDescent="0.25">
      <c r="A482" s="222" t="s">
        <v>263</v>
      </c>
      <c r="B482" s="223"/>
      <c r="C482" s="49" t="s">
        <v>618</v>
      </c>
      <c r="D482" s="49" t="s">
        <v>614</v>
      </c>
      <c r="E482" s="35">
        <v>854</v>
      </c>
      <c r="F482" s="78" t="s">
        <v>234</v>
      </c>
      <c r="G482" s="78" t="s">
        <v>270</v>
      </c>
      <c r="H482" s="78" t="s">
        <v>264</v>
      </c>
      <c r="I482" s="78"/>
      <c r="J482" s="79">
        <f>J483</f>
        <v>18000</v>
      </c>
      <c r="K482" s="79">
        <f t="shared" si="574"/>
        <v>0</v>
      </c>
      <c r="L482" s="79">
        <f t="shared" si="574"/>
        <v>18000</v>
      </c>
      <c r="M482" s="79">
        <f t="shared" si="574"/>
        <v>0</v>
      </c>
      <c r="N482" s="79">
        <f t="shared" si="574"/>
        <v>18000</v>
      </c>
      <c r="O482" s="79">
        <f t="shared" si="574"/>
        <v>0</v>
      </c>
      <c r="P482" s="79">
        <f t="shared" si="574"/>
        <v>18000</v>
      </c>
      <c r="Q482" s="79">
        <f t="shared" si="574"/>
        <v>0</v>
      </c>
      <c r="R482" s="79">
        <f t="shared" si="574"/>
        <v>18000</v>
      </c>
    </row>
    <row r="483" spans="1:18" s="1" customFormat="1" hidden="1" x14ac:dyDescent="0.25">
      <c r="A483" s="241" t="s">
        <v>273</v>
      </c>
      <c r="B483" s="241"/>
      <c r="C483" s="49" t="s">
        <v>618</v>
      </c>
      <c r="D483" s="49" t="s">
        <v>614</v>
      </c>
      <c r="E483" s="35">
        <v>854</v>
      </c>
      <c r="F483" s="78" t="s">
        <v>242</v>
      </c>
      <c r="G483" s="78" t="s">
        <v>270</v>
      </c>
      <c r="H483" s="78" t="s">
        <v>274</v>
      </c>
      <c r="I483" s="78"/>
      <c r="J483" s="79">
        <f>J484</f>
        <v>18000</v>
      </c>
      <c r="K483" s="79">
        <f t="shared" si="574"/>
        <v>0</v>
      </c>
      <c r="L483" s="79">
        <f t="shared" si="574"/>
        <v>18000</v>
      </c>
      <c r="M483" s="79">
        <f t="shared" si="574"/>
        <v>0</v>
      </c>
      <c r="N483" s="79">
        <f t="shared" si="574"/>
        <v>18000</v>
      </c>
      <c r="O483" s="79">
        <f t="shared" si="574"/>
        <v>0</v>
      </c>
      <c r="P483" s="79">
        <f t="shared" si="574"/>
        <v>18000</v>
      </c>
      <c r="Q483" s="79">
        <f t="shared" si="574"/>
        <v>0</v>
      </c>
      <c r="R483" s="79">
        <f t="shared" si="574"/>
        <v>18000</v>
      </c>
    </row>
    <row r="484" spans="1:18" s="1" customFormat="1" hidden="1" x14ac:dyDescent="0.25">
      <c r="A484" s="80"/>
      <c r="B484" s="48" t="s">
        <v>246</v>
      </c>
      <c r="C484" s="49" t="s">
        <v>618</v>
      </c>
      <c r="D484" s="49" t="s">
        <v>614</v>
      </c>
      <c r="E484" s="35">
        <v>854</v>
      </c>
      <c r="F484" s="78" t="s">
        <v>234</v>
      </c>
      <c r="G484" s="78" t="s">
        <v>270</v>
      </c>
      <c r="H484" s="78" t="s">
        <v>274</v>
      </c>
      <c r="I484" s="78" t="s">
        <v>247</v>
      </c>
      <c r="J484" s="79">
        <f>J485</f>
        <v>18000</v>
      </c>
      <c r="K484" s="79">
        <f t="shared" si="574"/>
        <v>0</v>
      </c>
      <c r="L484" s="79">
        <f t="shared" si="574"/>
        <v>18000</v>
      </c>
      <c r="M484" s="79">
        <f t="shared" si="574"/>
        <v>0</v>
      </c>
      <c r="N484" s="79">
        <f t="shared" si="574"/>
        <v>18000</v>
      </c>
      <c r="O484" s="79">
        <f t="shared" si="574"/>
        <v>0</v>
      </c>
      <c r="P484" s="79">
        <f t="shared" si="574"/>
        <v>18000</v>
      </c>
      <c r="Q484" s="79">
        <f t="shared" si="574"/>
        <v>0</v>
      </c>
      <c r="R484" s="79">
        <f t="shared" si="574"/>
        <v>18000</v>
      </c>
    </row>
    <row r="485" spans="1:18" s="1" customFormat="1" ht="25.5" hidden="1" x14ac:dyDescent="0.25">
      <c r="A485" s="80"/>
      <c r="B485" s="51" t="s">
        <v>248</v>
      </c>
      <c r="C485" s="49" t="s">
        <v>618</v>
      </c>
      <c r="D485" s="49" t="s">
        <v>614</v>
      </c>
      <c r="E485" s="35">
        <v>854</v>
      </c>
      <c r="F485" s="78" t="s">
        <v>234</v>
      </c>
      <c r="G485" s="78" t="s">
        <v>270</v>
      </c>
      <c r="H485" s="78" t="s">
        <v>274</v>
      </c>
      <c r="I485" s="78" t="s">
        <v>249</v>
      </c>
      <c r="J485" s="79">
        <v>18000</v>
      </c>
      <c r="K485" s="80"/>
      <c r="L485" s="79">
        <f t="shared" ref="L485" si="575">J485+K485</f>
        <v>18000</v>
      </c>
      <c r="M485" s="80"/>
      <c r="N485" s="79">
        <f t="shared" ref="N485" si="576">L485+M485</f>
        <v>18000</v>
      </c>
      <c r="O485" s="80"/>
      <c r="P485" s="79">
        <f t="shared" ref="P485" si="577">N485+O485</f>
        <v>18000</v>
      </c>
      <c r="Q485" s="80"/>
      <c r="R485" s="79">
        <f t="shared" ref="R485" si="578">P485+Q485</f>
        <v>18000</v>
      </c>
    </row>
    <row r="486" spans="1:18" s="1" customFormat="1" ht="18.75" customHeight="1" x14ac:dyDescent="0.25">
      <c r="A486" s="97"/>
      <c r="B486" s="37" t="s">
        <v>576</v>
      </c>
      <c r="C486" s="177"/>
      <c r="D486" s="177"/>
      <c r="E486" s="98"/>
      <c r="F486" s="75"/>
      <c r="G486" s="75"/>
      <c r="H486" s="75"/>
      <c r="I486" s="75"/>
      <c r="J486" s="76">
        <f t="shared" ref="J486:R486" si="579">J9+J204+J399+J459</f>
        <v>188253289.22999999</v>
      </c>
      <c r="K486" s="76">
        <f t="shared" si="579"/>
        <v>12956061</v>
      </c>
      <c r="L486" s="76">
        <f t="shared" si="579"/>
        <v>201209350.22999999</v>
      </c>
      <c r="M486" s="76">
        <f t="shared" si="579"/>
        <v>0</v>
      </c>
      <c r="N486" s="76">
        <f t="shared" si="579"/>
        <v>201209350.22999999</v>
      </c>
      <c r="O486" s="76">
        <f t="shared" si="579"/>
        <v>0</v>
      </c>
      <c r="P486" s="76">
        <f t="shared" si="579"/>
        <v>201209350.22999999</v>
      </c>
      <c r="Q486" s="76">
        <f t="shared" si="579"/>
        <v>11015827</v>
      </c>
      <c r="R486" s="76">
        <f t="shared" si="579"/>
        <v>212225177.22999999</v>
      </c>
    </row>
    <row r="487" spans="1:18" s="22" customFormat="1" ht="15" x14ac:dyDescent="0.25">
      <c r="C487" s="23"/>
      <c r="D487" s="23"/>
      <c r="E487" s="24"/>
      <c r="H487" s="25"/>
      <c r="J487" s="11"/>
      <c r="K487" s="26"/>
      <c r="L487" s="26"/>
      <c r="M487" s="26"/>
      <c r="N487" s="26"/>
      <c r="O487" s="26"/>
      <c r="P487" s="26"/>
      <c r="Q487" s="26"/>
      <c r="R487" s="26"/>
    </row>
    <row r="488" spans="1:18" s="22" customFormat="1" ht="15" x14ac:dyDescent="0.25">
      <c r="C488" s="23"/>
      <c r="D488" s="23"/>
      <c r="E488" s="24"/>
      <c r="H488" s="25"/>
      <c r="J488" s="11"/>
      <c r="K488" s="26"/>
      <c r="L488" s="26"/>
      <c r="M488" s="26"/>
      <c r="N488" s="26"/>
      <c r="O488" s="26"/>
      <c r="P488" s="26"/>
      <c r="Q488" s="26"/>
      <c r="R488" s="26"/>
    </row>
    <row r="489" spans="1:18" s="22" customFormat="1" ht="15" x14ac:dyDescent="0.25">
      <c r="C489" s="23"/>
      <c r="D489" s="23"/>
      <c r="E489" s="24"/>
      <c r="H489" s="25"/>
      <c r="J489" s="9"/>
    </row>
    <row r="490" spans="1:18" s="27" customFormat="1" ht="15" x14ac:dyDescent="0.25">
      <c r="C490" s="28"/>
      <c r="D490" s="28"/>
      <c r="E490" s="29"/>
      <c r="F490" s="28"/>
      <c r="G490" s="28"/>
      <c r="H490" s="29"/>
      <c r="I490" s="28"/>
      <c r="J490" s="11"/>
    </row>
    <row r="491" spans="1:18" s="27" customFormat="1" ht="15" x14ac:dyDescent="0.25">
      <c r="C491" s="28"/>
      <c r="D491" s="28"/>
      <c r="E491" s="29"/>
      <c r="F491" s="28"/>
      <c r="G491" s="28"/>
      <c r="H491" s="29"/>
      <c r="I491" s="29"/>
      <c r="J491" s="11"/>
      <c r="K491" s="30"/>
      <c r="L491" s="30"/>
      <c r="M491" s="30"/>
      <c r="N491" s="30"/>
      <c r="O491" s="30"/>
      <c r="P491" s="30"/>
      <c r="Q491" s="30"/>
      <c r="R491" s="30"/>
    </row>
    <row r="492" spans="1:18" s="27" customFormat="1" ht="15" x14ac:dyDescent="0.25">
      <c r="C492" s="28"/>
      <c r="D492" s="28"/>
      <c r="E492" s="29"/>
      <c r="F492" s="28"/>
      <c r="G492" s="28"/>
      <c r="H492" s="29"/>
      <c r="I492" s="29"/>
      <c r="J492" s="11"/>
      <c r="K492" s="30"/>
      <c r="L492" s="30"/>
      <c r="M492" s="30"/>
      <c r="N492" s="30"/>
      <c r="O492" s="30"/>
      <c r="P492" s="30"/>
      <c r="Q492" s="30"/>
      <c r="R492" s="30"/>
    </row>
    <row r="493" spans="1:18" s="27" customFormat="1" ht="15" x14ac:dyDescent="0.25">
      <c r="C493" s="28"/>
      <c r="D493" s="28"/>
      <c r="E493" s="29"/>
      <c r="F493" s="28"/>
      <c r="G493" s="28"/>
      <c r="H493" s="29"/>
      <c r="I493" s="29"/>
      <c r="J493" s="30"/>
      <c r="K493" s="30"/>
      <c r="L493" s="30"/>
      <c r="M493" s="30"/>
      <c r="N493" s="30"/>
      <c r="O493" s="30"/>
      <c r="P493" s="30"/>
      <c r="Q493" s="30"/>
      <c r="R493" s="30"/>
    </row>
    <row r="494" spans="1:18" s="27" customFormat="1" ht="15" x14ac:dyDescent="0.25">
      <c r="C494" s="28"/>
      <c r="D494" s="28"/>
      <c r="E494" s="29"/>
      <c r="F494" s="28"/>
      <c r="G494" s="28"/>
      <c r="H494" s="29"/>
      <c r="I494" s="29"/>
      <c r="J494" s="30"/>
      <c r="K494" s="30"/>
      <c r="L494" s="30"/>
      <c r="M494" s="30"/>
      <c r="N494" s="30"/>
      <c r="O494" s="30"/>
      <c r="P494" s="30"/>
      <c r="Q494" s="30"/>
      <c r="R494" s="30"/>
    </row>
    <row r="495" spans="1:18" s="27" customFormat="1" ht="15" x14ac:dyDescent="0.25">
      <c r="C495" s="28"/>
      <c r="D495" s="28"/>
      <c r="E495" s="29"/>
      <c r="F495" s="28"/>
      <c r="G495" s="28"/>
      <c r="H495" s="29"/>
      <c r="I495" s="29"/>
      <c r="J495" s="30"/>
      <c r="K495" s="30"/>
      <c r="L495" s="30"/>
      <c r="M495" s="30"/>
      <c r="N495" s="30"/>
      <c r="O495" s="30"/>
      <c r="P495" s="30"/>
      <c r="Q495" s="30"/>
      <c r="R495" s="30"/>
    </row>
    <row r="496" spans="1:18" s="27" customFormat="1" ht="15" x14ac:dyDescent="0.25">
      <c r="C496" s="28"/>
      <c r="D496" s="28"/>
      <c r="E496" s="29"/>
      <c r="F496" s="28"/>
      <c r="G496" s="28"/>
      <c r="H496" s="29"/>
      <c r="I496" s="29"/>
      <c r="J496" s="30"/>
      <c r="K496" s="30"/>
      <c r="L496" s="30"/>
      <c r="M496" s="30"/>
      <c r="N496" s="30"/>
      <c r="O496" s="30"/>
      <c r="P496" s="30"/>
      <c r="Q496" s="30"/>
      <c r="R496" s="30"/>
    </row>
    <row r="497" spans="3:18" s="27" customFormat="1" ht="15" x14ac:dyDescent="0.25">
      <c r="C497" s="28"/>
      <c r="D497" s="28"/>
      <c r="E497" s="29"/>
      <c r="F497" s="28"/>
      <c r="G497" s="28"/>
      <c r="H497" s="29"/>
      <c r="I497" s="29"/>
      <c r="J497" s="30"/>
      <c r="K497" s="30"/>
      <c r="L497" s="30"/>
      <c r="M497" s="30"/>
      <c r="N497" s="30"/>
      <c r="O497" s="30"/>
      <c r="P497" s="30"/>
      <c r="Q497" s="30"/>
      <c r="R497" s="30"/>
    </row>
    <row r="498" spans="3:18" s="27" customFormat="1" ht="15" x14ac:dyDescent="0.25">
      <c r="C498" s="28"/>
      <c r="D498" s="28"/>
      <c r="E498" s="29"/>
      <c r="F498" s="28"/>
      <c r="G498" s="28"/>
      <c r="H498" s="29"/>
      <c r="I498" s="29"/>
    </row>
    <row r="499" spans="3:18" s="27" customFormat="1" ht="15" x14ac:dyDescent="0.25">
      <c r="C499" s="28"/>
      <c r="D499" s="28"/>
      <c r="E499" s="29"/>
      <c r="F499" s="28"/>
      <c r="G499" s="28"/>
      <c r="H499" s="29"/>
      <c r="I499" s="29"/>
      <c r="J499" s="30"/>
      <c r="K499" s="30"/>
      <c r="L499" s="30"/>
      <c r="M499" s="30"/>
      <c r="N499" s="30"/>
      <c r="O499" s="30"/>
      <c r="P499" s="30"/>
      <c r="Q499" s="30"/>
      <c r="R499" s="30"/>
    </row>
    <row r="500" spans="3:18" s="27" customFormat="1" ht="15" x14ac:dyDescent="0.25">
      <c r="C500" s="28"/>
      <c r="D500" s="28"/>
      <c r="E500" s="29"/>
      <c r="F500" s="28"/>
      <c r="G500" s="28"/>
      <c r="H500" s="29"/>
      <c r="I500" s="28"/>
    </row>
    <row r="501" spans="3:18" s="27" customFormat="1" ht="15" x14ac:dyDescent="0.25">
      <c r="C501" s="28"/>
      <c r="D501" s="28"/>
      <c r="E501" s="29"/>
      <c r="F501" s="28"/>
      <c r="G501" s="28"/>
      <c r="H501" s="29"/>
      <c r="I501" s="28"/>
      <c r="J501" s="30"/>
      <c r="K501" s="30"/>
      <c r="L501" s="30"/>
      <c r="M501" s="30"/>
      <c r="N501" s="30"/>
      <c r="O501" s="30"/>
      <c r="P501" s="30"/>
      <c r="Q501" s="30"/>
      <c r="R501" s="30"/>
    </row>
    <row r="502" spans="3:18" s="27" customFormat="1" ht="15" x14ac:dyDescent="0.25">
      <c r="C502" s="28"/>
      <c r="D502" s="28"/>
      <c r="E502" s="29"/>
      <c r="F502" s="28"/>
      <c r="G502" s="28"/>
      <c r="H502" s="29"/>
      <c r="I502" s="28"/>
    </row>
    <row r="503" spans="3:18" s="27" customFormat="1" ht="15" x14ac:dyDescent="0.25">
      <c r="C503" s="28"/>
      <c r="D503" s="28"/>
      <c r="E503" s="29"/>
      <c r="F503" s="28"/>
      <c r="G503" s="28"/>
      <c r="H503" s="29"/>
      <c r="I503" s="28"/>
    </row>
    <row r="504" spans="3:18" s="27" customFormat="1" ht="15" x14ac:dyDescent="0.25">
      <c r="C504" s="28"/>
      <c r="D504" s="28"/>
      <c r="E504" s="29"/>
      <c r="F504" s="28"/>
      <c r="G504" s="28"/>
      <c r="H504" s="29"/>
      <c r="I504" s="28"/>
    </row>
    <row r="505" spans="3:18" s="27" customFormat="1" ht="15" x14ac:dyDescent="0.25">
      <c r="C505" s="28"/>
      <c r="D505" s="28"/>
      <c r="E505" s="29"/>
      <c r="F505" s="28"/>
      <c r="G505" s="28"/>
      <c r="H505" s="29"/>
      <c r="I505" s="28"/>
    </row>
    <row r="506" spans="3:18" s="27" customFormat="1" ht="15" x14ac:dyDescent="0.25">
      <c r="C506" s="28"/>
      <c r="D506" s="28"/>
      <c r="E506" s="29"/>
      <c r="F506" s="29"/>
      <c r="G506" s="29"/>
      <c r="H506" s="29"/>
      <c r="I506" s="28"/>
    </row>
    <row r="507" spans="3:18" s="27" customFormat="1" ht="15" x14ac:dyDescent="0.25">
      <c r="C507" s="28"/>
      <c r="D507" s="28"/>
      <c r="E507" s="29"/>
      <c r="F507" s="29"/>
      <c r="G507" s="29"/>
      <c r="H507" s="29"/>
      <c r="I507" s="28"/>
    </row>
    <row r="508" spans="3:18" s="27" customFormat="1" ht="15" x14ac:dyDescent="0.25">
      <c r="C508" s="28"/>
      <c r="D508" s="28"/>
      <c r="E508" s="29"/>
      <c r="F508" s="29"/>
      <c r="G508" s="29"/>
      <c r="H508" s="29"/>
      <c r="I508" s="28"/>
    </row>
  </sheetData>
  <mergeCells count="237">
    <mergeCell ref="C4:Q4"/>
    <mergeCell ref="C3:Q3"/>
    <mergeCell ref="C2:Q2"/>
    <mergeCell ref="C1:Q1"/>
    <mergeCell ref="A482:B482"/>
    <mergeCell ref="A483:B483"/>
    <mergeCell ref="A5:R5"/>
    <mergeCell ref="A469:B469"/>
    <mergeCell ref="A476:B476"/>
    <mergeCell ref="A477:B477"/>
    <mergeCell ref="A478:B478"/>
    <mergeCell ref="A481:B481"/>
    <mergeCell ref="A462:B462"/>
    <mergeCell ref="A465:B465"/>
    <mergeCell ref="A466:B466"/>
    <mergeCell ref="A467:B467"/>
    <mergeCell ref="A468:B468"/>
    <mergeCell ref="A455:B455"/>
    <mergeCell ref="A456:B456"/>
    <mergeCell ref="A459:B459"/>
    <mergeCell ref="A460:B460"/>
    <mergeCell ref="A461:B461"/>
    <mergeCell ref="A448:B448"/>
    <mergeCell ref="A449:B449"/>
    <mergeCell ref="A450:B450"/>
    <mergeCell ref="A453:B453"/>
    <mergeCell ref="A454:B454"/>
    <mergeCell ref="A439:B439"/>
    <mergeCell ref="A442:B442"/>
    <mergeCell ref="A443:B443"/>
    <mergeCell ref="A446:B446"/>
    <mergeCell ref="A447:B447"/>
    <mergeCell ref="A432:B432"/>
    <mergeCell ref="A433:B433"/>
    <mergeCell ref="A434:B434"/>
    <mergeCell ref="A435:B435"/>
    <mergeCell ref="A436:B436"/>
    <mergeCell ref="A425:B425"/>
    <mergeCell ref="A426:B426"/>
    <mergeCell ref="A427:B427"/>
    <mergeCell ref="A428:B428"/>
    <mergeCell ref="A429:B429"/>
    <mergeCell ref="A418:B418"/>
    <mergeCell ref="A419:B419"/>
    <mergeCell ref="A420:B420"/>
    <mergeCell ref="A421:B421"/>
    <mergeCell ref="A422:B422"/>
    <mergeCell ref="A404:B404"/>
    <mergeCell ref="A412:B412"/>
    <mergeCell ref="A413:B413"/>
    <mergeCell ref="A414:B414"/>
    <mergeCell ref="A415:B415"/>
    <mergeCell ref="A399:B399"/>
    <mergeCell ref="A400:B400"/>
    <mergeCell ref="A401:B401"/>
    <mergeCell ref="A402:B402"/>
    <mergeCell ref="A403:B403"/>
    <mergeCell ref="A386:B386"/>
    <mergeCell ref="A387:B387"/>
    <mergeCell ref="A388:B388"/>
    <mergeCell ref="A389:B389"/>
    <mergeCell ref="A394:B394"/>
    <mergeCell ref="A372:B372"/>
    <mergeCell ref="A373:B373"/>
    <mergeCell ref="A376:B376"/>
    <mergeCell ref="A377:B377"/>
    <mergeCell ref="A381:B381"/>
    <mergeCell ref="A363:B363"/>
    <mergeCell ref="A364:B364"/>
    <mergeCell ref="A367:B367"/>
    <mergeCell ref="A370:B370"/>
    <mergeCell ref="A371:B371"/>
    <mergeCell ref="A350:B350"/>
    <mergeCell ref="A355:B355"/>
    <mergeCell ref="A358:B358"/>
    <mergeCell ref="A361:B361"/>
    <mergeCell ref="A362:B362"/>
    <mergeCell ref="A336:B336"/>
    <mergeCell ref="A337:B337"/>
    <mergeCell ref="A340:B340"/>
    <mergeCell ref="A348:B348"/>
    <mergeCell ref="A349:B349"/>
    <mergeCell ref="A327:B327"/>
    <mergeCell ref="A330:B330"/>
    <mergeCell ref="A331:B331"/>
    <mergeCell ref="A332:B332"/>
    <mergeCell ref="A335:B335"/>
    <mergeCell ref="A318:B318"/>
    <mergeCell ref="A319:B319"/>
    <mergeCell ref="A320:B320"/>
    <mergeCell ref="A323:B323"/>
    <mergeCell ref="A326:B326"/>
    <mergeCell ref="A303:B303"/>
    <mergeCell ref="A308:B308"/>
    <mergeCell ref="A311:B311"/>
    <mergeCell ref="A314:B314"/>
    <mergeCell ref="A315:B315"/>
    <mergeCell ref="A290:B290"/>
    <mergeCell ref="A293:B293"/>
    <mergeCell ref="A294:B294"/>
    <mergeCell ref="A295:B295"/>
    <mergeCell ref="A298:B298"/>
    <mergeCell ref="A279:B279"/>
    <mergeCell ref="A280:B280"/>
    <mergeCell ref="A283:B283"/>
    <mergeCell ref="A286:B286"/>
    <mergeCell ref="A289:B289"/>
    <mergeCell ref="A266:B266"/>
    <mergeCell ref="A269:B269"/>
    <mergeCell ref="A272:B272"/>
    <mergeCell ref="A273:B273"/>
    <mergeCell ref="A276:B276"/>
    <mergeCell ref="A255:B255"/>
    <mergeCell ref="A258:B258"/>
    <mergeCell ref="A261:B261"/>
    <mergeCell ref="A262:B262"/>
    <mergeCell ref="A263:B263"/>
    <mergeCell ref="A240:B240"/>
    <mergeCell ref="A243:B243"/>
    <mergeCell ref="A246:B246"/>
    <mergeCell ref="A249:B249"/>
    <mergeCell ref="A252:B252"/>
    <mergeCell ref="A231:B231"/>
    <mergeCell ref="A234:B234"/>
    <mergeCell ref="A235:B235"/>
    <mergeCell ref="A236:B236"/>
    <mergeCell ref="A237:B237"/>
    <mergeCell ref="A216:B216"/>
    <mergeCell ref="A217:B217"/>
    <mergeCell ref="A218:B218"/>
    <mergeCell ref="A223:B223"/>
    <mergeCell ref="A228:B228"/>
    <mergeCell ref="A207:B207"/>
    <mergeCell ref="A208:B208"/>
    <mergeCell ref="A209:B209"/>
    <mergeCell ref="A210:B210"/>
    <mergeCell ref="A213:B213"/>
    <mergeCell ref="A200:B200"/>
    <mergeCell ref="A201:B201"/>
    <mergeCell ref="A204:B204"/>
    <mergeCell ref="A205:B205"/>
    <mergeCell ref="A206:B206"/>
    <mergeCell ref="A186:B186"/>
    <mergeCell ref="A189:B189"/>
    <mergeCell ref="A192:B192"/>
    <mergeCell ref="A193:B193"/>
    <mergeCell ref="A197:B197"/>
    <mergeCell ref="A179:B179"/>
    <mergeCell ref="A182:B182"/>
    <mergeCell ref="A183:B183"/>
    <mergeCell ref="A184:B184"/>
    <mergeCell ref="A185:B185"/>
    <mergeCell ref="A170:B170"/>
    <mergeCell ref="A171:B171"/>
    <mergeCell ref="A176:B176"/>
    <mergeCell ref="A177:B177"/>
    <mergeCell ref="A178:B178"/>
    <mergeCell ref="A163:B163"/>
    <mergeCell ref="A164:B164"/>
    <mergeCell ref="A165:B165"/>
    <mergeCell ref="A167:B167"/>
    <mergeCell ref="A168:B168"/>
    <mergeCell ref="A154:B154"/>
    <mergeCell ref="A155:B155"/>
    <mergeCell ref="A156:B156"/>
    <mergeCell ref="A159:B159"/>
    <mergeCell ref="A162:B162"/>
    <mergeCell ref="A147:B147"/>
    <mergeCell ref="A148:B148"/>
    <mergeCell ref="A149:B149"/>
    <mergeCell ref="A150:B150"/>
    <mergeCell ref="A151:B151"/>
    <mergeCell ref="A132:B132"/>
    <mergeCell ref="A137:B137"/>
    <mergeCell ref="A140:B140"/>
    <mergeCell ref="A143:B143"/>
    <mergeCell ref="A144:B144"/>
    <mergeCell ref="A123:B123"/>
    <mergeCell ref="A124:B124"/>
    <mergeCell ref="A125:B125"/>
    <mergeCell ref="A130:B130"/>
    <mergeCell ref="A131:B131"/>
    <mergeCell ref="A110:B110"/>
    <mergeCell ref="A113:B113"/>
    <mergeCell ref="A114:B114"/>
    <mergeCell ref="A115:B115"/>
    <mergeCell ref="A120:B120"/>
    <mergeCell ref="A103:B103"/>
    <mergeCell ref="A104:B104"/>
    <mergeCell ref="A105:B105"/>
    <mergeCell ref="A106:B106"/>
    <mergeCell ref="A107:B107"/>
    <mergeCell ref="A87:B87"/>
    <mergeCell ref="A90:B90"/>
    <mergeCell ref="A94:B94"/>
    <mergeCell ref="A95:B95"/>
    <mergeCell ref="A99:B99"/>
    <mergeCell ref="A78:B78"/>
    <mergeCell ref="A79:B79"/>
    <mergeCell ref="A80:B80"/>
    <mergeCell ref="A85:B85"/>
    <mergeCell ref="A86:B86"/>
    <mergeCell ref="A69:B69"/>
    <mergeCell ref="A70:B70"/>
    <mergeCell ref="A71:B71"/>
    <mergeCell ref="A74:B74"/>
    <mergeCell ref="A77:B77"/>
    <mergeCell ref="A57:B57"/>
    <mergeCell ref="A58:B58"/>
    <mergeCell ref="A64:B64"/>
    <mergeCell ref="A65:B65"/>
    <mergeCell ref="A66:B66"/>
    <mergeCell ref="A44:B44"/>
    <mergeCell ref="A49:B49"/>
    <mergeCell ref="A52:B52"/>
    <mergeCell ref="A55:B55"/>
    <mergeCell ref="A56:B56"/>
    <mergeCell ref="A35:B35"/>
    <mergeCell ref="A36:B36"/>
    <mergeCell ref="A39:B39"/>
    <mergeCell ref="A42:B42"/>
    <mergeCell ref="A43:B43"/>
    <mergeCell ref="A26:B26"/>
    <mergeCell ref="A27:B27"/>
    <mergeCell ref="A28:B28"/>
    <mergeCell ref="A31:B31"/>
    <mergeCell ref="A34:B34"/>
    <mergeCell ref="A12:B12"/>
    <mergeCell ref="A13:B13"/>
    <mergeCell ref="A14:B14"/>
    <mergeCell ref="A15:B15"/>
    <mergeCell ref="A23:B23"/>
    <mergeCell ref="A7:B7"/>
    <mergeCell ref="A8:B8"/>
    <mergeCell ref="A9:B9"/>
    <mergeCell ref="A10:B10"/>
    <mergeCell ref="A11:B11"/>
  </mergeCells>
  <pageMargins left="0.70866141732283472" right="0.51181102362204722" top="0.19685039370078741" bottom="0.15748031496062992"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4"/>
  <sheetViews>
    <sheetView workbookViewId="0">
      <selection activeCell="B7" sqref="B7:E7"/>
    </sheetView>
  </sheetViews>
  <sheetFormatPr defaultRowHeight="15" x14ac:dyDescent="0.2"/>
  <cols>
    <col min="1" max="1" width="4.85546875" style="183" customWidth="1"/>
    <col min="2" max="2" width="61.7109375" style="183" customWidth="1"/>
    <col min="3" max="3" width="16.7109375" style="183" hidden="1" customWidth="1"/>
    <col min="4" max="4" width="40.85546875" style="183" customWidth="1"/>
    <col min="5" max="5" width="15.85546875" style="183" hidden="1" customWidth="1"/>
    <col min="6" max="7" width="9.140625" style="183"/>
    <col min="8" max="8" width="14.7109375" style="183" customWidth="1"/>
    <col min="9" max="9" width="16.140625" style="183" customWidth="1"/>
    <col min="10" max="10" width="30.7109375" style="183" customWidth="1"/>
    <col min="11" max="11" width="11.7109375" style="205" customWidth="1"/>
    <col min="12" max="12" width="15" style="183" customWidth="1"/>
    <col min="13" max="256" width="9.140625" style="183"/>
    <col min="257" max="257" width="4.85546875" style="183" customWidth="1"/>
    <col min="258" max="258" width="49.5703125" style="183" customWidth="1"/>
    <col min="259" max="259" width="34.42578125" style="183" customWidth="1"/>
    <col min="260" max="263" width="9.140625" style="183"/>
    <col min="264" max="264" width="14.7109375" style="183" customWidth="1"/>
    <col min="265" max="265" width="16.140625" style="183" customWidth="1"/>
    <col min="266" max="266" width="30.7109375" style="183" customWidth="1"/>
    <col min="267" max="267" width="11.7109375" style="183" customWidth="1"/>
    <col min="268" max="268" width="15" style="183" customWidth="1"/>
    <col min="269" max="512" width="9.140625" style="183"/>
    <col min="513" max="513" width="4.85546875" style="183" customWidth="1"/>
    <col min="514" max="514" width="49.5703125" style="183" customWidth="1"/>
    <col min="515" max="515" width="34.42578125" style="183" customWidth="1"/>
    <col min="516" max="519" width="9.140625" style="183"/>
    <col min="520" max="520" width="14.7109375" style="183" customWidth="1"/>
    <col min="521" max="521" width="16.140625" style="183" customWidth="1"/>
    <col min="522" max="522" width="30.7109375" style="183" customWidth="1"/>
    <col min="523" max="523" width="11.7109375" style="183" customWidth="1"/>
    <col min="524" max="524" width="15" style="183" customWidth="1"/>
    <col min="525" max="768" width="9.140625" style="183"/>
    <col min="769" max="769" width="4.85546875" style="183" customWidth="1"/>
    <col min="770" max="770" width="49.5703125" style="183" customWidth="1"/>
    <col min="771" max="771" width="34.42578125" style="183" customWidth="1"/>
    <col min="772" max="775" width="9.140625" style="183"/>
    <col min="776" max="776" width="14.7109375" style="183" customWidth="1"/>
    <col min="777" max="777" width="16.140625" style="183" customWidth="1"/>
    <col min="778" max="778" width="30.7109375" style="183" customWidth="1"/>
    <col min="779" max="779" width="11.7109375" style="183" customWidth="1"/>
    <col min="780" max="780" width="15" style="183" customWidth="1"/>
    <col min="781" max="1024" width="9.140625" style="183"/>
    <col min="1025" max="1025" width="4.85546875" style="183" customWidth="1"/>
    <col min="1026" max="1026" width="49.5703125" style="183" customWidth="1"/>
    <col min="1027" max="1027" width="34.42578125" style="183" customWidth="1"/>
    <col min="1028" max="1031" width="9.140625" style="183"/>
    <col min="1032" max="1032" width="14.7109375" style="183" customWidth="1"/>
    <col min="1033" max="1033" width="16.140625" style="183" customWidth="1"/>
    <col min="1034" max="1034" width="30.7109375" style="183" customWidth="1"/>
    <col min="1035" max="1035" width="11.7109375" style="183" customWidth="1"/>
    <col min="1036" max="1036" width="15" style="183" customWidth="1"/>
    <col min="1037" max="1280" width="9.140625" style="183"/>
    <col min="1281" max="1281" width="4.85546875" style="183" customWidth="1"/>
    <col min="1282" max="1282" width="49.5703125" style="183" customWidth="1"/>
    <col min="1283" max="1283" width="34.42578125" style="183" customWidth="1"/>
    <col min="1284" max="1287" width="9.140625" style="183"/>
    <col min="1288" max="1288" width="14.7109375" style="183" customWidth="1"/>
    <col min="1289" max="1289" width="16.140625" style="183" customWidth="1"/>
    <col min="1290" max="1290" width="30.7109375" style="183" customWidth="1"/>
    <col min="1291" max="1291" width="11.7109375" style="183" customWidth="1"/>
    <col min="1292" max="1292" width="15" style="183" customWidth="1"/>
    <col min="1293" max="1536" width="9.140625" style="183"/>
    <col min="1537" max="1537" width="4.85546875" style="183" customWidth="1"/>
    <col min="1538" max="1538" width="49.5703125" style="183" customWidth="1"/>
    <col min="1539" max="1539" width="34.42578125" style="183" customWidth="1"/>
    <col min="1540" max="1543" width="9.140625" style="183"/>
    <col min="1544" max="1544" width="14.7109375" style="183" customWidth="1"/>
    <col min="1545" max="1545" width="16.140625" style="183" customWidth="1"/>
    <col min="1546" max="1546" width="30.7109375" style="183" customWidth="1"/>
    <col min="1547" max="1547" width="11.7109375" style="183" customWidth="1"/>
    <col min="1548" max="1548" width="15" style="183" customWidth="1"/>
    <col min="1549" max="1792" width="9.140625" style="183"/>
    <col min="1793" max="1793" width="4.85546875" style="183" customWidth="1"/>
    <col min="1794" max="1794" width="49.5703125" style="183" customWidth="1"/>
    <col min="1795" max="1795" width="34.42578125" style="183" customWidth="1"/>
    <col min="1796" max="1799" width="9.140625" style="183"/>
    <col min="1800" max="1800" width="14.7109375" style="183" customWidth="1"/>
    <col min="1801" max="1801" width="16.140625" style="183" customWidth="1"/>
    <col min="1802" max="1802" width="30.7109375" style="183" customWidth="1"/>
    <col min="1803" max="1803" width="11.7109375" style="183" customWidth="1"/>
    <col min="1804" max="1804" width="15" style="183" customWidth="1"/>
    <col min="1805" max="2048" width="9.140625" style="183"/>
    <col min="2049" max="2049" width="4.85546875" style="183" customWidth="1"/>
    <col min="2050" max="2050" width="49.5703125" style="183" customWidth="1"/>
    <col min="2051" max="2051" width="34.42578125" style="183" customWidth="1"/>
    <col min="2052" max="2055" width="9.140625" style="183"/>
    <col min="2056" max="2056" width="14.7109375" style="183" customWidth="1"/>
    <col min="2057" max="2057" width="16.140625" style="183" customWidth="1"/>
    <col min="2058" max="2058" width="30.7109375" style="183" customWidth="1"/>
    <col min="2059" max="2059" width="11.7109375" style="183" customWidth="1"/>
    <col min="2060" max="2060" width="15" style="183" customWidth="1"/>
    <col min="2061" max="2304" width="9.140625" style="183"/>
    <col min="2305" max="2305" width="4.85546875" style="183" customWidth="1"/>
    <col min="2306" max="2306" width="49.5703125" style="183" customWidth="1"/>
    <col min="2307" max="2307" width="34.42578125" style="183" customWidth="1"/>
    <col min="2308" max="2311" width="9.140625" style="183"/>
    <col min="2312" max="2312" width="14.7109375" style="183" customWidth="1"/>
    <col min="2313" max="2313" width="16.140625" style="183" customWidth="1"/>
    <col min="2314" max="2314" width="30.7109375" style="183" customWidth="1"/>
    <col min="2315" max="2315" width="11.7109375" style="183" customWidth="1"/>
    <col min="2316" max="2316" width="15" style="183" customWidth="1"/>
    <col min="2317" max="2560" width="9.140625" style="183"/>
    <col min="2561" max="2561" width="4.85546875" style="183" customWidth="1"/>
    <col min="2562" max="2562" width="49.5703125" style="183" customWidth="1"/>
    <col min="2563" max="2563" width="34.42578125" style="183" customWidth="1"/>
    <col min="2564" max="2567" width="9.140625" style="183"/>
    <col min="2568" max="2568" width="14.7109375" style="183" customWidth="1"/>
    <col min="2569" max="2569" width="16.140625" style="183" customWidth="1"/>
    <col min="2570" max="2570" width="30.7109375" style="183" customWidth="1"/>
    <col min="2571" max="2571" width="11.7109375" style="183" customWidth="1"/>
    <col min="2572" max="2572" width="15" style="183" customWidth="1"/>
    <col min="2573" max="2816" width="9.140625" style="183"/>
    <col min="2817" max="2817" width="4.85546875" style="183" customWidth="1"/>
    <col min="2818" max="2818" width="49.5703125" style="183" customWidth="1"/>
    <col min="2819" max="2819" width="34.42578125" style="183" customWidth="1"/>
    <col min="2820" max="2823" width="9.140625" style="183"/>
    <col min="2824" max="2824" width="14.7109375" style="183" customWidth="1"/>
    <col min="2825" max="2825" width="16.140625" style="183" customWidth="1"/>
    <col min="2826" max="2826" width="30.7109375" style="183" customWidth="1"/>
    <col min="2827" max="2827" width="11.7109375" style="183" customWidth="1"/>
    <col min="2828" max="2828" width="15" style="183" customWidth="1"/>
    <col min="2829" max="3072" width="9.140625" style="183"/>
    <col min="3073" max="3073" width="4.85546875" style="183" customWidth="1"/>
    <col min="3074" max="3074" width="49.5703125" style="183" customWidth="1"/>
    <col min="3075" max="3075" width="34.42578125" style="183" customWidth="1"/>
    <col min="3076" max="3079" width="9.140625" style="183"/>
    <col min="3080" max="3080" width="14.7109375" style="183" customWidth="1"/>
    <col min="3081" max="3081" width="16.140625" style="183" customWidth="1"/>
    <col min="3082" max="3082" width="30.7109375" style="183" customWidth="1"/>
    <col min="3083" max="3083" width="11.7109375" style="183" customWidth="1"/>
    <col min="3084" max="3084" width="15" style="183" customWidth="1"/>
    <col min="3085" max="3328" width="9.140625" style="183"/>
    <col min="3329" max="3329" width="4.85546875" style="183" customWidth="1"/>
    <col min="3330" max="3330" width="49.5703125" style="183" customWidth="1"/>
    <col min="3331" max="3331" width="34.42578125" style="183" customWidth="1"/>
    <col min="3332" max="3335" width="9.140625" style="183"/>
    <col min="3336" max="3336" width="14.7109375" style="183" customWidth="1"/>
    <col min="3337" max="3337" width="16.140625" style="183" customWidth="1"/>
    <col min="3338" max="3338" width="30.7109375" style="183" customWidth="1"/>
    <col min="3339" max="3339" width="11.7109375" style="183" customWidth="1"/>
    <col min="3340" max="3340" width="15" style="183" customWidth="1"/>
    <col min="3341" max="3584" width="9.140625" style="183"/>
    <col min="3585" max="3585" width="4.85546875" style="183" customWidth="1"/>
    <col min="3586" max="3586" width="49.5703125" style="183" customWidth="1"/>
    <col min="3587" max="3587" width="34.42578125" style="183" customWidth="1"/>
    <col min="3588" max="3591" width="9.140625" style="183"/>
    <col min="3592" max="3592" width="14.7109375" style="183" customWidth="1"/>
    <col min="3593" max="3593" width="16.140625" style="183" customWidth="1"/>
    <col min="3594" max="3594" width="30.7109375" style="183" customWidth="1"/>
    <col min="3595" max="3595" width="11.7109375" style="183" customWidth="1"/>
    <col min="3596" max="3596" width="15" style="183" customWidth="1"/>
    <col min="3597" max="3840" width="9.140625" style="183"/>
    <col min="3841" max="3841" width="4.85546875" style="183" customWidth="1"/>
    <col min="3842" max="3842" width="49.5703125" style="183" customWidth="1"/>
    <col min="3843" max="3843" width="34.42578125" style="183" customWidth="1"/>
    <col min="3844" max="3847" width="9.140625" style="183"/>
    <col min="3848" max="3848" width="14.7109375" style="183" customWidth="1"/>
    <col min="3849" max="3849" width="16.140625" style="183" customWidth="1"/>
    <col min="3850" max="3850" width="30.7109375" style="183" customWidth="1"/>
    <col min="3851" max="3851" width="11.7109375" style="183" customWidth="1"/>
    <col min="3852" max="3852" width="15" style="183" customWidth="1"/>
    <col min="3853" max="4096" width="9.140625" style="183"/>
    <col min="4097" max="4097" width="4.85546875" style="183" customWidth="1"/>
    <col min="4098" max="4098" width="49.5703125" style="183" customWidth="1"/>
    <col min="4099" max="4099" width="34.42578125" style="183" customWidth="1"/>
    <col min="4100" max="4103" width="9.140625" style="183"/>
    <col min="4104" max="4104" width="14.7109375" style="183" customWidth="1"/>
    <col min="4105" max="4105" width="16.140625" style="183" customWidth="1"/>
    <col min="4106" max="4106" width="30.7109375" style="183" customWidth="1"/>
    <col min="4107" max="4107" width="11.7109375" style="183" customWidth="1"/>
    <col min="4108" max="4108" width="15" style="183" customWidth="1"/>
    <col min="4109" max="4352" width="9.140625" style="183"/>
    <col min="4353" max="4353" width="4.85546875" style="183" customWidth="1"/>
    <col min="4354" max="4354" width="49.5703125" style="183" customWidth="1"/>
    <col min="4355" max="4355" width="34.42578125" style="183" customWidth="1"/>
    <col min="4356" max="4359" width="9.140625" style="183"/>
    <col min="4360" max="4360" width="14.7109375" style="183" customWidth="1"/>
    <col min="4361" max="4361" width="16.140625" style="183" customWidth="1"/>
    <col min="4362" max="4362" width="30.7109375" style="183" customWidth="1"/>
    <col min="4363" max="4363" width="11.7109375" style="183" customWidth="1"/>
    <col min="4364" max="4364" width="15" style="183" customWidth="1"/>
    <col min="4365" max="4608" width="9.140625" style="183"/>
    <col min="4609" max="4609" width="4.85546875" style="183" customWidth="1"/>
    <col min="4610" max="4610" width="49.5703125" style="183" customWidth="1"/>
    <col min="4611" max="4611" width="34.42578125" style="183" customWidth="1"/>
    <col min="4612" max="4615" width="9.140625" style="183"/>
    <col min="4616" max="4616" width="14.7109375" style="183" customWidth="1"/>
    <col min="4617" max="4617" width="16.140625" style="183" customWidth="1"/>
    <col min="4618" max="4618" width="30.7109375" style="183" customWidth="1"/>
    <col min="4619" max="4619" width="11.7109375" style="183" customWidth="1"/>
    <col min="4620" max="4620" width="15" style="183" customWidth="1"/>
    <col min="4621" max="4864" width="9.140625" style="183"/>
    <col min="4865" max="4865" width="4.85546875" style="183" customWidth="1"/>
    <col min="4866" max="4866" width="49.5703125" style="183" customWidth="1"/>
    <col min="4867" max="4867" width="34.42578125" style="183" customWidth="1"/>
    <col min="4868" max="4871" width="9.140625" style="183"/>
    <col min="4872" max="4872" width="14.7109375" style="183" customWidth="1"/>
    <col min="4873" max="4873" width="16.140625" style="183" customWidth="1"/>
    <col min="4874" max="4874" width="30.7109375" style="183" customWidth="1"/>
    <col min="4875" max="4875" width="11.7109375" style="183" customWidth="1"/>
    <col min="4876" max="4876" width="15" style="183" customWidth="1"/>
    <col min="4877" max="5120" width="9.140625" style="183"/>
    <col min="5121" max="5121" width="4.85546875" style="183" customWidth="1"/>
    <col min="5122" max="5122" width="49.5703125" style="183" customWidth="1"/>
    <col min="5123" max="5123" width="34.42578125" style="183" customWidth="1"/>
    <col min="5124" max="5127" width="9.140625" style="183"/>
    <col min="5128" max="5128" width="14.7109375" style="183" customWidth="1"/>
    <col min="5129" max="5129" width="16.140625" style="183" customWidth="1"/>
    <col min="5130" max="5130" width="30.7109375" style="183" customWidth="1"/>
    <col min="5131" max="5131" width="11.7109375" style="183" customWidth="1"/>
    <col min="5132" max="5132" width="15" style="183" customWidth="1"/>
    <col min="5133" max="5376" width="9.140625" style="183"/>
    <col min="5377" max="5377" width="4.85546875" style="183" customWidth="1"/>
    <col min="5378" max="5378" width="49.5703125" style="183" customWidth="1"/>
    <col min="5379" max="5379" width="34.42578125" style="183" customWidth="1"/>
    <col min="5380" max="5383" width="9.140625" style="183"/>
    <col min="5384" max="5384" width="14.7109375" style="183" customWidth="1"/>
    <col min="5385" max="5385" width="16.140625" style="183" customWidth="1"/>
    <col min="5386" max="5386" width="30.7109375" style="183" customWidth="1"/>
    <col min="5387" max="5387" width="11.7109375" style="183" customWidth="1"/>
    <col min="5388" max="5388" width="15" style="183" customWidth="1"/>
    <col min="5389" max="5632" width="9.140625" style="183"/>
    <col min="5633" max="5633" width="4.85546875" style="183" customWidth="1"/>
    <col min="5634" max="5634" width="49.5703125" style="183" customWidth="1"/>
    <col min="5635" max="5635" width="34.42578125" style="183" customWidth="1"/>
    <col min="5636" max="5639" width="9.140625" style="183"/>
    <col min="5640" max="5640" width="14.7109375" style="183" customWidth="1"/>
    <col min="5641" max="5641" width="16.140625" style="183" customWidth="1"/>
    <col min="5642" max="5642" width="30.7109375" style="183" customWidth="1"/>
    <col min="5643" max="5643" width="11.7109375" style="183" customWidth="1"/>
    <col min="5644" max="5644" width="15" style="183" customWidth="1"/>
    <col min="5645" max="5888" width="9.140625" style="183"/>
    <col min="5889" max="5889" width="4.85546875" style="183" customWidth="1"/>
    <col min="5890" max="5890" width="49.5703125" style="183" customWidth="1"/>
    <col min="5891" max="5891" width="34.42578125" style="183" customWidth="1"/>
    <col min="5892" max="5895" width="9.140625" style="183"/>
    <col min="5896" max="5896" width="14.7109375" style="183" customWidth="1"/>
    <col min="5897" max="5897" width="16.140625" style="183" customWidth="1"/>
    <col min="5898" max="5898" width="30.7109375" style="183" customWidth="1"/>
    <col min="5899" max="5899" width="11.7109375" style="183" customWidth="1"/>
    <col min="5900" max="5900" width="15" style="183" customWidth="1"/>
    <col min="5901" max="6144" width="9.140625" style="183"/>
    <col min="6145" max="6145" width="4.85546875" style="183" customWidth="1"/>
    <col min="6146" max="6146" width="49.5703125" style="183" customWidth="1"/>
    <col min="6147" max="6147" width="34.42578125" style="183" customWidth="1"/>
    <col min="6148" max="6151" width="9.140625" style="183"/>
    <col min="6152" max="6152" width="14.7109375" style="183" customWidth="1"/>
    <col min="6153" max="6153" width="16.140625" style="183" customWidth="1"/>
    <col min="6154" max="6154" width="30.7109375" style="183" customWidth="1"/>
    <col min="6155" max="6155" width="11.7109375" style="183" customWidth="1"/>
    <col min="6156" max="6156" width="15" style="183" customWidth="1"/>
    <col min="6157" max="6400" width="9.140625" style="183"/>
    <col min="6401" max="6401" width="4.85546875" style="183" customWidth="1"/>
    <col min="6402" max="6402" width="49.5703125" style="183" customWidth="1"/>
    <col min="6403" max="6403" width="34.42578125" style="183" customWidth="1"/>
    <col min="6404" max="6407" width="9.140625" style="183"/>
    <col min="6408" max="6408" width="14.7109375" style="183" customWidth="1"/>
    <col min="6409" max="6409" width="16.140625" style="183" customWidth="1"/>
    <col min="6410" max="6410" width="30.7109375" style="183" customWidth="1"/>
    <col min="6411" max="6411" width="11.7109375" style="183" customWidth="1"/>
    <col min="6412" max="6412" width="15" style="183" customWidth="1"/>
    <col min="6413" max="6656" width="9.140625" style="183"/>
    <col min="6657" max="6657" width="4.85546875" style="183" customWidth="1"/>
    <col min="6658" max="6658" width="49.5703125" style="183" customWidth="1"/>
    <col min="6659" max="6659" width="34.42578125" style="183" customWidth="1"/>
    <col min="6660" max="6663" width="9.140625" style="183"/>
    <col min="6664" max="6664" width="14.7109375" style="183" customWidth="1"/>
    <col min="6665" max="6665" width="16.140625" style="183" customWidth="1"/>
    <col min="6666" max="6666" width="30.7109375" style="183" customWidth="1"/>
    <col min="6667" max="6667" width="11.7109375" style="183" customWidth="1"/>
    <col min="6668" max="6668" width="15" style="183" customWidth="1"/>
    <col min="6669" max="6912" width="9.140625" style="183"/>
    <col min="6913" max="6913" width="4.85546875" style="183" customWidth="1"/>
    <col min="6914" max="6914" width="49.5703125" style="183" customWidth="1"/>
    <col min="6915" max="6915" width="34.42578125" style="183" customWidth="1"/>
    <col min="6916" max="6919" width="9.140625" style="183"/>
    <col min="6920" max="6920" width="14.7109375" style="183" customWidth="1"/>
    <col min="6921" max="6921" width="16.140625" style="183" customWidth="1"/>
    <col min="6922" max="6922" width="30.7109375" style="183" customWidth="1"/>
    <col min="6923" max="6923" width="11.7109375" style="183" customWidth="1"/>
    <col min="6924" max="6924" width="15" style="183" customWidth="1"/>
    <col min="6925" max="7168" width="9.140625" style="183"/>
    <col min="7169" max="7169" width="4.85546875" style="183" customWidth="1"/>
    <col min="7170" max="7170" width="49.5703125" style="183" customWidth="1"/>
    <col min="7171" max="7171" width="34.42578125" style="183" customWidth="1"/>
    <col min="7172" max="7175" width="9.140625" style="183"/>
    <col min="7176" max="7176" width="14.7109375" style="183" customWidth="1"/>
    <col min="7177" max="7177" width="16.140625" style="183" customWidth="1"/>
    <col min="7178" max="7178" width="30.7109375" style="183" customWidth="1"/>
    <col min="7179" max="7179" width="11.7109375" style="183" customWidth="1"/>
    <col min="7180" max="7180" width="15" style="183" customWidth="1"/>
    <col min="7181" max="7424" width="9.140625" style="183"/>
    <col min="7425" max="7425" width="4.85546875" style="183" customWidth="1"/>
    <col min="7426" max="7426" width="49.5703125" style="183" customWidth="1"/>
    <col min="7427" max="7427" width="34.42578125" style="183" customWidth="1"/>
    <col min="7428" max="7431" width="9.140625" style="183"/>
    <col min="7432" max="7432" width="14.7109375" style="183" customWidth="1"/>
    <col min="7433" max="7433" width="16.140625" style="183" customWidth="1"/>
    <col min="7434" max="7434" width="30.7109375" style="183" customWidth="1"/>
    <col min="7435" max="7435" width="11.7109375" style="183" customWidth="1"/>
    <col min="7436" max="7436" width="15" style="183" customWidth="1"/>
    <col min="7437" max="7680" width="9.140625" style="183"/>
    <col min="7681" max="7681" width="4.85546875" style="183" customWidth="1"/>
    <col min="7682" max="7682" width="49.5703125" style="183" customWidth="1"/>
    <col min="7683" max="7683" width="34.42578125" style="183" customWidth="1"/>
    <col min="7684" max="7687" width="9.140625" style="183"/>
    <col min="7688" max="7688" width="14.7109375" style="183" customWidth="1"/>
    <col min="7689" max="7689" width="16.140625" style="183" customWidth="1"/>
    <col min="7690" max="7690" width="30.7109375" style="183" customWidth="1"/>
    <col min="7691" max="7691" width="11.7109375" style="183" customWidth="1"/>
    <col min="7692" max="7692" width="15" style="183" customWidth="1"/>
    <col min="7693" max="7936" width="9.140625" style="183"/>
    <col min="7937" max="7937" width="4.85546875" style="183" customWidth="1"/>
    <col min="7938" max="7938" width="49.5703125" style="183" customWidth="1"/>
    <col min="7939" max="7939" width="34.42578125" style="183" customWidth="1"/>
    <col min="7940" max="7943" width="9.140625" style="183"/>
    <col min="7944" max="7944" width="14.7109375" style="183" customWidth="1"/>
    <col min="7945" max="7945" width="16.140625" style="183" customWidth="1"/>
    <col min="7946" max="7946" width="30.7109375" style="183" customWidth="1"/>
    <col min="7947" max="7947" width="11.7109375" style="183" customWidth="1"/>
    <col min="7948" max="7948" width="15" style="183" customWidth="1"/>
    <col min="7949" max="8192" width="9.140625" style="183"/>
    <col min="8193" max="8193" width="4.85546875" style="183" customWidth="1"/>
    <col min="8194" max="8194" width="49.5703125" style="183" customWidth="1"/>
    <col min="8195" max="8195" width="34.42578125" style="183" customWidth="1"/>
    <col min="8196" max="8199" width="9.140625" style="183"/>
    <col min="8200" max="8200" width="14.7109375" style="183" customWidth="1"/>
    <col min="8201" max="8201" width="16.140625" style="183" customWidth="1"/>
    <col min="8202" max="8202" width="30.7109375" style="183" customWidth="1"/>
    <col min="8203" max="8203" width="11.7109375" style="183" customWidth="1"/>
    <col min="8204" max="8204" width="15" style="183" customWidth="1"/>
    <col min="8205" max="8448" width="9.140625" style="183"/>
    <col min="8449" max="8449" width="4.85546875" style="183" customWidth="1"/>
    <col min="8450" max="8450" width="49.5703125" style="183" customWidth="1"/>
    <col min="8451" max="8451" width="34.42578125" style="183" customWidth="1"/>
    <col min="8452" max="8455" width="9.140625" style="183"/>
    <col min="8456" max="8456" width="14.7109375" style="183" customWidth="1"/>
    <col min="8457" max="8457" width="16.140625" style="183" customWidth="1"/>
    <col min="8458" max="8458" width="30.7109375" style="183" customWidth="1"/>
    <col min="8459" max="8459" width="11.7109375" style="183" customWidth="1"/>
    <col min="8460" max="8460" width="15" style="183" customWidth="1"/>
    <col min="8461" max="8704" width="9.140625" style="183"/>
    <col min="8705" max="8705" width="4.85546875" style="183" customWidth="1"/>
    <col min="8706" max="8706" width="49.5703125" style="183" customWidth="1"/>
    <col min="8707" max="8707" width="34.42578125" style="183" customWidth="1"/>
    <col min="8708" max="8711" width="9.140625" style="183"/>
    <col min="8712" max="8712" width="14.7109375" style="183" customWidth="1"/>
    <col min="8713" max="8713" width="16.140625" style="183" customWidth="1"/>
    <col min="8714" max="8714" width="30.7109375" style="183" customWidth="1"/>
    <col min="8715" max="8715" width="11.7109375" style="183" customWidth="1"/>
    <col min="8716" max="8716" width="15" style="183" customWidth="1"/>
    <col min="8717" max="8960" width="9.140625" style="183"/>
    <col min="8961" max="8961" width="4.85546875" style="183" customWidth="1"/>
    <col min="8962" max="8962" width="49.5703125" style="183" customWidth="1"/>
    <col min="8963" max="8963" width="34.42578125" style="183" customWidth="1"/>
    <col min="8964" max="8967" width="9.140625" style="183"/>
    <col min="8968" max="8968" width="14.7109375" style="183" customWidth="1"/>
    <col min="8969" max="8969" width="16.140625" style="183" customWidth="1"/>
    <col min="8970" max="8970" width="30.7109375" style="183" customWidth="1"/>
    <col min="8971" max="8971" width="11.7109375" style="183" customWidth="1"/>
    <col min="8972" max="8972" width="15" style="183" customWidth="1"/>
    <col min="8973" max="9216" width="9.140625" style="183"/>
    <col min="9217" max="9217" width="4.85546875" style="183" customWidth="1"/>
    <col min="9218" max="9218" width="49.5703125" style="183" customWidth="1"/>
    <col min="9219" max="9219" width="34.42578125" style="183" customWidth="1"/>
    <col min="9220" max="9223" width="9.140625" style="183"/>
    <col min="9224" max="9224" width="14.7109375" style="183" customWidth="1"/>
    <col min="9225" max="9225" width="16.140625" style="183" customWidth="1"/>
    <col min="9226" max="9226" width="30.7109375" style="183" customWidth="1"/>
    <col min="9227" max="9227" width="11.7109375" style="183" customWidth="1"/>
    <col min="9228" max="9228" width="15" style="183" customWidth="1"/>
    <col min="9229" max="9472" width="9.140625" style="183"/>
    <col min="9473" max="9473" width="4.85546875" style="183" customWidth="1"/>
    <col min="9474" max="9474" width="49.5703125" style="183" customWidth="1"/>
    <col min="9475" max="9475" width="34.42578125" style="183" customWidth="1"/>
    <col min="9476" max="9479" width="9.140625" style="183"/>
    <col min="9480" max="9480" width="14.7109375" style="183" customWidth="1"/>
    <col min="9481" max="9481" width="16.140625" style="183" customWidth="1"/>
    <col min="9482" max="9482" width="30.7109375" style="183" customWidth="1"/>
    <col min="9483" max="9483" width="11.7109375" style="183" customWidth="1"/>
    <col min="9484" max="9484" width="15" style="183" customWidth="1"/>
    <col min="9485" max="9728" width="9.140625" style="183"/>
    <col min="9729" max="9729" width="4.85546875" style="183" customWidth="1"/>
    <col min="9730" max="9730" width="49.5703125" style="183" customWidth="1"/>
    <col min="9731" max="9731" width="34.42578125" style="183" customWidth="1"/>
    <col min="9732" max="9735" width="9.140625" style="183"/>
    <col min="9736" max="9736" width="14.7109375" style="183" customWidth="1"/>
    <col min="9737" max="9737" width="16.140625" style="183" customWidth="1"/>
    <col min="9738" max="9738" width="30.7109375" style="183" customWidth="1"/>
    <col min="9739" max="9739" width="11.7109375" style="183" customWidth="1"/>
    <col min="9740" max="9740" width="15" style="183" customWidth="1"/>
    <col min="9741" max="9984" width="9.140625" style="183"/>
    <col min="9985" max="9985" width="4.85546875" style="183" customWidth="1"/>
    <col min="9986" max="9986" width="49.5703125" style="183" customWidth="1"/>
    <col min="9987" max="9987" width="34.42578125" style="183" customWidth="1"/>
    <col min="9988" max="9991" width="9.140625" style="183"/>
    <col min="9992" max="9992" width="14.7109375" style="183" customWidth="1"/>
    <col min="9993" max="9993" width="16.140625" style="183" customWidth="1"/>
    <col min="9994" max="9994" width="30.7109375" style="183" customWidth="1"/>
    <col min="9995" max="9995" width="11.7109375" style="183" customWidth="1"/>
    <col min="9996" max="9996" width="15" style="183" customWidth="1"/>
    <col min="9997" max="10240" width="9.140625" style="183"/>
    <col min="10241" max="10241" width="4.85546875" style="183" customWidth="1"/>
    <col min="10242" max="10242" width="49.5703125" style="183" customWidth="1"/>
    <col min="10243" max="10243" width="34.42578125" style="183" customWidth="1"/>
    <col min="10244" max="10247" width="9.140625" style="183"/>
    <col min="10248" max="10248" width="14.7109375" style="183" customWidth="1"/>
    <col min="10249" max="10249" width="16.140625" style="183" customWidth="1"/>
    <col min="10250" max="10250" width="30.7109375" style="183" customWidth="1"/>
    <col min="10251" max="10251" width="11.7109375" style="183" customWidth="1"/>
    <col min="10252" max="10252" width="15" style="183" customWidth="1"/>
    <col min="10253" max="10496" width="9.140625" style="183"/>
    <col min="10497" max="10497" width="4.85546875" style="183" customWidth="1"/>
    <col min="10498" max="10498" width="49.5703125" style="183" customWidth="1"/>
    <col min="10499" max="10499" width="34.42578125" style="183" customWidth="1"/>
    <col min="10500" max="10503" width="9.140625" style="183"/>
    <col min="10504" max="10504" width="14.7109375" style="183" customWidth="1"/>
    <col min="10505" max="10505" width="16.140625" style="183" customWidth="1"/>
    <col min="10506" max="10506" width="30.7109375" style="183" customWidth="1"/>
    <col min="10507" max="10507" width="11.7109375" style="183" customWidth="1"/>
    <col min="10508" max="10508" width="15" style="183" customWidth="1"/>
    <col min="10509" max="10752" width="9.140625" style="183"/>
    <col min="10753" max="10753" width="4.85546875" style="183" customWidth="1"/>
    <col min="10754" max="10754" width="49.5703125" style="183" customWidth="1"/>
    <col min="10755" max="10755" width="34.42578125" style="183" customWidth="1"/>
    <col min="10756" max="10759" width="9.140625" style="183"/>
    <col min="10760" max="10760" width="14.7109375" style="183" customWidth="1"/>
    <col min="10761" max="10761" width="16.140625" style="183" customWidth="1"/>
    <col min="10762" max="10762" width="30.7109375" style="183" customWidth="1"/>
    <col min="10763" max="10763" width="11.7109375" style="183" customWidth="1"/>
    <col min="10764" max="10764" width="15" style="183" customWidth="1"/>
    <col min="10765" max="11008" width="9.140625" style="183"/>
    <col min="11009" max="11009" width="4.85546875" style="183" customWidth="1"/>
    <col min="11010" max="11010" width="49.5703125" style="183" customWidth="1"/>
    <col min="11011" max="11011" width="34.42578125" style="183" customWidth="1"/>
    <col min="11012" max="11015" width="9.140625" style="183"/>
    <col min="11016" max="11016" width="14.7109375" style="183" customWidth="1"/>
    <col min="11017" max="11017" width="16.140625" style="183" customWidth="1"/>
    <col min="11018" max="11018" width="30.7109375" style="183" customWidth="1"/>
    <col min="11019" max="11019" width="11.7109375" style="183" customWidth="1"/>
    <col min="11020" max="11020" width="15" style="183" customWidth="1"/>
    <col min="11021" max="11264" width="9.140625" style="183"/>
    <col min="11265" max="11265" width="4.85546875" style="183" customWidth="1"/>
    <col min="11266" max="11266" width="49.5703125" style="183" customWidth="1"/>
    <col min="11267" max="11267" width="34.42578125" style="183" customWidth="1"/>
    <col min="11268" max="11271" width="9.140625" style="183"/>
    <col min="11272" max="11272" width="14.7109375" style="183" customWidth="1"/>
    <col min="11273" max="11273" width="16.140625" style="183" customWidth="1"/>
    <col min="11274" max="11274" width="30.7109375" style="183" customWidth="1"/>
    <col min="11275" max="11275" width="11.7109375" style="183" customWidth="1"/>
    <col min="11276" max="11276" width="15" style="183" customWidth="1"/>
    <col min="11277" max="11520" width="9.140625" style="183"/>
    <col min="11521" max="11521" width="4.85546875" style="183" customWidth="1"/>
    <col min="11522" max="11522" width="49.5703125" style="183" customWidth="1"/>
    <col min="11523" max="11523" width="34.42578125" style="183" customWidth="1"/>
    <col min="11524" max="11527" width="9.140625" style="183"/>
    <col min="11528" max="11528" width="14.7109375" style="183" customWidth="1"/>
    <col min="11529" max="11529" width="16.140625" style="183" customWidth="1"/>
    <col min="11530" max="11530" width="30.7109375" style="183" customWidth="1"/>
    <col min="11531" max="11531" width="11.7109375" style="183" customWidth="1"/>
    <col min="11532" max="11532" width="15" style="183" customWidth="1"/>
    <col min="11533" max="11776" width="9.140625" style="183"/>
    <col min="11777" max="11777" width="4.85546875" style="183" customWidth="1"/>
    <col min="11778" max="11778" width="49.5703125" style="183" customWidth="1"/>
    <col min="11779" max="11779" width="34.42578125" style="183" customWidth="1"/>
    <col min="11780" max="11783" width="9.140625" style="183"/>
    <col min="11784" max="11784" width="14.7109375" style="183" customWidth="1"/>
    <col min="11785" max="11785" width="16.140625" style="183" customWidth="1"/>
    <col min="11786" max="11786" width="30.7109375" style="183" customWidth="1"/>
    <col min="11787" max="11787" width="11.7109375" style="183" customWidth="1"/>
    <col min="11788" max="11788" width="15" style="183" customWidth="1"/>
    <col min="11789" max="12032" width="9.140625" style="183"/>
    <col min="12033" max="12033" width="4.85546875" style="183" customWidth="1"/>
    <col min="12034" max="12034" width="49.5703125" style="183" customWidth="1"/>
    <col min="12035" max="12035" width="34.42578125" style="183" customWidth="1"/>
    <col min="12036" max="12039" width="9.140625" style="183"/>
    <col min="12040" max="12040" width="14.7109375" style="183" customWidth="1"/>
    <col min="12041" max="12041" width="16.140625" style="183" customWidth="1"/>
    <col min="12042" max="12042" width="30.7109375" style="183" customWidth="1"/>
    <col min="12043" max="12043" width="11.7109375" style="183" customWidth="1"/>
    <col min="12044" max="12044" width="15" style="183" customWidth="1"/>
    <col min="12045" max="12288" width="9.140625" style="183"/>
    <col min="12289" max="12289" width="4.85546875" style="183" customWidth="1"/>
    <col min="12290" max="12290" width="49.5703125" style="183" customWidth="1"/>
    <col min="12291" max="12291" width="34.42578125" style="183" customWidth="1"/>
    <col min="12292" max="12295" width="9.140625" style="183"/>
    <col min="12296" max="12296" width="14.7109375" style="183" customWidth="1"/>
    <col min="12297" max="12297" width="16.140625" style="183" customWidth="1"/>
    <col min="12298" max="12298" width="30.7109375" style="183" customWidth="1"/>
    <col min="12299" max="12299" width="11.7109375" style="183" customWidth="1"/>
    <col min="12300" max="12300" width="15" style="183" customWidth="1"/>
    <col min="12301" max="12544" width="9.140625" style="183"/>
    <col min="12545" max="12545" width="4.85546875" style="183" customWidth="1"/>
    <col min="12546" max="12546" width="49.5703125" style="183" customWidth="1"/>
    <col min="12547" max="12547" width="34.42578125" style="183" customWidth="1"/>
    <col min="12548" max="12551" width="9.140625" style="183"/>
    <col min="12552" max="12552" width="14.7109375" style="183" customWidth="1"/>
    <col min="12553" max="12553" width="16.140625" style="183" customWidth="1"/>
    <col min="12554" max="12554" width="30.7109375" style="183" customWidth="1"/>
    <col min="12555" max="12555" width="11.7109375" style="183" customWidth="1"/>
    <col min="12556" max="12556" width="15" style="183" customWidth="1"/>
    <col min="12557" max="12800" width="9.140625" style="183"/>
    <col min="12801" max="12801" width="4.85546875" style="183" customWidth="1"/>
    <col min="12802" max="12802" width="49.5703125" style="183" customWidth="1"/>
    <col min="12803" max="12803" width="34.42578125" style="183" customWidth="1"/>
    <col min="12804" max="12807" width="9.140625" style="183"/>
    <col min="12808" max="12808" width="14.7109375" style="183" customWidth="1"/>
    <col min="12809" max="12809" width="16.140625" style="183" customWidth="1"/>
    <col min="12810" max="12810" width="30.7109375" style="183" customWidth="1"/>
    <col min="12811" max="12811" width="11.7109375" style="183" customWidth="1"/>
    <col min="12812" max="12812" width="15" style="183" customWidth="1"/>
    <col min="12813" max="13056" width="9.140625" style="183"/>
    <col min="13057" max="13057" width="4.85546875" style="183" customWidth="1"/>
    <col min="13058" max="13058" width="49.5703125" style="183" customWidth="1"/>
    <col min="13059" max="13059" width="34.42578125" style="183" customWidth="1"/>
    <col min="13060" max="13063" width="9.140625" style="183"/>
    <col min="13064" max="13064" width="14.7109375" style="183" customWidth="1"/>
    <col min="13065" max="13065" width="16.140625" style="183" customWidth="1"/>
    <col min="13066" max="13066" width="30.7109375" style="183" customWidth="1"/>
    <col min="13067" max="13067" width="11.7109375" style="183" customWidth="1"/>
    <col min="13068" max="13068" width="15" style="183" customWidth="1"/>
    <col min="13069" max="13312" width="9.140625" style="183"/>
    <col min="13313" max="13313" width="4.85546875" style="183" customWidth="1"/>
    <col min="13314" max="13314" width="49.5703125" style="183" customWidth="1"/>
    <col min="13315" max="13315" width="34.42578125" style="183" customWidth="1"/>
    <col min="13316" max="13319" width="9.140625" style="183"/>
    <col min="13320" max="13320" width="14.7109375" style="183" customWidth="1"/>
    <col min="13321" max="13321" width="16.140625" style="183" customWidth="1"/>
    <col min="13322" max="13322" width="30.7109375" style="183" customWidth="1"/>
    <col min="13323" max="13323" width="11.7109375" style="183" customWidth="1"/>
    <col min="13324" max="13324" width="15" style="183" customWidth="1"/>
    <col min="13325" max="13568" width="9.140625" style="183"/>
    <col min="13569" max="13569" width="4.85546875" style="183" customWidth="1"/>
    <col min="13570" max="13570" width="49.5703125" style="183" customWidth="1"/>
    <col min="13571" max="13571" width="34.42578125" style="183" customWidth="1"/>
    <col min="13572" max="13575" width="9.140625" style="183"/>
    <col min="13576" max="13576" width="14.7109375" style="183" customWidth="1"/>
    <col min="13577" max="13577" width="16.140625" style="183" customWidth="1"/>
    <col min="13578" max="13578" width="30.7109375" style="183" customWidth="1"/>
    <col min="13579" max="13579" width="11.7109375" style="183" customWidth="1"/>
    <col min="13580" max="13580" width="15" style="183" customWidth="1"/>
    <col min="13581" max="13824" width="9.140625" style="183"/>
    <col min="13825" max="13825" width="4.85546875" style="183" customWidth="1"/>
    <col min="13826" max="13826" width="49.5703125" style="183" customWidth="1"/>
    <col min="13827" max="13827" width="34.42578125" style="183" customWidth="1"/>
    <col min="13828" max="13831" width="9.140625" style="183"/>
    <col min="13832" max="13832" width="14.7109375" style="183" customWidth="1"/>
    <col min="13833" max="13833" width="16.140625" style="183" customWidth="1"/>
    <col min="13834" max="13834" width="30.7109375" style="183" customWidth="1"/>
    <col min="13835" max="13835" width="11.7109375" style="183" customWidth="1"/>
    <col min="13836" max="13836" width="15" style="183" customWidth="1"/>
    <col min="13837" max="14080" width="9.140625" style="183"/>
    <col min="14081" max="14081" width="4.85546875" style="183" customWidth="1"/>
    <col min="14082" max="14082" width="49.5703125" style="183" customWidth="1"/>
    <col min="14083" max="14083" width="34.42578125" style="183" customWidth="1"/>
    <col min="14084" max="14087" width="9.140625" style="183"/>
    <col min="14088" max="14088" width="14.7109375" style="183" customWidth="1"/>
    <col min="14089" max="14089" width="16.140625" style="183" customWidth="1"/>
    <col min="14090" max="14090" width="30.7109375" style="183" customWidth="1"/>
    <col min="14091" max="14091" width="11.7109375" style="183" customWidth="1"/>
    <col min="14092" max="14092" width="15" style="183" customWidth="1"/>
    <col min="14093" max="14336" width="9.140625" style="183"/>
    <col min="14337" max="14337" width="4.85546875" style="183" customWidth="1"/>
    <col min="14338" max="14338" width="49.5703125" style="183" customWidth="1"/>
    <col min="14339" max="14339" width="34.42578125" style="183" customWidth="1"/>
    <col min="14340" max="14343" width="9.140625" style="183"/>
    <col min="14344" max="14344" width="14.7109375" style="183" customWidth="1"/>
    <col min="14345" max="14345" width="16.140625" style="183" customWidth="1"/>
    <col min="14346" max="14346" width="30.7109375" style="183" customWidth="1"/>
    <col min="14347" max="14347" width="11.7109375" style="183" customWidth="1"/>
    <col min="14348" max="14348" width="15" style="183" customWidth="1"/>
    <col min="14349" max="14592" width="9.140625" style="183"/>
    <col min="14593" max="14593" width="4.85546875" style="183" customWidth="1"/>
    <col min="14594" max="14594" width="49.5703125" style="183" customWidth="1"/>
    <col min="14595" max="14595" width="34.42578125" style="183" customWidth="1"/>
    <col min="14596" max="14599" width="9.140625" style="183"/>
    <col min="14600" max="14600" width="14.7109375" style="183" customWidth="1"/>
    <col min="14601" max="14601" width="16.140625" style="183" customWidth="1"/>
    <col min="14602" max="14602" width="30.7109375" style="183" customWidth="1"/>
    <col min="14603" max="14603" width="11.7109375" style="183" customWidth="1"/>
    <col min="14604" max="14604" width="15" style="183" customWidth="1"/>
    <col min="14605" max="14848" width="9.140625" style="183"/>
    <col min="14849" max="14849" width="4.85546875" style="183" customWidth="1"/>
    <col min="14850" max="14850" width="49.5703125" style="183" customWidth="1"/>
    <col min="14851" max="14851" width="34.42578125" style="183" customWidth="1"/>
    <col min="14852" max="14855" width="9.140625" style="183"/>
    <col min="14856" max="14856" width="14.7109375" style="183" customWidth="1"/>
    <col min="14857" max="14857" width="16.140625" style="183" customWidth="1"/>
    <col min="14858" max="14858" width="30.7109375" style="183" customWidth="1"/>
    <col min="14859" max="14859" width="11.7109375" style="183" customWidth="1"/>
    <col min="14860" max="14860" width="15" style="183" customWidth="1"/>
    <col min="14861" max="15104" width="9.140625" style="183"/>
    <col min="15105" max="15105" width="4.85546875" style="183" customWidth="1"/>
    <col min="15106" max="15106" width="49.5703125" style="183" customWidth="1"/>
    <col min="15107" max="15107" width="34.42578125" style="183" customWidth="1"/>
    <col min="15108" max="15111" width="9.140625" style="183"/>
    <col min="15112" max="15112" width="14.7109375" style="183" customWidth="1"/>
    <col min="15113" max="15113" width="16.140625" style="183" customWidth="1"/>
    <col min="15114" max="15114" width="30.7109375" style="183" customWidth="1"/>
    <col min="15115" max="15115" width="11.7109375" style="183" customWidth="1"/>
    <col min="15116" max="15116" width="15" style="183" customWidth="1"/>
    <col min="15117" max="15360" width="9.140625" style="183"/>
    <col min="15361" max="15361" width="4.85546875" style="183" customWidth="1"/>
    <col min="15362" max="15362" width="49.5703125" style="183" customWidth="1"/>
    <col min="15363" max="15363" width="34.42578125" style="183" customWidth="1"/>
    <col min="15364" max="15367" width="9.140625" style="183"/>
    <col min="15368" max="15368" width="14.7109375" style="183" customWidth="1"/>
    <col min="15369" max="15369" width="16.140625" style="183" customWidth="1"/>
    <col min="15370" max="15370" width="30.7109375" style="183" customWidth="1"/>
    <col min="15371" max="15371" width="11.7109375" style="183" customWidth="1"/>
    <col min="15372" max="15372" width="15" style="183" customWidth="1"/>
    <col min="15373" max="15616" width="9.140625" style="183"/>
    <col min="15617" max="15617" width="4.85546875" style="183" customWidth="1"/>
    <col min="15618" max="15618" width="49.5703125" style="183" customWidth="1"/>
    <col min="15619" max="15619" width="34.42578125" style="183" customWidth="1"/>
    <col min="15620" max="15623" width="9.140625" style="183"/>
    <col min="15624" max="15624" width="14.7109375" style="183" customWidth="1"/>
    <col min="15625" max="15625" width="16.140625" style="183" customWidth="1"/>
    <col min="15626" max="15626" width="30.7109375" style="183" customWidth="1"/>
    <col min="15627" max="15627" width="11.7109375" style="183" customWidth="1"/>
    <col min="15628" max="15628" width="15" style="183" customWidth="1"/>
    <col min="15629" max="15872" width="9.140625" style="183"/>
    <col min="15873" max="15873" width="4.85546875" style="183" customWidth="1"/>
    <col min="15874" max="15874" width="49.5703125" style="183" customWidth="1"/>
    <col min="15875" max="15875" width="34.42578125" style="183" customWidth="1"/>
    <col min="15876" max="15879" width="9.140625" style="183"/>
    <col min="15880" max="15880" width="14.7109375" style="183" customWidth="1"/>
    <col min="15881" max="15881" width="16.140625" style="183" customWidth="1"/>
    <col min="15882" max="15882" width="30.7109375" style="183" customWidth="1"/>
    <col min="15883" max="15883" width="11.7109375" style="183" customWidth="1"/>
    <col min="15884" max="15884" width="15" style="183" customWidth="1"/>
    <col min="15885" max="16128" width="9.140625" style="183"/>
    <col min="16129" max="16129" width="4.85546875" style="183" customWidth="1"/>
    <col min="16130" max="16130" width="49.5703125" style="183" customWidth="1"/>
    <col min="16131" max="16131" width="34.42578125" style="183" customWidth="1"/>
    <col min="16132" max="16135" width="9.140625" style="183"/>
    <col min="16136" max="16136" width="14.7109375" style="183" customWidth="1"/>
    <col min="16137" max="16137" width="16.140625" style="183" customWidth="1"/>
    <col min="16138" max="16138" width="30.7109375" style="183" customWidth="1"/>
    <col min="16139" max="16139" width="11.7109375" style="183" customWidth="1"/>
    <col min="16140" max="16140" width="15" style="183" customWidth="1"/>
    <col min="16141" max="16384" width="9.140625" style="183"/>
  </cols>
  <sheetData>
    <row r="1" spans="1:16" s="206" customFormat="1" ht="12.75" x14ac:dyDescent="0.2">
      <c r="B1" s="281" t="s">
        <v>634</v>
      </c>
      <c r="C1" s="281"/>
      <c r="D1" s="281"/>
    </row>
    <row r="2" spans="1:16" s="206" customFormat="1" ht="58.5" customHeight="1" x14ac:dyDescent="0.2">
      <c r="C2" s="145"/>
      <c r="D2" s="145" t="s">
        <v>1</v>
      </c>
      <c r="E2" s="145"/>
    </row>
    <row r="3" spans="1:16" s="206" customFormat="1" ht="12.75" x14ac:dyDescent="0.2">
      <c r="A3" s="207"/>
      <c r="B3" s="283" t="s">
        <v>635</v>
      </c>
      <c r="C3" s="283"/>
      <c r="D3" s="283"/>
      <c r="E3" s="212"/>
    </row>
    <row r="4" spans="1:16" s="206" customFormat="1" ht="56.25" customHeight="1" x14ac:dyDescent="0.2">
      <c r="A4" s="207"/>
      <c r="C4" s="211"/>
      <c r="D4" s="211" t="s">
        <v>5</v>
      </c>
      <c r="E4" s="211"/>
    </row>
    <row r="5" spans="1:16" s="178" customFormat="1" ht="11.25" x14ac:dyDescent="0.2">
      <c r="B5" s="282" t="s">
        <v>633</v>
      </c>
      <c r="C5" s="282"/>
      <c r="D5" s="282"/>
      <c r="K5" s="179"/>
    </row>
    <row r="7" spans="1:16" ht="75.75" customHeight="1" x14ac:dyDescent="0.25">
      <c r="A7" s="180"/>
      <c r="B7" s="272" t="s">
        <v>642</v>
      </c>
      <c r="C7" s="272"/>
      <c r="D7" s="272"/>
      <c r="E7" s="272"/>
      <c r="F7" s="181"/>
      <c r="G7" s="181"/>
      <c r="H7" s="181"/>
      <c r="I7" s="181"/>
      <c r="J7" s="181"/>
      <c r="K7" s="182"/>
      <c r="L7" s="182"/>
      <c r="M7" s="182"/>
      <c r="N7" s="182"/>
      <c r="O7" s="182"/>
      <c r="P7" s="182"/>
    </row>
    <row r="8" spans="1:16" ht="15.75" x14ac:dyDescent="0.25">
      <c r="A8" s="180"/>
      <c r="B8" s="184"/>
      <c r="C8" s="184"/>
      <c r="D8" s="284" t="s">
        <v>641</v>
      </c>
      <c r="E8" s="184"/>
      <c r="F8" s="184"/>
      <c r="G8" s="184"/>
      <c r="H8" s="184"/>
      <c r="I8" s="184"/>
      <c r="J8" s="185"/>
      <c r="K8" s="182"/>
      <c r="L8" s="182"/>
      <c r="M8" s="182"/>
      <c r="N8" s="182"/>
      <c r="O8" s="182"/>
      <c r="P8" s="182"/>
    </row>
    <row r="9" spans="1:16" s="186" customFormat="1" ht="39.75" customHeight="1" x14ac:dyDescent="0.25">
      <c r="A9" s="210" t="s">
        <v>619</v>
      </c>
      <c r="B9" s="209" t="s">
        <v>620</v>
      </c>
      <c r="C9" s="33" t="s">
        <v>581</v>
      </c>
      <c r="D9" s="33" t="s">
        <v>229</v>
      </c>
      <c r="E9" s="33" t="s">
        <v>582</v>
      </c>
    </row>
    <row r="10" spans="1:16" ht="30" customHeight="1" x14ac:dyDescent="0.2">
      <c r="A10" s="187">
        <v>1</v>
      </c>
      <c r="B10" s="188" t="s">
        <v>621</v>
      </c>
      <c r="C10" s="189">
        <v>379600</v>
      </c>
      <c r="D10" s="213">
        <f>E10-C10</f>
        <v>1522</v>
      </c>
      <c r="E10" s="187">
        <v>381122</v>
      </c>
      <c r="K10" s="183"/>
    </row>
    <row r="11" spans="1:16" ht="30" customHeight="1" x14ac:dyDescent="0.2">
      <c r="A11" s="187">
        <v>2</v>
      </c>
      <c r="B11" s="188" t="s">
        <v>622</v>
      </c>
      <c r="C11" s="190">
        <v>50600</v>
      </c>
      <c r="D11" s="213">
        <f t="shared" ref="D11:D15" si="0">E11-C11</f>
        <v>216</v>
      </c>
      <c r="E11" s="187">
        <v>50816</v>
      </c>
      <c r="K11" s="183"/>
    </row>
    <row r="12" spans="1:16" ht="30" customHeight="1" x14ac:dyDescent="0.2">
      <c r="A12" s="187">
        <v>3</v>
      </c>
      <c r="B12" s="188" t="s">
        <v>623</v>
      </c>
      <c r="C12" s="190">
        <v>50600</v>
      </c>
      <c r="D12" s="213">
        <f t="shared" si="0"/>
        <v>216</v>
      </c>
      <c r="E12" s="187">
        <v>50816</v>
      </c>
      <c r="K12" s="183"/>
    </row>
    <row r="13" spans="1:16" ht="30" customHeight="1" x14ac:dyDescent="0.2">
      <c r="A13" s="187">
        <v>4</v>
      </c>
      <c r="B13" s="188" t="s">
        <v>624</v>
      </c>
      <c r="C13" s="190">
        <v>126500</v>
      </c>
      <c r="D13" s="213">
        <f t="shared" si="0"/>
        <v>541</v>
      </c>
      <c r="E13" s="187">
        <v>127041</v>
      </c>
      <c r="K13" s="183"/>
    </row>
    <row r="14" spans="1:16" ht="30" customHeight="1" x14ac:dyDescent="0.2">
      <c r="A14" s="187">
        <v>5</v>
      </c>
      <c r="B14" s="188" t="s">
        <v>625</v>
      </c>
      <c r="C14" s="190">
        <v>50600</v>
      </c>
      <c r="D14" s="213">
        <f t="shared" si="0"/>
        <v>216</v>
      </c>
      <c r="E14" s="187">
        <v>50816</v>
      </c>
      <c r="K14" s="183"/>
    </row>
    <row r="15" spans="1:16" ht="30" customHeight="1" x14ac:dyDescent="0.2">
      <c r="A15" s="191">
        <v>6</v>
      </c>
      <c r="B15" s="188" t="s">
        <v>626</v>
      </c>
      <c r="C15" s="190">
        <v>50600</v>
      </c>
      <c r="D15" s="213">
        <f t="shared" si="0"/>
        <v>216</v>
      </c>
      <c r="E15" s="187">
        <v>50816</v>
      </c>
      <c r="K15" s="183"/>
    </row>
    <row r="16" spans="1:16" s="195" customFormat="1" ht="30" customHeight="1" x14ac:dyDescent="0.25">
      <c r="A16" s="192"/>
      <c r="B16" s="193" t="s">
        <v>627</v>
      </c>
      <c r="C16" s="194">
        <f>SUM(C10:C15)</f>
        <v>708500</v>
      </c>
      <c r="D16" s="214">
        <f t="shared" ref="D16:E16" si="1">SUM(D10:D15)</f>
        <v>2927</v>
      </c>
      <c r="E16" s="194">
        <f t="shared" si="1"/>
        <v>711427</v>
      </c>
    </row>
    <row r="17" spans="1:16" ht="15.75" x14ac:dyDescent="0.25">
      <c r="A17" s="196"/>
      <c r="B17" s="196"/>
      <c r="C17" s="197"/>
      <c r="D17" s="197"/>
      <c r="E17" s="197"/>
      <c r="F17" s="197"/>
      <c r="G17" s="197"/>
      <c r="H17" s="197"/>
      <c r="I17" s="197"/>
      <c r="J17" s="182"/>
      <c r="K17" s="182"/>
      <c r="L17" s="182"/>
      <c r="M17" s="182"/>
      <c r="N17" s="182"/>
      <c r="O17" s="182"/>
      <c r="P17" s="182"/>
    </row>
    <row r="18" spans="1:16" ht="15.75" x14ac:dyDescent="0.25">
      <c r="A18" s="196"/>
      <c r="B18" s="196"/>
      <c r="C18" s="197"/>
      <c r="D18" s="197"/>
      <c r="E18" s="197"/>
      <c r="F18" s="197"/>
      <c r="G18" s="197"/>
      <c r="H18" s="197"/>
      <c r="I18" s="197"/>
      <c r="J18" s="198"/>
      <c r="K18" s="198"/>
      <c r="L18" s="182"/>
      <c r="M18" s="182"/>
      <c r="N18" s="182"/>
      <c r="O18" s="182"/>
      <c r="P18" s="182"/>
    </row>
    <row r="19" spans="1:16" x14ac:dyDescent="0.2">
      <c r="A19" s="182"/>
      <c r="B19" s="182"/>
      <c r="C19" s="182"/>
      <c r="D19" s="182"/>
      <c r="E19" s="182"/>
      <c r="F19" s="182"/>
      <c r="G19" s="182"/>
      <c r="H19" s="182"/>
      <c r="I19" s="198"/>
      <c r="J19" s="198"/>
      <c r="K19" s="198"/>
      <c r="L19" s="182"/>
      <c r="M19" s="182"/>
      <c r="N19" s="182"/>
      <c r="O19" s="182"/>
      <c r="P19" s="182"/>
    </row>
    <row r="20" spans="1:16" s="204" customFormat="1" ht="15.75" x14ac:dyDescent="0.25">
      <c r="A20" s="271"/>
      <c r="B20" s="271"/>
      <c r="C20" s="271"/>
      <c r="D20" s="271"/>
      <c r="E20" s="271"/>
      <c r="F20" s="199"/>
      <c r="G20" s="199"/>
      <c r="H20" s="200"/>
      <c r="I20" s="201"/>
      <c r="J20" s="202"/>
      <c r="K20" s="201"/>
      <c r="L20" s="200"/>
      <c r="M20" s="203"/>
      <c r="N20" s="203"/>
      <c r="O20" s="200"/>
    </row>
    <row r="34" spans="11:11" x14ac:dyDescent="0.2">
      <c r="K34" s="183"/>
    </row>
    <row r="35" spans="11:11" x14ac:dyDescent="0.2">
      <c r="K35" s="183"/>
    </row>
    <row r="36" spans="11:11" x14ac:dyDescent="0.2">
      <c r="K36" s="183"/>
    </row>
    <row r="37" spans="11:11" x14ac:dyDescent="0.2">
      <c r="K37" s="183"/>
    </row>
    <row r="38" spans="11:11" x14ac:dyDescent="0.2">
      <c r="K38" s="183"/>
    </row>
    <row r="39" spans="11:11" x14ac:dyDescent="0.2">
      <c r="K39" s="183"/>
    </row>
    <row r="40" spans="11:11" x14ac:dyDescent="0.2">
      <c r="K40" s="183"/>
    </row>
    <row r="41" spans="11:11" x14ac:dyDescent="0.2">
      <c r="K41" s="183"/>
    </row>
    <row r="42" spans="11:11" x14ac:dyDescent="0.2">
      <c r="K42" s="183"/>
    </row>
    <row r="43" spans="11:11" x14ac:dyDescent="0.2">
      <c r="K43" s="183"/>
    </row>
    <row r="44" spans="11:11" x14ac:dyDescent="0.2">
      <c r="K44" s="183"/>
    </row>
    <row r="45" spans="11:11" x14ac:dyDescent="0.2">
      <c r="K45" s="183"/>
    </row>
    <row r="46" spans="11:11" x14ac:dyDescent="0.2">
      <c r="K46" s="183"/>
    </row>
    <row r="47" spans="11:11" x14ac:dyDescent="0.2">
      <c r="K47" s="183"/>
    </row>
    <row r="48" spans="11:11" x14ac:dyDescent="0.2">
      <c r="K48" s="183"/>
    </row>
    <row r="49" spans="11:11" x14ac:dyDescent="0.2">
      <c r="K49" s="183"/>
    </row>
    <row r="50" spans="11:11" x14ac:dyDescent="0.2">
      <c r="K50" s="183"/>
    </row>
    <row r="51" spans="11:11" x14ac:dyDescent="0.2">
      <c r="K51" s="183"/>
    </row>
    <row r="52" spans="11:11" x14ac:dyDescent="0.2">
      <c r="K52" s="183"/>
    </row>
    <row r="53" spans="11:11" x14ac:dyDescent="0.2">
      <c r="K53" s="183"/>
    </row>
    <row r="54" spans="11:11" x14ac:dyDescent="0.2">
      <c r="K54" s="183"/>
    </row>
    <row r="55" spans="11:11" x14ac:dyDescent="0.2">
      <c r="K55" s="183"/>
    </row>
    <row r="56" spans="11:11" x14ac:dyDescent="0.2">
      <c r="K56" s="183"/>
    </row>
    <row r="57" spans="11:11" x14ac:dyDescent="0.2">
      <c r="K57" s="183"/>
    </row>
    <row r="58" spans="11:11" x14ac:dyDescent="0.2">
      <c r="K58" s="183"/>
    </row>
    <row r="59" spans="11:11" x14ac:dyDescent="0.2">
      <c r="K59" s="183"/>
    </row>
    <row r="60" spans="11:11" x14ac:dyDescent="0.2">
      <c r="K60" s="183"/>
    </row>
    <row r="61" spans="11:11" x14ac:dyDescent="0.2">
      <c r="K61" s="183"/>
    </row>
    <row r="62" spans="11:11" x14ac:dyDescent="0.2">
      <c r="K62" s="183"/>
    </row>
    <row r="63" spans="11:11" x14ac:dyDescent="0.2">
      <c r="K63" s="183"/>
    </row>
    <row r="64" spans="11:11" x14ac:dyDescent="0.2">
      <c r="K64" s="183"/>
    </row>
    <row r="65" spans="11:11" x14ac:dyDescent="0.2">
      <c r="K65" s="183"/>
    </row>
    <row r="66" spans="11:11" x14ac:dyDescent="0.2">
      <c r="K66" s="183"/>
    </row>
    <row r="67" spans="11:11" x14ac:dyDescent="0.2">
      <c r="K67" s="183"/>
    </row>
    <row r="68" spans="11:11" x14ac:dyDescent="0.2">
      <c r="K68" s="183"/>
    </row>
    <row r="69" spans="11:11" x14ac:dyDescent="0.2">
      <c r="K69" s="183"/>
    </row>
    <row r="70" spans="11:11" x14ac:dyDescent="0.2">
      <c r="K70" s="183"/>
    </row>
    <row r="71" spans="11:11" x14ac:dyDescent="0.2">
      <c r="K71" s="183"/>
    </row>
    <row r="72" spans="11:11" x14ac:dyDescent="0.2">
      <c r="K72" s="183"/>
    </row>
    <row r="73" spans="11:11" x14ac:dyDescent="0.2">
      <c r="K73" s="183"/>
    </row>
    <row r="74" spans="11:11" x14ac:dyDescent="0.2">
      <c r="K74" s="183"/>
    </row>
    <row r="75" spans="11:11" x14ac:dyDescent="0.2">
      <c r="K75" s="183"/>
    </row>
    <row r="76" spans="11:11" x14ac:dyDescent="0.2">
      <c r="K76" s="183"/>
    </row>
    <row r="77" spans="11:11" x14ac:dyDescent="0.2">
      <c r="K77" s="183"/>
    </row>
    <row r="78" spans="11:11" x14ac:dyDescent="0.2">
      <c r="K78" s="183"/>
    </row>
    <row r="79" spans="11:11" x14ac:dyDescent="0.2">
      <c r="K79" s="183"/>
    </row>
    <row r="80" spans="11:11" x14ac:dyDescent="0.2">
      <c r="K80" s="183"/>
    </row>
    <row r="81" spans="11:11" x14ac:dyDescent="0.2">
      <c r="K81" s="183"/>
    </row>
    <row r="82" spans="11:11" x14ac:dyDescent="0.2">
      <c r="K82" s="183"/>
    </row>
    <row r="83" spans="11:11" x14ac:dyDescent="0.2">
      <c r="K83" s="183"/>
    </row>
    <row r="84" spans="11:11" x14ac:dyDescent="0.2">
      <c r="K84" s="183"/>
    </row>
    <row r="85" spans="11:11" x14ac:dyDescent="0.2">
      <c r="K85" s="183"/>
    </row>
    <row r="86" spans="11:11" x14ac:dyDescent="0.2">
      <c r="K86" s="183"/>
    </row>
    <row r="87" spans="11:11" x14ac:dyDescent="0.2">
      <c r="K87" s="183"/>
    </row>
    <row r="88" spans="11:11" x14ac:dyDescent="0.2">
      <c r="K88" s="183"/>
    </row>
    <row r="89" spans="11:11" x14ac:dyDescent="0.2">
      <c r="K89" s="183"/>
    </row>
    <row r="90" spans="11:11" x14ac:dyDescent="0.2">
      <c r="K90" s="183"/>
    </row>
    <row r="91" spans="11:11" x14ac:dyDescent="0.2">
      <c r="K91" s="183"/>
    </row>
    <row r="92" spans="11:11" x14ac:dyDescent="0.2">
      <c r="K92" s="183"/>
    </row>
    <row r="93" spans="11:11" x14ac:dyDescent="0.2">
      <c r="K93" s="183"/>
    </row>
    <row r="94" spans="11:11" x14ac:dyDescent="0.2">
      <c r="K94" s="183"/>
    </row>
    <row r="95" spans="11:11" x14ac:dyDescent="0.2">
      <c r="K95" s="183"/>
    </row>
    <row r="96" spans="11:11" x14ac:dyDescent="0.2">
      <c r="K96" s="183"/>
    </row>
    <row r="97" spans="11:11" x14ac:dyDescent="0.2">
      <c r="K97" s="183"/>
    </row>
    <row r="98" spans="11:11" x14ac:dyDescent="0.2">
      <c r="K98" s="183"/>
    </row>
    <row r="99" spans="11:11" x14ac:dyDescent="0.2">
      <c r="K99" s="183"/>
    </row>
    <row r="100" spans="11:11" x14ac:dyDescent="0.2">
      <c r="K100" s="183"/>
    </row>
    <row r="101" spans="11:11" x14ac:dyDescent="0.2">
      <c r="K101" s="183"/>
    </row>
    <row r="102" spans="11:11" x14ac:dyDescent="0.2">
      <c r="K102" s="183"/>
    </row>
    <row r="103" spans="11:11" x14ac:dyDescent="0.2">
      <c r="K103" s="183"/>
    </row>
    <row r="104" spans="11:11" x14ac:dyDescent="0.2">
      <c r="K104" s="183"/>
    </row>
    <row r="105" spans="11:11" x14ac:dyDescent="0.2">
      <c r="K105" s="183"/>
    </row>
    <row r="106" spans="11:11" x14ac:dyDescent="0.2">
      <c r="K106" s="183"/>
    </row>
    <row r="107" spans="11:11" x14ac:dyDescent="0.2">
      <c r="K107" s="183"/>
    </row>
    <row r="108" spans="11:11" x14ac:dyDescent="0.2">
      <c r="K108" s="183"/>
    </row>
    <row r="109" spans="11:11" x14ac:dyDescent="0.2">
      <c r="K109" s="183"/>
    </row>
    <row r="110" spans="11:11" x14ac:dyDescent="0.2">
      <c r="K110" s="183"/>
    </row>
    <row r="111" spans="11:11" x14ac:dyDescent="0.2">
      <c r="K111" s="183"/>
    </row>
    <row r="112" spans="11:11" x14ac:dyDescent="0.2">
      <c r="K112" s="183"/>
    </row>
    <row r="113" spans="11:11" x14ac:dyDescent="0.2">
      <c r="K113" s="183"/>
    </row>
    <row r="114" spans="11:11" x14ac:dyDescent="0.2">
      <c r="K114" s="183"/>
    </row>
    <row r="115" spans="11:11" x14ac:dyDescent="0.2">
      <c r="K115" s="183"/>
    </row>
    <row r="116" spans="11:11" x14ac:dyDescent="0.2">
      <c r="K116" s="183"/>
    </row>
    <row r="117" spans="11:11" x14ac:dyDescent="0.2">
      <c r="K117" s="183"/>
    </row>
    <row r="118" spans="11:11" x14ac:dyDescent="0.2">
      <c r="K118" s="183"/>
    </row>
    <row r="119" spans="11:11" x14ac:dyDescent="0.2">
      <c r="K119" s="183"/>
    </row>
    <row r="120" spans="11:11" x14ac:dyDescent="0.2">
      <c r="K120" s="183"/>
    </row>
    <row r="121" spans="11:11" x14ac:dyDescent="0.2">
      <c r="K121" s="183"/>
    </row>
    <row r="122" spans="11:11" x14ac:dyDescent="0.2">
      <c r="K122" s="183"/>
    </row>
    <row r="123" spans="11:11" x14ac:dyDescent="0.2">
      <c r="K123" s="183"/>
    </row>
    <row r="124" spans="11:11" x14ac:dyDescent="0.2">
      <c r="K124" s="183"/>
    </row>
    <row r="125" spans="11:11" x14ac:dyDescent="0.2">
      <c r="K125" s="183"/>
    </row>
    <row r="126" spans="11:11" x14ac:dyDescent="0.2">
      <c r="K126" s="183"/>
    </row>
    <row r="127" spans="11:11" x14ac:dyDescent="0.2">
      <c r="K127" s="183"/>
    </row>
    <row r="128" spans="11:11" x14ac:dyDescent="0.2">
      <c r="K128" s="183"/>
    </row>
    <row r="129" spans="11:11" x14ac:dyDescent="0.2">
      <c r="K129" s="183"/>
    </row>
    <row r="130" spans="11:11" x14ac:dyDescent="0.2">
      <c r="K130" s="183"/>
    </row>
    <row r="131" spans="11:11" x14ac:dyDescent="0.2">
      <c r="K131" s="183"/>
    </row>
    <row r="132" spans="11:11" x14ac:dyDescent="0.2">
      <c r="K132" s="183"/>
    </row>
    <row r="133" spans="11:11" x14ac:dyDescent="0.2">
      <c r="K133" s="183"/>
    </row>
    <row r="134" spans="11:11" x14ac:dyDescent="0.2">
      <c r="K134" s="183"/>
    </row>
    <row r="135" spans="11:11" x14ac:dyDescent="0.2">
      <c r="K135" s="183"/>
    </row>
    <row r="136" spans="11:11" x14ac:dyDescent="0.2">
      <c r="K136" s="183"/>
    </row>
    <row r="137" spans="11:11" x14ac:dyDescent="0.2">
      <c r="K137" s="183"/>
    </row>
    <row r="138" spans="11:11" x14ac:dyDescent="0.2">
      <c r="K138" s="183"/>
    </row>
    <row r="139" spans="11:11" x14ac:dyDescent="0.2">
      <c r="K139" s="183"/>
    </row>
    <row r="140" spans="11:11" x14ac:dyDescent="0.2">
      <c r="K140" s="183"/>
    </row>
    <row r="141" spans="11:11" x14ac:dyDescent="0.2">
      <c r="K141" s="183"/>
    </row>
    <row r="142" spans="11:11" x14ac:dyDescent="0.2">
      <c r="K142" s="183"/>
    </row>
    <row r="143" spans="11:11" x14ac:dyDescent="0.2">
      <c r="K143" s="183"/>
    </row>
    <row r="144" spans="11:11" x14ac:dyDescent="0.2">
      <c r="K144" s="183"/>
    </row>
    <row r="145" spans="11:11" x14ac:dyDescent="0.2">
      <c r="K145" s="183"/>
    </row>
    <row r="146" spans="11:11" x14ac:dyDescent="0.2">
      <c r="K146" s="183"/>
    </row>
    <row r="147" spans="11:11" x14ac:dyDescent="0.2">
      <c r="K147" s="183"/>
    </row>
    <row r="148" spans="11:11" x14ac:dyDescent="0.2">
      <c r="K148" s="183"/>
    </row>
    <row r="149" spans="11:11" x14ac:dyDescent="0.2">
      <c r="K149" s="183"/>
    </row>
    <row r="150" spans="11:11" x14ac:dyDescent="0.2">
      <c r="K150" s="183"/>
    </row>
    <row r="151" spans="11:11" x14ac:dyDescent="0.2">
      <c r="K151" s="183"/>
    </row>
    <row r="152" spans="11:11" x14ac:dyDescent="0.2">
      <c r="K152" s="183"/>
    </row>
    <row r="153" spans="11:11" x14ac:dyDescent="0.2">
      <c r="K153" s="183"/>
    </row>
    <row r="154" spans="11:11" x14ac:dyDescent="0.2">
      <c r="K154" s="183"/>
    </row>
    <row r="155" spans="11:11" x14ac:dyDescent="0.2">
      <c r="K155" s="183"/>
    </row>
    <row r="156" spans="11:11" x14ac:dyDescent="0.2">
      <c r="K156" s="183"/>
    </row>
    <row r="157" spans="11:11" x14ac:dyDescent="0.2">
      <c r="K157" s="183"/>
    </row>
    <row r="158" spans="11:11" x14ac:dyDescent="0.2">
      <c r="K158" s="183"/>
    </row>
    <row r="159" spans="11:11" x14ac:dyDescent="0.2">
      <c r="K159" s="183"/>
    </row>
    <row r="160" spans="11:11" x14ac:dyDescent="0.2">
      <c r="K160" s="183"/>
    </row>
    <row r="161" spans="11:11" x14ac:dyDescent="0.2">
      <c r="K161" s="183"/>
    </row>
    <row r="162" spans="11:11" x14ac:dyDescent="0.2">
      <c r="K162" s="183"/>
    </row>
    <row r="163" spans="11:11" x14ac:dyDescent="0.2">
      <c r="K163" s="183"/>
    </row>
    <row r="164" spans="11:11" x14ac:dyDescent="0.2">
      <c r="K164" s="183"/>
    </row>
  </sheetData>
  <mergeCells count="5">
    <mergeCell ref="B3:D3"/>
    <mergeCell ref="B1:D1"/>
    <mergeCell ref="A20:E20"/>
    <mergeCell ref="B7:E7"/>
    <mergeCell ref="B5:D5"/>
  </mergeCells>
  <pageMargins left="0.70866141732283472" right="0.51181102362204722" top="0.35433070866141736"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5"/>
  <sheetViews>
    <sheetView tabSelected="1" workbookViewId="0">
      <selection activeCell="B7" sqref="B6:H7"/>
    </sheetView>
  </sheetViews>
  <sheetFormatPr defaultRowHeight="15" x14ac:dyDescent="0.2"/>
  <cols>
    <col min="1" max="1" width="3.85546875" style="183" customWidth="1"/>
    <col min="2" max="2" width="54.85546875" style="183" customWidth="1"/>
    <col min="3" max="3" width="13.7109375" style="183" hidden="1" customWidth="1"/>
    <col min="4" max="4" width="24.7109375" style="183" customWidth="1"/>
    <col min="5" max="6" width="13.7109375" style="183" hidden="1" customWidth="1"/>
    <col min="7" max="7" width="24.7109375" style="183" customWidth="1"/>
    <col min="8" max="8" width="13.7109375" style="183" hidden="1" customWidth="1"/>
    <col min="9" max="9" width="16.140625" style="183" customWidth="1"/>
    <col min="10" max="10" width="30.7109375" style="183" customWidth="1"/>
    <col min="11" max="11" width="11.7109375" style="205" customWidth="1"/>
    <col min="12" max="12" width="15" style="183" customWidth="1"/>
    <col min="13" max="256" width="9.140625" style="183"/>
    <col min="257" max="257" width="4.85546875" style="183" customWidth="1"/>
    <col min="258" max="258" width="49.5703125" style="183" customWidth="1"/>
    <col min="259" max="259" width="34.42578125" style="183" customWidth="1"/>
    <col min="260" max="263" width="9.140625" style="183"/>
    <col min="264" max="264" width="14.7109375" style="183" customWidth="1"/>
    <col min="265" max="265" width="16.140625" style="183" customWidth="1"/>
    <col min="266" max="266" width="30.7109375" style="183" customWidth="1"/>
    <col min="267" max="267" width="11.7109375" style="183" customWidth="1"/>
    <col min="268" max="268" width="15" style="183" customWidth="1"/>
    <col min="269" max="512" width="9.140625" style="183"/>
    <col min="513" max="513" width="4.85546875" style="183" customWidth="1"/>
    <col min="514" max="514" width="49.5703125" style="183" customWidth="1"/>
    <col min="515" max="515" width="34.42578125" style="183" customWidth="1"/>
    <col min="516" max="519" width="9.140625" style="183"/>
    <col min="520" max="520" width="14.7109375" style="183" customWidth="1"/>
    <col min="521" max="521" width="16.140625" style="183" customWidth="1"/>
    <col min="522" max="522" width="30.7109375" style="183" customWidth="1"/>
    <col min="523" max="523" width="11.7109375" style="183" customWidth="1"/>
    <col min="524" max="524" width="15" style="183" customWidth="1"/>
    <col min="525" max="768" width="9.140625" style="183"/>
    <col min="769" max="769" width="4.85546875" style="183" customWidth="1"/>
    <col min="770" max="770" width="49.5703125" style="183" customWidth="1"/>
    <col min="771" max="771" width="34.42578125" style="183" customWidth="1"/>
    <col min="772" max="775" width="9.140625" style="183"/>
    <col min="776" max="776" width="14.7109375" style="183" customWidth="1"/>
    <col min="777" max="777" width="16.140625" style="183" customWidth="1"/>
    <col min="778" max="778" width="30.7109375" style="183" customWidth="1"/>
    <col min="779" max="779" width="11.7109375" style="183" customWidth="1"/>
    <col min="780" max="780" width="15" style="183" customWidth="1"/>
    <col min="781" max="1024" width="9.140625" style="183"/>
    <col min="1025" max="1025" width="4.85546875" style="183" customWidth="1"/>
    <col min="1026" max="1026" width="49.5703125" style="183" customWidth="1"/>
    <col min="1027" max="1027" width="34.42578125" style="183" customWidth="1"/>
    <col min="1028" max="1031" width="9.140625" style="183"/>
    <col min="1032" max="1032" width="14.7109375" style="183" customWidth="1"/>
    <col min="1033" max="1033" width="16.140625" style="183" customWidth="1"/>
    <col min="1034" max="1034" width="30.7109375" style="183" customWidth="1"/>
    <col min="1035" max="1035" width="11.7109375" style="183" customWidth="1"/>
    <col min="1036" max="1036" width="15" style="183" customWidth="1"/>
    <col min="1037" max="1280" width="9.140625" style="183"/>
    <col min="1281" max="1281" width="4.85546875" style="183" customWidth="1"/>
    <col min="1282" max="1282" width="49.5703125" style="183" customWidth="1"/>
    <col min="1283" max="1283" width="34.42578125" style="183" customWidth="1"/>
    <col min="1284" max="1287" width="9.140625" style="183"/>
    <col min="1288" max="1288" width="14.7109375" style="183" customWidth="1"/>
    <col min="1289" max="1289" width="16.140625" style="183" customWidth="1"/>
    <col min="1290" max="1290" width="30.7109375" style="183" customWidth="1"/>
    <col min="1291" max="1291" width="11.7109375" style="183" customWidth="1"/>
    <col min="1292" max="1292" width="15" style="183" customWidth="1"/>
    <col min="1293" max="1536" width="9.140625" style="183"/>
    <col min="1537" max="1537" width="4.85546875" style="183" customWidth="1"/>
    <col min="1538" max="1538" width="49.5703125" style="183" customWidth="1"/>
    <col min="1539" max="1539" width="34.42578125" style="183" customWidth="1"/>
    <col min="1540" max="1543" width="9.140625" style="183"/>
    <col min="1544" max="1544" width="14.7109375" style="183" customWidth="1"/>
    <col min="1545" max="1545" width="16.140625" style="183" customWidth="1"/>
    <col min="1546" max="1546" width="30.7109375" style="183" customWidth="1"/>
    <col min="1547" max="1547" width="11.7109375" style="183" customWidth="1"/>
    <col min="1548" max="1548" width="15" style="183" customWidth="1"/>
    <col min="1549" max="1792" width="9.140625" style="183"/>
    <col min="1793" max="1793" width="4.85546875" style="183" customWidth="1"/>
    <col min="1794" max="1794" width="49.5703125" style="183" customWidth="1"/>
    <col min="1795" max="1795" width="34.42578125" style="183" customWidth="1"/>
    <col min="1796" max="1799" width="9.140625" style="183"/>
    <col min="1800" max="1800" width="14.7109375" style="183" customWidth="1"/>
    <col min="1801" max="1801" width="16.140625" style="183" customWidth="1"/>
    <col min="1802" max="1802" width="30.7109375" style="183" customWidth="1"/>
    <col min="1803" max="1803" width="11.7109375" style="183" customWidth="1"/>
    <col min="1804" max="1804" width="15" style="183" customWidth="1"/>
    <col min="1805" max="2048" width="9.140625" style="183"/>
    <col min="2049" max="2049" width="4.85546875" style="183" customWidth="1"/>
    <col min="2050" max="2050" width="49.5703125" style="183" customWidth="1"/>
    <col min="2051" max="2051" width="34.42578125" style="183" customWidth="1"/>
    <col min="2052" max="2055" width="9.140625" style="183"/>
    <col min="2056" max="2056" width="14.7109375" style="183" customWidth="1"/>
    <col min="2057" max="2057" width="16.140625" style="183" customWidth="1"/>
    <col min="2058" max="2058" width="30.7109375" style="183" customWidth="1"/>
    <col min="2059" max="2059" width="11.7109375" style="183" customWidth="1"/>
    <col min="2060" max="2060" width="15" style="183" customWidth="1"/>
    <col min="2061" max="2304" width="9.140625" style="183"/>
    <col min="2305" max="2305" width="4.85546875" style="183" customWidth="1"/>
    <col min="2306" max="2306" width="49.5703125" style="183" customWidth="1"/>
    <col min="2307" max="2307" width="34.42578125" style="183" customWidth="1"/>
    <col min="2308" max="2311" width="9.140625" style="183"/>
    <col min="2312" max="2312" width="14.7109375" style="183" customWidth="1"/>
    <col min="2313" max="2313" width="16.140625" style="183" customWidth="1"/>
    <col min="2314" max="2314" width="30.7109375" style="183" customWidth="1"/>
    <col min="2315" max="2315" width="11.7109375" style="183" customWidth="1"/>
    <col min="2316" max="2316" width="15" style="183" customWidth="1"/>
    <col min="2317" max="2560" width="9.140625" style="183"/>
    <col min="2561" max="2561" width="4.85546875" style="183" customWidth="1"/>
    <col min="2562" max="2562" width="49.5703125" style="183" customWidth="1"/>
    <col min="2563" max="2563" width="34.42578125" style="183" customWidth="1"/>
    <col min="2564" max="2567" width="9.140625" style="183"/>
    <col min="2568" max="2568" width="14.7109375" style="183" customWidth="1"/>
    <col min="2569" max="2569" width="16.140625" style="183" customWidth="1"/>
    <col min="2570" max="2570" width="30.7109375" style="183" customWidth="1"/>
    <col min="2571" max="2571" width="11.7109375" style="183" customWidth="1"/>
    <col min="2572" max="2572" width="15" style="183" customWidth="1"/>
    <col min="2573" max="2816" width="9.140625" style="183"/>
    <col min="2817" max="2817" width="4.85546875" style="183" customWidth="1"/>
    <col min="2818" max="2818" width="49.5703125" style="183" customWidth="1"/>
    <col min="2819" max="2819" width="34.42578125" style="183" customWidth="1"/>
    <col min="2820" max="2823" width="9.140625" style="183"/>
    <col min="2824" max="2824" width="14.7109375" style="183" customWidth="1"/>
    <col min="2825" max="2825" width="16.140625" style="183" customWidth="1"/>
    <col min="2826" max="2826" width="30.7109375" style="183" customWidth="1"/>
    <col min="2827" max="2827" width="11.7109375" style="183" customWidth="1"/>
    <col min="2828" max="2828" width="15" style="183" customWidth="1"/>
    <col min="2829" max="3072" width="9.140625" style="183"/>
    <col min="3073" max="3073" width="4.85546875" style="183" customWidth="1"/>
    <col min="3074" max="3074" width="49.5703125" style="183" customWidth="1"/>
    <col min="3075" max="3075" width="34.42578125" style="183" customWidth="1"/>
    <col min="3076" max="3079" width="9.140625" style="183"/>
    <col min="3080" max="3080" width="14.7109375" style="183" customWidth="1"/>
    <col min="3081" max="3081" width="16.140625" style="183" customWidth="1"/>
    <col min="3082" max="3082" width="30.7109375" style="183" customWidth="1"/>
    <col min="3083" max="3083" width="11.7109375" style="183" customWidth="1"/>
    <col min="3084" max="3084" width="15" style="183" customWidth="1"/>
    <col min="3085" max="3328" width="9.140625" style="183"/>
    <col min="3329" max="3329" width="4.85546875" style="183" customWidth="1"/>
    <col min="3330" max="3330" width="49.5703125" style="183" customWidth="1"/>
    <col min="3331" max="3331" width="34.42578125" style="183" customWidth="1"/>
    <col min="3332" max="3335" width="9.140625" style="183"/>
    <col min="3336" max="3336" width="14.7109375" style="183" customWidth="1"/>
    <col min="3337" max="3337" width="16.140625" style="183" customWidth="1"/>
    <col min="3338" max="3338" width="30.7109375" style="183" customWidth="1"/>
    <col min="3339" max="3339" width="11.7109375" style="183" customWidth="1"/>
    <col min="3340" max="3340" width="15" style="183" customWidth="1"/>
    <col min="3341" max="3584" width="9.140625" style="183"/>
    <col min="3585" max="3585" width="4.85546875" style="183" customWidth="1"/>
    <col min="3586" max="3586" width="49.5703125" style="183" customWidth="1"/>
    <col min="3587" max="3587" width="34.42578125" style="183" customWidth="1"/>
    <col min="3588" max="3591" width="9.140625" style="183"/>
    <col min="3592" max="3592" width="14.7109375" style="183" customWidth="1"/>
    <col min="3593" max="3593" width="16.140625" style="183" customWidth="1"/>
    <col min="3594" max="3594" width="30.7109375" style="183" customWidth="1"/>
    <col min="3595" max="3595" width="11.7109375" style="183" customWidth="1"/>
    <col min="3596" max="3596" width="15" style="183" customWidth="1"/>
    <col min="3597" max="3840" width="9.140625" style="183"/>
    <col min="3841" max="3841" width="4.85546875" style="183" customWidth="1"/>
    <col min="3842" max="3842" width="49.5703125" style="183" customWidth="1"/>
    <col min="3843" max="3843" width="34.42578125" style="183" customWidth="1"/>
    <col min="3844" max="3847" width="9.140625" style="183"/>
    <col min="3848" max="3848" width="14.7109375" style="183" customWidth="1"/>
    <col min="3849" max="3849" width="16.140625" style="183" customWidth="1"/>
    <col min="3850" max="3850" width="30.7109375" style="183" customWidth="1"/>
    <col min="3851" max="3851" width="11.7109375" style="183" customWidth="1"/>
    <col min="3852" max="3852" width="15" style="183" customWidth="1"/>
    <col min="3853" max="4096" width="9.140625" style="183"/>
    <col min="4097" max="4097" width="4.85546875" style="183" customWidth="1"/>
    <col min="4098" max="4098" width="49.5703125" style="183" customWidth="1"/>
    <col min="4099" max="4099" width="34.42578125" style="183" customWidth="1"/>
    <col min="4100" max="4103" width="9.140625" style="183"/>
    <col min="4104" max="4104" width="14.7109375" style="183" customWidth="1"/>
    <col min="4105" max="4105" width="16.140625" style="183" customWidth="1"/>
    <col min="4106" max="4106" width="30.7109375" style="183" customWidth="1"/>
    <col min="4107" max="4107" width="11.7109375" style="183" customWidth="1"/>
    <col min="4108" max="4108" width="15" style="183" customWidth="1"/>
    <col min="4109" max="4352" width="9.140625" style="183"/>
    <col min="4353" max="4353" width="4.85546875" style="183" customWidth="1"/>
    <col min="4354" max="4354" width="49.5703125" style="183" customWidth="1"/>
    <col min="4355" max="4355" width="34.42578125" style="183" customWidth="1"/>
    <col min="4356" max="4359" width="9.140625" style="183"/>
    <col min="4360" max="4360" width="14.7109375" style="183" customWidth="1"/>
    <col min="4361" max="4361" width="16.140625" style="183" customWidth="1"/>
    <col min="4362" max="4362" width="30.7109375" style="183" customWidth="1"/>
    <col min="4363" max="4363" width="11.7109375" style="183" customWidth="1"/>
    <col min="4364" max="4364" width="15" style="183" customWidth="1"/>
    <col min="4365" max="4608" width="9.140625" style="183"/>
    <col min="4609" max="4609" width="4.85546875" style="183" customWidth="1"/>
    <col min="4610" max="4610" width="49.5703125" style="183" customWidth="1"/>
    <col min="4611" max="4611" width="34.42578125" style="183" customWidth="1"/>
    <col min="4612" max="4615" width="9.140625" style="183"/>
    <col min="4616" max="4616" width="14.7109375" style="183" customWidth="1"/>
    <col min="4617" max="4617" width="16.140625" style="183" customWidth="1"/>
    <col min="4618" max="4618" width="30.7109375" style="183" customWidth="1"/>
    <col min="4619" max="4619" width="11.7109375" style="183" customWidth="1"/>
    <col min="4620" max="4620" width="15" style="183" customWidth="1"/>
    <col min="4621" max="4864" width="9.140625" style="183"/>
    <col min="4865" max="4865" width="4.85546875" style="183" customWidth="1"/>
    <col min="4866" max="4866" width="49.5703125" style="183" customWidth="1"/>
    <col min="4867" max="4867" width="34.42578125" style="183" customWidth="1"/>
    <col min="4868" max="4871" width="9.140625" style="183"/>
    <col min="4872" max="4872" width="14.7109375" style="183" customWidth="1"/>
    <col min="4873" max="4873" width="16.140625" style="183" customWidth="1"/>
    <col min="4874" max="4874" width="30.7109375" style="183" customWidth="1"/>
    <col min="4875" max="4875" width="11.7109375" style="183" customWidth="1"/>
    <col min="4876" max="4876" width="15" style="183" customWidth="1"/>
    <col min="4877" max="5120" width="9.140625" style="183"/>
    <col min="5121" max="5121" width="4.85546875" style="183" customWidth="1"/>
    <col min="5122" max="5122" width="49.5703125" style="183" customWidth="1"/>
    <col min="5123" max="5123" width="34.42578125" style="183" customWidth="1"/>
    <col min="5124" max="5127" width="9.140625" style="183"/>
    <col min="5128" max="5128" width="14.7109375" style="183" customWidth="1"/>
    <col min="5129" max="5129" width="16.140625" style="183" customWidth="1"/>
    <col min="5130" max="5130" width="30.7109375" style="183" customWidth="1"/>
    <col min="5131" max="5131" width="11.7109375" style="183" customWidth="1"/>
    <col min="5132" max="5132" width="15" style="183" customWidth="1"/>
    <col min="5133" max="5376" width="9.140625" style="183"/>
    <col min="5377" max="5377" width="4.85546875" style="183" customWidth="1"/>
    <col min="5378" max="5378" width="49.5703125" style="183" customWidth="1"/>
    <col min="5379" max="5379" width="34.42578125" style="183" customWidth="1"/>
    <col min="5380" max="5383" width="9.140625" style="183"/>
    <col min="5384" max="5384" width="14.7109375" style="183" customWidth="1"/>
    <col min="5385" max="5385" width="16.140625" style="183" customWidth="1"/>
    <col min="5386" max="5386" width="30.7109375" style="183" customWidth="1"/>
    <col min="5387" max="5387" width="11.7109375" style="183" customWidth="1"/>
    <col min="5388" max="5388" width="15" style="183" customWidth="1"/>
    <col min="5389" max="5632" width="9.140625" style="183"/>
    <col min="5633" max="5633" width="4.85546875" style="183" customWidth="1"/>
    <col min="5634" max="5634" width="49.5703125" style="183" customWidth="1"/>
    <col min="5635" max="5635" width="34.42578125" style="183" customWidth="1"/>
    <col min="5636" max="5639" width="9.140625" style="183"/>
    <col min="5640" max="5640" width="14.7109375" style="183" customWidth="1"/>
    <col min="5641" max="5641" width="16.140625" style="183" customWidth="1"/>
    <col min="5642" max="5642" width="30.7109375" style="183" customWidth="1"/>
    <col min="5643" max="5643" width="11.7109375" style="183" customWidth="1"/>
    <col min="5644" max="5644" width="15" style="183" customWidth="1"/>
    <col min="5645" max="5888" width="9.140625" style="183"/>
    <col min="5889" max="5889" width="4.85546875" style="183" customWidth="1"/>
    <col min="5890" max="5890" width="49.5703125" style="183" customWidth="1"/>
    <col min="5891" max="5891" width="34.42578125" style="183" customWidth="1"/>
    <col min="5892" max="5895" width="9.140625" style="183"/>
    <col min="5896" max="5896" width="14.7109375" style="183" customWidth="1"/>
    <col min="5897" max="5897" width="16.140625" style="183" customWidth="1"/>
    <col min="5898" max="5898" width="30.7109375" style="183" customWidth="1"/>
    <col min="5899" max="5899" width="11.7109375" style="183" customWidth="1"/>
    <col min="5900" max="5900" width="15" style="183" customWidth="1"/>
    <col min="5901" max="6144" width="9.140625" style="183"/>
    <col min="6145" max="6145" width="4.85546875" style="183" customWidth="1"/>
    <col min="6146" max="6146" width="49.5703125" style="183" customWidth="1"/>
    <col min="6147" max="6147" width="34.42578125" style="183" customWidth="1"/>
    <col min="6148" max="6151" width="9.140625" style="183"/>
    <col min="6152" max="6152" width="14.7109375" style="183" customWidth="1"/>
    <col min="6153" max="6153" width="16.140625" style="183" customWidth="1"/>
    <col min="6154" max="6154" width="30.7109375" style="183" customWidth="1"/>
    <col min="6155" max="6155" width="11.7109375" style="183" customWidth="1"/>
    <col min="6156" max="6156" width="15" style="183" customWidth="1"/>
    <col min="6157" max="6400" width="9.140625" style="183"/>
    <col min="6401" max="6401" width="4.85546875" style="183" customWidth="1"/>
    <col min="6402" max="6402" width="49.5703125" style="183" customWidth="1"/>
    <col min="6403" max="6403" width="34.42578125" style="183" customWidth="1"/>
    <col min="6404" max="6407" width="9.140625" style="183"/>
    <col min="6408" max="6408" width="14.7109375" style="183" customWidth="1"/>
    <col min="6409" max="6409" width="16.140625" style="183" customWidth="1"/>
    <col min="6410" max="6410" width="30.7109375" style="183" customWidth="1"/>
    <col min="6411" max="6411" width="11.7109375" style="183" customWidth="1"/>
    <col min="6412" max="6412" width="15" style="183" customWidth="1"/>
    <col min="6413" max="6656" width="9.140625" style="183"/>
    <col min="6657" max="6657" width="4.85546875" style="183" customWidth="1"/>
    <col min="6658" max="6658" width="49.5703125" style="183" customWidth="1"/>
    <col min="6659" max="6659" width="34.42578125" style="183" customWidth="1"/>
    <col min="6660" max="6663" width="9.140625" style="183"/>
    <col min="6664" max="6664" width="14.7109375" style="183" customWidth="1"/>
    <col min="6665" max="6665" width="16.140625" style="183" customWidth="1"/>
    <col min="6666" max="6666" width="30.7109375" style="183" customWidth="1"/>
    <col min="6667" max="6667" width="11.7109375" style="183" customWidth="1"/>
    <col min="6668" max="6668" width="15" style="183" customWidth="1"/>
    <col min="6669" max="6912" width="9.140625" style="183"/>
    <col min="6913" max="6913" width="4.85546875" style="183" customWidth="1"/>
    <col min="6914" max="6914" width="49.5703125" style="183" customWidth="1"/>
    <col min="6915" max="6915" width="34.42578125" style="183" customWidth="1"/>
    <col min="6916" max="6919" width="9.140625" style="183"/>
    <col min="6920" max="6920" width="14.7109375" style="183" customWidth="1"/>
    <col min="6921" max="6921" width="16.140625" style="183" customWidth="1"/>
    <col min="6922" max="6922" width="30.7109375" style="183" customWidth="1"/>
    <col min="6923" max="6923" width="11.7109375" style="183" customWidth="1"/>
    <col min="6924" max="6924" width="15" style="183" customWidth="1"/>
    <col min="6925" max="7168" width="9.140625" style="183"/>
    <col min="7169" max="7169" width="4.85546875" style="183" customWidth="1"/>
    <col min="7170" max="7170" width="49.5703125" style="183" customWidth="1"/>
    <col min="7171" max="7171" width="34.42578125" style="183" customWidth="1"/>
    <col min="7172" max="7175" width="9.140625" style="183"/>
    <col min="7176" max="7176" width="14.7109375" style="183" customWidth="1"/>
    <col min="7177" max="7177" width="16.140625" style="183" customWidth="1"/>
    <col min="7178" max="7178" width="30.7109375" style="183" customWidth="1"/>
    <col min="7179" max="7179" width="11.7109375" style="183" customWidth="1"/>
    <col min="7180" max="7180" width="15" style="183" customWidth="1"/>
    <col min="7181" max="7424" width="9.140625" style="183"/>
    <col min="7425" max="7425" width="4.85546875" style="183" customWidth="1"/>
    <col min="7426" max="7426" width="49.5703125" style="183" customWidth="1"/>
    <col min="7427" max="7427" width="34.42578125" style="183" customWidth="1"/>
    <col min="7428" max="7431" width="9.140625" style="183"/>
    <col min="7432" max="7432" width="14.7109375" style="183" customWidth="1"/>
    <col min="7433" max="7433" width="16.140625" style="183" customWidth="1"/>
    <col min="7434" max="7434" width="30.7109375" style="183" customWidth="1"/>
    <col min="7435" max="7435" width="11.7109375" style="183" customWidth="1"/>
    <col min="7436" max="7436" width="15" style="183" customWidth="1"/>
    <col min="7437" max="7680" width="9.140625" style="183"/>
    <col min="7681" max="7681" width="4.85546875" style="183" customWidth="1"/>
    <col min="7682" max="7682" width="49.5703125" style="183" customWidth="1"/>
    <col min="7683" max="7683" width="34.42578125" style="183" customWidth="1"/>
    <col min="7684" max="7687" width="9.140625" style="183"/>
    <col min="7688" max="7688" width="14.7109375" style="183" customWidth="1"/>
    <col min="7689" max="7689" width="16.140625" style="183" customWidth="1"/>
    <col min="7690" max="7690" width="30.7109375" style="183" customWidth="1"/>
    <col min="7691" max="7691" width="11.7109375" style="183" customWidth="1"/>
    <col min="7692" max="7692" width="15" style="183" customWidth="1"/>
    <col min="7693" max="7936" width="9.140625" style="183"/>
    <col min="7937" max="7937" width="4.85546875" style="183" customWidth="1"/>
    <col min="7938" max="7938" width="49.5703125" style="183" customWidth="1"/>
    <col min="7939" max="7939" width="34.42578125" style="183" customWidth="1"/>
    <col min="7940" max="7943" width="9.140625" style="183"/>
    <col min="7944" max="7944" width="14.7109375" style="183" customWidth="1"/>
    <col min="7945" max="7945" width="16.140625" style="183" customWidth="1"/>
    <col min="7946" max="7946" width="30.7109375" style="183" customWidth="1"/>
    <col min="7947" max="7947" width="11.7109375" style="183" customWidth="1"/>
    <col min="7948" max="7948" width="15" style="183" customWidth="1"/>
    <col min="7949" max="8192" width="9.140625" style="183"/>
    <col min="8193" max="8193" width="4.85546875" style="183" customWidth="1"/>
    <col min="8194" max="8194" width="49.5703125" style="183" customWidth="1"/>
    <col min="8195" max="8195" width="34.42578125" style="183" customWidth="1"/>
    <col min="8196" max="8199" width="9.140625" style="183"/>
    <col min="8200" max="8200" width="14.7109375" style="183" customWidth="1"/>
    <col min="8201" max="8201" width="16.140625" style="183" customWidth="1"/>
    <col min="8202" max="8202" width="30.7109375" style="183" customWidth="1"/>
    <col min="8203" max="8203" width="11.7109375" style="183" customWidth="1"/>
    <col min="8204" max="8204" width="15" style="183" customWidth="1"/>
    <col min="8205" max="8448" width="9.140625" style="183"/>
    <col min="8449" max="8449" width="4.85546875" style="183" customWidth="1"/>
    <col min="8450" max="8450" width="49.5703125" style="183" customWidth="1"/>
    <col min="8451" max="8451" width="34.42578125" style="183" customWidth="1"/>
    <col min="8452" max="8455" width="9.140625" style="183"/>
    <col min="8456" max="8456" width="14.7109375" style="183" customWidth="1"/>
    <col min="8457" max="8457" width="16.140625" style="183" customWidth="1"/>
    <col min="8458" max="8458" width="30.7109375" style="183" customWidth="1"/>
    <col min="8459" max="8459" width="11.7109375" style="183" customWidth="1"/>
    <col min="8460" max="8460" width="15" style="183" customWidth="1"/>
    <col min="8461" max="8704" width="9.140625" style="183"/>
    <col min="8705" max="8705" width="4.85546875" style="183" customWidth="1"/>
    <col min="8706" max="8706" width="49.5703125" style="183" customWidth="1"/>
    <col min="8707" max="8707" width="34.42578125" style="183" customWidth="1"/>
    <col min="8708" max="8711" width="9.140625" style="183"/>
    <col min="8712" max="8712" width="14.7109375" style="183" customWidth="1"/>
    <col min="8713" max="8713" width="16.140625" style="183" customWidth="1"/>
    <col min="8714" max="8714" width="30.7109375" style="183" customWidth="1"/>
    <col min="8715" max="8715" width="11.7109375" style="183" customWidth="1"/>
    <col min="8716" max="8716" width="15" style="183" customWidth="1"/>
    <col min="8717" max="8960" width="9.140625" style="183"/>
    <col min="8961" max="8961" width="4.85546875" style="183" customWidth="1"/>
    <col min="8962" max="8962" width="49.5703125" style="183" customWidth="1"/>
    <col min="8963" max="8963" width="34.42578125" style="183" customWidth="1"/>
    <col min="8964" max="8967" width="9.140625" style="183"/>
    <col min="8968" max="8968" width="14.7109375" style="183" customWidth="1"/>
    <col min="8969" max="8969" width="16.140625" style="183" customWidth="1"/>
    <col min="8970" max="8970" width="30.7109375" style="183" customWidth="1"/>
    <col min="8971" max="8971" width="11.7109375" style="183" customWidth="1"/>
    <col min="8972" max="8972" width="15" style="183" customWidth="1"/>
    <col min="8973" max="9216" width="9.140625" style="183"/>
    <col min="9217" max="9217" width="4.85546875" style="183" customWidth="1"/>
    <col min="9218" max="9218" width="49.5703125" style="183" customWidth="1"/>
    <col min="9219" max="9219" width="34.42578125" style="183" customWidth="1"/>
    <col min="9220" max="9223" width="9.140625" style="183"/>
    <col min="9224" max="9224" width="14.7109375" style="183" customWidth="1"/>
    <col min="9225" max="9225" width="16.140625" style="183" customWidth="1"/>
    <col min="9226" max="9226" width="30.7109375" style="183" customWidth="1"/>
    <col min="9227" max="9227" width="11.7109375" style="183" customWidth="1"/>
    <col min="9228" max="9228" width="15" style="183" customWidth="1"/>
    <col min="9229" max="9472" width="9.140625" style="183"/>
    <col min="9473" max="9473" width="4.85546875" style="183" customWidth="1"/>
    <col min="9474" max="9474" width="49.5703125" style="183" customWidth="1"/>
    <col min="9475" max="9475" width="34.42578125" style="183" customWidth="1"/>
    <col min="9476" max="9479" width="9.140625" style="183"/>
    <col min="9480" max="9480" width="14.7109375" style="183" customWidth="1"/>
    <col min="9481" max="9481" width="16.140625" style="183" customWidth="1"/>
    <col min="9482" max="9482" width="30.7109375" style="183" customWidth="1"/>
    <col min="9483" max="9483" width="11.7109375" style="183" customWidth="1"/>
    <col min="9484" max="9484" width="15" style="183" customWidth="1"/>
    <col min="9485" max="9728" width="9.140625" style="183"/>
    <col min="9729" max="9729" width="4.85546875" style="183" customWidth="1"/>
    <col min="9730" max="9730" width="49.5703125" style="183" customWidth="1"/>
    <col min="9731" max="9731" width="34.42578125" style="183" customWidth="1"/>
    <col min="9732" max="9735" width="9.140625" style="183"/>
    <col min="9736" max="9736" width="14.7109375" style="183" customWidth="1"/>
    <col min="9737" max="9737" width="16.140625" style="183" customWidth="1"/>
    <col min="9738" max="9738" width="30.7109375" style="183" customWidth="1"/>
    <col min="9739" max="9739" width="11.7109375" style="183" customWidth="1"/>
    <col min="9740" max="9740" width="15" style="183" customWidth="1"/>
    <col min="9741" max="9984" width="9.140625" style="183"/>
    <col min="9985" max="9985" width="4.85546875" style="183" customWidth="1"/>
    <col min="9986" max="9986" width="49.5703125" style="183" customWidth="1"/>
    <col min="9987" max="9987" width="34.42578125" style="183" customWidth="1"/>
    <col min="9988" max="9991" width="9.140625" style="183"/>
    <col min="9992" max="9992" width="14.7109375" style="183" customWidth="1"/>
    <col min="9993" max="9993" width="16.140625" style="183" customWidth="1"/>
    <col min="9994" max="9994" width="30.7109375" style="183" customWidth="1"/>
    <col min="9995" max="9995" width="11.7109375" style="183" customWidth="1"/>
    <col min="9996" max="9996" width="15" style="183" customWidth="1"/>
    <col min="9997" max="10240" width="9.140625" style="183"/>
    <col min="10241" max="10241" width="4.85546875" style="183" customWidth="1"/>
    <col min="10242" max="10242" width="49.5703125" style="183" customWidth="1"/>
    <col min="10243" max="10243" width="34.42578125" style="183" customWidth="1"/>
    <col min="10244" max="10247" width="9.140625" style="183"/>
    <col min="10248" max="10248" width="14.7109375" style="183" customWidth="1"/>
    <col min="10249" max="10249" width="16.140625" style="183" customWidth="1"/>
    <col min="10250" max="10250" width="30.7109375" style="183" customWidth="1"/>
    <col min="10251" max="10251" width="11.7109375" style="183" customWidth="1"/>
    <col min="10252" max="10252" width="15" style="183" customWidth="1"/>
    <col min="10253" max="10496" width="9.140625" style="183"/>
    <col min="10497" max="10497" width="4.85546875" style="183" customWidth="1"/>
    <col min="10498" max="10498" width="49.5703125" style="183" customWidth="1"/>
    <col min="10499" max="10499" width="34.42578125" style="183" customWidth="1"/>
    <col min="10500" max="10503" width="9.140625" style="183"/>
    <col min="10504" max="10504" width="14.7109375" style="183" customWidth="1"/>
    <col min="10505" max="10505" width="16.140625" style="183" customWidth="1"/>
    <col min="10506" max="10506" width="30.7109375" style="183" customWidth="1"/>
    <col min="10507" max="10507" width="11.7109375" style="183" customWidth="1"/>
    <col min="10508" max="10508" width="15" style="183" customWidth="1"/>
    <col min="10509" max="10752" width="9.140625" style="183"/>
    <col min="10753" max="10753" width="4.85546875" style="183" customWidth="1"/>
    <col min="10754" max="10754" width="49.5703125" style="183" customWidth="1"/>
    <col min="10755" max="10755" width="34.42578125" style="183" customWidth="1"/>
    <col min="10756" max="10759" width="9.140625" style="183"/>
    <col min="10760" max="10760" width="14.7109375" style="183" customWidth="1"/>
    <col min="10761" max="10761" width="16.140625" style="183" customWidth="1"/>
    <col min="10762" max="10762" width="30.7109375" style="183" customWidth="1"/>
    <col min="10763" max="10763" width="11.7109375" style="183" customWidth="1"/>
    <col min="10764" max="10764" width="15" style="183" customWidth="1"/>
    <col min="10765" max="11008" width="9.140625" style="183"/>
    <col min="11009" max="11009" width="4.85546875" style="183" customWidth="1"/>
    <col min="11010" max="11010" width="49.5703125" style="183" customWidth="1"/>
    <col min="11011" max="11011" width="34.42578125" style="183" customWidth="1"/>
    <col min="11012" max="11015" width="9.140625" style="183"/>
    <col min="11016" max="11016" width="14.7109375" style="183" customWidth="1"/>
    <col min="11017" max="11017" width="16.140625" style="183" customWidth="1"/>
    <col min="11018" max="11018" width="30.7109375" style="183" customWidth="1"/>
    <col min="11019" max="11019" width="11.7109375" style="183" customWidth="1"/>
    <col min="11020" max="11020" width="15" style="183" customWidth="1"/>
    <col min="11021" max="11264" width="9.140625" style="183"/>
    <col min="11265" max="11265" width="4.85546875" style="183" customWidth="1"/>
    <col min="11266" max="11266" width="49.5703125" style="183" customWidth="1"/>
    <col min="11267" max="11267" width="34.42578125" style="183" customWidth="1"/>
    <col min="11268" max="11271" width="9.140625" style="183"/>
    <col min="11272" max="11272" width="14.7109375" style="183" customWidth="1"/>
    <col min="11273" max="11273" width="16.140625" style="183" customWidth="1"/>
    <col min="11274" max="11274" width="30.7109375" style="183" customWidth="1"/>
    <col min="11275" max="11275" width="11.7109375" style="183" customWidth="1"/>
    <col min="11276" max="11276" width="15" style="183" customWidth="1"/>
    <col min="11277" max="11520" width="9.140625" style="183"/>
    <col min="11521" max="11521" width="4.85546875" style="183" customWidth="1"/>
    <col min="11522" max="11522" width="49.5703125" style="183" customWidth="1"/>
    <col min="11523" max="11523" width="34.42578125" style="183" customWidth="1"/>
    <col min="11524" max="11527" width="9.140625" style="183"/>
    <col min="11528" max="11528" width="14.7109375" style="183" customWidth="1"/>
    <col min="11529" max="11529" width="16.140625" style="183" customWidth="1"/>
    <col min="11530" max="11530" width="30.7109375" style="183" customWidth="1"/>
    <col min="11531" max="11531" width="11.7109375" style="183" customWidth="1"/>
    <col min="11532" max="11532" width="15" style="183" customWidth="1"/>
    <col min="11533" max="11776" width="9.140625" style="183"/>
    <col min="11777" max="11777" width="4.85546875" style="183" customWidth="1"/>
    <col min="11778" max="11778" width="49.5703125" style="183" customWidth="1"/>
    <col min="11779" max="11779" width="34.42578125" style="183" customWidth="1"/>
    <col min="11780" max="11783" width="9.140625" style="183"/>
    <col min="11784" max="11784" width="14.7109375" style="183" customWidth="1"/>
    <col min="11785" max="11785" width="16.140625" style="183" customWidth="1"/>
    <col min="11786" max="11786" width="30.7109375" style="183" customWidth="1"/>
    <col min="11787" max="11787" width="11.7109375" style="183" customWidth="1"/>
    <col min="11788" max="11788" width="15" style="183" customWidth="1"/>
    <col min="11789" max="12032" width="9.140625" style="183"/>
    <col min="12033" max="12033" width="4.85546875" style="183" customWidth="1"/>
    <col min="12034" max="12034" width="49.5703125" style="183" customWidth="1"/>
    <col min="12035" max="12035" width="34.42578125" style="183" customWidth="1"/>
    <col min="12036" max="12039" width="9.140625" style="183"/>
    <col min="12040" max="12040" width="14.7109375" style="183" customWidth="1"/>
    <col min="12041" max="12041" width="16.140625" style="183" customWidth="1"/>
    <col min="12042" max="12042" width="30.7109375" style="183" customWidth="1"/>
    <col min="12043" max="12043" width="11.7109375" style="183" customWidth="1"/>
    <col min="12044" max="12044" width="15" style="183" customWidth="1"/>
    <col min="12045" max="12288" width="9.140625" style="183"/>
    <col min="12289" max="12289" width="4.85546875" style="183" customWidth="1"/>
    <col min="12290" max="12290" width="49.5703125" style="183" customWidth="1"/>
    <col min="12291" max="12291" width="34.42578125" style="183" customWidth="1"/>
    <col min="12292" max="12295" width="9.140625" style="183"/>
    <col min="12296" max="12296" width="14.7109375" style="183" customWidth="1"/>
    <col min="12297" max="12297" width="16.140625" style="183" customWidth="1"/>
    <col min="12298" max="12298" width="30.7109375" style="183" customWidth="1"/>
    <col min="12299" max="12299" width="11.7109375" style="183" customWidth="1"/>
    <col min="12300" max="12300" width="15" style="183" customWidth="1"/>
    <col min="12301" max="12544" width="9.140625" style="183"/>
    <col min="12545" max="12545" width="4.85546875" style="183" customWidth="1"/>
    <col min="12546" max="12546" width="49.5703125" style="183" customWidth="1"/>
    <col min="12547" max="12547" width="34.42578125" style="183" customWidth="1"/>
    <col min="12548" max="12551" width="9.140625" style="183"/>
    <col min="12552" max="12552" width="14.7109375" style="183" customWidth="1"/>
    <col min="12553" max="12553" width="16.140625" style="183" customWidth="1"/>
    <col min="12554" max="12554" width="30.7109375" style="183" customWidth="1"/>
    <col min="12555" max="12555" width="11.7109375" style="183" customWidth="1"/>
    <col min="12556" max="12556" width="15" style="183" customWidth="1"/>
    <col min="12557" max="12800" width="9.140625" style="183"/>
    <col min="12801" max="12801" width="4.85546875" style="183" customWidth="1"/>
    <col min="12802" max="12802" width="49.5703125" style="183" customWidth="1"/>
    <col min="12803" max="12803" width="34.42578125" style="183" customWidth="1"/>
    <col min="12804" max="12807" width="9.140625" style="183"/>
    <col min="12808" max="12808" width="14.7109375" style="183" customWidth="1"/>
    <col min="12809" max="12809" width="16.140625" style="183" customWidth="1"/>
    <col min="12810" max="12810" width="30.7109375" style="183" customWidth="1"/>
    <col min="12811" max="12811" width="11.7109375" style="183" customWidth="1"/>
    <col min="12812" max="12812" width="15" style="183" customWidth="1"/>
    <col min="12813" max="13056" width="9.140625" style="183"/>
    <col min="13057" max="13057" width="4.85546875" style="183" customWidth="1"/>
    <col min="13058" max="13058" width="49.5703125" style="183" customWidth="1"/>
    <col min="13059" max="13059" width="34.42578125" style="183" customWidth="1"/>
    <col min="13060" max="13063" width="9.140625" style="183"/>
    <col min="13064" max="13064" width="14.7109375" style="183" customWidth="1"/>
    <col min="13065" max="13065" width="16.140625" style="183" customWidth="1"/>
    <col min="13066" max="13066" width="30.7109375" style="183" customWidth="1"/>
    <col min="13067" max="13067" width="11.7109375" style="183" customWidth="1"/>
    <col min="13068" max="13068" width="15" style="183" customWidth="1"/>
    <col min="13069" max="13312" width="9.140625" style="183"/>
    <col min="13313" max="13313" width="4.85546875" style="183" customWidth="1"/>
    <col min="13314" max="13314" width="49.5703125" style="183" customWidth="1"/>
    <col min="13315" max="13315" width="34.42578125" style="183" customWidth="1"/>
    <col min="13316" max="13319" width="9.140625" style="183"/>
    <col min="13320" max="13320" width="14.7109375" style="183" customWidth="1"/>
    <col min="13321" max="13321" width="16.140625" style="183" customWidth="1"/>
    <col min="13322" max="13322" width="30.7109375" style="183" customWidth="1"/>
    <col min="13323" max="13323" width="11.7109375" style="183" customWidth="1"/>
    <col min="13324" max="13324" width="15" style="183" customWidth="1"/>
    <col min="13325" max="13568" width="9.140625" style="183"/>
    <col min="13569" max="13569" width="4.85546875" style="183" customWidth="1"/>
    <col min="13570" max="13570" width="49.5703125" style="183" customWidth="1"/>
    <col min="13571" max="13571" width="34.42578125" style="183" customWidth="1"/>
    <col min="13572" max="13575" width="9.140625" style="183"/>
    <col min="13576" max="13576" width="14.7109375" style="183" customWidth="1"/>
    <col min="13577" max="13577" width="16.140625" style="183" customWidth="1"/>
    <col min="13578" max="13578" width="30.7109375" style="183" customWidth="1"/>
    <col min="13579" max="13579" width="11.7109375" style="183" customWidth="1"/>
    <col min="13580" max="13580" width="15" style="183" customWidth="1"/>
    <col min="13581" max="13824" width="9.140625" style="183"/>
    <col min="13825" max="13825" width="4.85546875" style="183" customWidth="1"/>
    <col min="13826" max="13826" width="49.5703125" style="183" customWidth="1"/>
    <col min="13827" max="13827" width="34.42578125" style="183" customWidth="1"/>
    <col min="13828" max="13831" width="9.140625" style="183"/>
    <col min="13832" max="13832" width="14.7109375" style="183" customWidth="1"/>
    <col min="13833" max="13833" width="16.140625" style="183" customWidth="1"/>
    <col min="13834" max="13834" width="30.7109375" style="183" customWidth="1"/>
    <col min="13835" max="13835" width="11.7109375" style="183" customWidth="1"/>
    <col min="13836" max="13836" width="15" style="183" customWidth="1"/>
    <col min="13837" max="14080" width="9.140625" style="183"/>
    <col min="14081" max="14081" width="4.85546875" style="183" customWidth="1"/>
    <col min="14082" max="14082" width="49.5703125" style="183" customWidth="1"/>
    <col min="14083" max="14083" width="34.42578125" style="183" customWidth="1"/>
    <col min="14084" max="14087" width="9.140625" style="183"/>
    <col min="14088" max="14088" width="14.7109375" style="183" customWidth="1"/>
    <col min="14089" max="14089" width="16.140625" style="183" customWidth="1"/>
    <col min="14090" max="14090" width="30.7109375" style="183" customWidth="1"/>
    <col min="14091" max="14091" width="11.7109375" style="183" customWidth="1"/>
    <col min="14092" max="14092" width="15" style="183" customWidth="1"/>
    <col min="14093" max="14336" width="9.140625" style="183"/>
    <col min="14337" max="14337" width="4.85546875" style="183" customWidth="1"/>
    <col min="14338" max="14338" width="49.5703125" style="183" customWidth="1"/>
    <col min="14339" max="14339" width="34.42578125" style="183" customWidth="1"/>
    <col min="14340" max="14343" width="9.140625" style="183"/>
    <col min="14344" max="14344" width="14.7109375" style="183" customWidth="1"/>
    <col min="14345" max="14345" width="16.140625" style="183" customWidth="1"/>
    <col min="14346" max="14346" width="30.7109375" style="183" customWidth="1"/>
    <col min="14347" max="14347" width="11.7109375" style="183" customWidth="1"/>
    <col min="14348" max="14348" width="15" style="183" customWidth="1"/>
    <col min="14349" max="14592" width="9.140625" style="183"/>
    <col min="14593" max="14593" width="4.85546875" style="183" customWidth="1"/>
    <col min="14594" max="14594" width="49.5703125" style="183" customWidth="1"/>
    <col min="14595" max="14595" width="34.42578125" style="183" customWidth="1"/>
    <col min="14596" max="14599" width="9.140625" style="183"/>
    <col min="14600" max="14600" width="14.7109375" style="183" customWidth="1"/>
    <col min="14601" max="14601" width="16.140625" style="183" customWidth="1"/>
    <col min="14602" max="14602" width="30.7109375" style="183" customWidth="1"/>
    <col min="14603" max="14603" width="11.7109375" style="183" customWidth="1"/>
    <col min="14604" max="14604" width="15" style="183" customWidth="1"/>
    <col min="14605" max="14848" width="9.140625" style="183"/>
    <col min="14849" max="14849" width="4.85546875" style="183" customWidth="1"/>
    <col min="14850" max="14850" width="49.5703125" style="183" customWidth="1"/>
    <col min="14851" max="14851" width="34.42578125" style="183" customWidth="1"/>
    <col min="14852" max="14855" width="9.140625" style="183"/>
    <col min="14856" max="14856" width="14.7109375" style="183" customWidth="1"/>
    <col min="14857" max="14857" width="16.140625" style="183" customWidth="1"/>
    <col min="14858" max="14858" width="30.7109375" style="183" customWidth="1"/>
    <col min="14859" max="14859" width="11.7109375" style="183" customWidth="1"/>
    <col min="14860" max="14860" width="15" style="183" customWidth="1"/>
    <col min="14861" max="15104" width="9.140625" style="183"/>
    <col min="15105" max="15105" width="4.85546875" style="183" customWidth="1"/>
    <col min="15106" max="15106" width="49.5703125" style="183" customWidth="1"/>
    <col min="15107" max="15107" width="34.42578125" style="183" customWidth="1"/>
    <col min="15108" max="15111" width="9.140625" style="183"/>
    <col min="15112" max="15112" width="14.7109375" style="183" customWidth="1"/>
    <col min="15113" max="15113" width="16.140625" style="183" customWidth="1"/>
    <col min="15114" max="15114" width="30.7109375" style="183" customWidth="1"/>
    <col min="15115" max="15115" width="11.7109375" style="183" customWidth="1"/>
    <col min="15116" max="15116" width="15" style="183" customWidth="1"/>
    <col min="15117" max="15360" width="9.140625" style="183"/>
    <col min="15361" max="15361" width="4.85546875" style="183" customWidth="1"/>
    <col min="15362" max="15362" width="49.5703125" style="183" customWidth="1"/>
    <col min="15363" max="15363" width="34.42578125" style="183" customWidth="1"/>
    <col min="15364" max="15367" width="9.140625" style="183"/>
    <col min="15368" max="15368" width="14.7109375" style="183" customWidth="1"/>
    <col min="15369" max="15369" width="16.140625" style="183" customWidth="1"/>
    <col min="15370" max="15370" width="30.7109375" style="183" customWidth="1"/>
    <col min="15371" max="15371" width="11.7109375" style="183" customWidth="1"/>
    <col min="15372" max="15372" width="15" style="183" customWidth="1"/>
    <col min="15373" max="15616" width="9.140625" style="183"/>
    <col min="15617" max="15617" width="4.85546875" style="183" customWidth="1"/>
    <col min="15618" max="15618" width="49.5703125" style="183" customWidth="1"/>
    <col min="15619" max="15619" width="34.42578125" style="183" customWidth="1"/>
    <col min="15620" max="15623" width="9.140625" style="183"/>
    <col min="15624" max="15624" width="14.7109375" style="183" customWidth="1"/>
    <col min="15625" max="15625" width="16.140625" style="183" customWidth="1"/>
    <col min="15626" max="15626" width="30.7109375" style="183" customWidth="1"/>
    <col min="15627" max="15627" width="11.7109375" style="183" customWidth="1"/>
    <col min="15628" max="15628" width="15" style="183" customWidth="1"/>
    <col min="15629" max="15872" width="9.140625" style="183"/>
    <col min="15873" max="15873" width="4.85546875" style="183" customWidth="1"/>
    <col min="15874" max="15874" width="49.5703125" style="183" customWidth="1"/>
    <col min="15875" max="15875" width="34.42578125" style="183" customWidth="1"/>
    <col min="15876" max="15879" width="9.140625" style="183"/>
    <col min="15880" max="15880" width="14.7109375" style="183" customWidth="1"/>
    <col min="15881" max="15881" width="16.140625" style="183" customWidth="1"/>
    <col min="15882" max="15882" width="30.7109375" style="183" customWidth="1"/>
    <col min="15883" max="15883" width="11.7109375" style="183" customWidth="1"/>
    <col min="15884" max="15884" width="15" style="183" customWidth="1"/>
    <col min="15885" max="16128" width="9.140625" style="183"/>
    <col min="16129" max="16129" width="4.85546875" style="183" customWidth="1"/>
    <col min="16130" max="16130" width="49.5703125" style="183" customWidth="1"/>
    <col min="16131" max="16131" width="34.42578125" style="183" customWidth="1"/>
    <col min="16132" max="16135" width="9.140625" style="183"/>
    <col min="16136" max="16136" width="14.7109375" style="183" customWidth="1"/>
    <col min="16137" max="16137" width="16.140625" style="183" customWidth="1"/>
    <col min="16138" max="16138" width="30.7109375" style="183" customWidth="1"/>
    <col min="16139" max="16139" width="11.7109375" style="183" customWidth="1"/>
    <col min="16140" max="16140" width="15" style="183" customWidth="1"/>
    <col min="16141" max="16384" width="9.140625" style="183"/>
  </cols>
  <sheetData>
    <row r="1" spans="1:16" s="206" customFormat="1" ht="12.75" x14ac:dyDescent="0.2">
      <c r="D1" s="277" t="s">
        <v>631</v>
      </c>
      <c r="E1" s="277"/>
      <c r="F1" s="277"/>
      <c r="G1" s="277"/>
    </row>
    <row r="2" spans="1:16" s="206" customFormat="1" ht="59.25" customHeight="1" x14ac:dyDescent="0.2">
      <c r="D2" s="235" t="s">
        <v>1</v>
      </c>
      <c r="E2" s="235"/>
      <c r="F2" s="235"/>
      <c r="G2" s="235"/>
    </row>
    <row r="3" spans="1:16" s="206" customFormat="1" ht="12.75" x14ac:dyDescent="0.2">
      <c r="A3" s="207"/>
      <c r="B3" s="208"/>
      <c r="D3" s="285" t="s">
        <v>632</v>
      </c>
      <c r="E3" s="285"/>
      <c r="F3" s="285"/>
      <c r="G3" s="285"/>
    </row>
    <row r="4" spans="1:16" s="206" customFormat="1" ht="38.25" customHeight="1" x14ac:dyDescent="0.2">
      <c r="A4" s="207"/>
      <c r="B4" s="208"/>
      <c r="D4" s="273" t="s">
        <v>5</v>
      </c>
      <c r="E4" s="273"/>
      <c r="F4" s="273"/>
      <c r="G4" s="273"/>
    </row>
    <row r="5" spans="1:16" s="178" customFormat="1" ht="11.25" x14ac:dyDescent="0.2">
      <c r="D5" s="235" t="s">
        <v>633</v>
      </c>
      <c r="E5" s="235"/>
      <c r="F5" s="235"/>
      <c r="G5" s="235"/>
      <c r="K5" s="179"/>
    </row>
    <row r="7" spans="1:16" ht="91.5" customHeight="1" x14ac:dyDescent="0.25">
      <c r="A7" s="180"/>
      <c r="B7" s="272" t="s">
        <v>642</v>
      </c>
      <c r="C7" s="272"/>
      <c r="D7" s="272"/>
      <c r="E7" s="272"/>
      <c r="F7" s="272"/>
      <c r="G7" s="272"/>
      <c r="H7" s="272"/>
      <c r="I7" s="181"/>
      <c r="J7" s="181"/>
      <c r="K7" s="182"/>
      <c r="L7" s="182"/>
      <c r="M7" s="182"/>
      <c r="N7" s="182"/>
      <c r="O7" s="182"/>
      <c r="P7" s="182"/>
    </row>
    <row r="8" spans="1:16" ht="15.75" x14ac:dyDescent="0.25">
      <c r="A8" s="180"/>
      <c r="B8" s="184"/>
      <c r="C8" s="184"/>
      <c r="D8" s="184"/>
      <c r="E8" s="184"/>
      <c r="F8" s="184"/>
      <c r="G8" s="184"/>
      <c r="H8" s="184"/>
      <c r="I8" s="184"/>
      <c r="J8" s="185"/>
      <c r="K8" s="182"/>
      <c r="L8" s="182"/>
      <c r="M8" s="182"/>
      <c r="N8" s="182"/>
      <c r="O8" s="182"/>
      <c r="P8" s="182"/>
    </row>
    <row r="9" spans="1:16" s="186" customFormat="1" ht="12.75" x14ac:dyDescent="0.25">
      <c r="A9" s="275" t="s">
        <v>619</v>
      </c>
      <c r="B9" s="274" t="s">
        <v>620</v>
      </c>
      <c r="C9" s="274" t="s">
        <v>636</v>
      </c>
      <c r="D9" s="274" t="s">
        <v>643</v>
      </c>
      <c r="E9" s="275" t="s">
        <v>637</v>
      </c>
      <c r="F9" s="274" t="s">
        <v>638</v>
      </c>
      <c r="G9" s="274" t="s">
        <v>644</v>
      </c>
      <c r="H9" s="275" t="s">
        <v>639</v>
      </c>
    </row>
    <row r="10" spans="1:16" s="186" customFormat="1" ht="12.75" x14ac:dyDescent="0.25">
      <c r="A10" s="275"/>
      <c r="B10" s="274"/>
      <c r="C10" s="274"/>
      <c r="D10" s="274"/>
      <c r="E10" s="275"/>
      <c r="F10" s="274"/>
      <c r="G10" s="274"/>
      <c r="H10" s="275"/>
    </row>
    <row r="11" spans="1:16" s="289" customFormat="1" ht="30.75" customHeight="1" x14ac:dyDescent="0.25">
      <c r="A11" s="286">
        <v>1</v>
      </c>
      <c r="B11" s="287" t="s">
        <v>621</v>
      </c>
      <c r="C11" s="288">
        <v>390200</v>
      </c>
      <c r="D11" s="288">
        <f>E11-C11</f>
        <v>1572</v>
      </c>
      <c r="E11" s="288">
        <v>391772</v>
      </c>
      <c r="F11" s="288">
        <v>391000</v>
      </c>
      <c r="G11" s="288">
        <f>H11-F11</f>
        <v>1569</v>
      </c>
      <c r="H11" s="288">
        <v>392569</v>
      </c>
    </row>
    <row r="12" spans="1:16" s="289" customFormat="1" ht="30.75" customHeight="1" x14ac:dyDescent="0.25">
      <c r="A12" s="286">
        <v>2</v>
      </c>
      <c r="B12" s="287" t="s">
        <v>622</v>
      </c>
      <c r="C12" s="288">
        <v>52000</v>
      </c>
      <c r="D12" s="288">
        <f t="shared" ref="D12:D16" si="0">E12-C12</f>
        <v>236</v>
      </c>
      <c r="E12" s="288">
        <v>52236</v>
      </c>
      <c r="F12" s="288">
        <v>52100</v>
      </c>
      <c r="G12" s="288">
        <f t="shared" ref="G12:G16" si="1">H12-F12</f>
        <v>243</v>
      </c>
      <c r="H12" s="288">
        <v>52343</v>
      </c>
    </row>
    <row r="13" spans="1:16" s="289" customFormat="1" ht="30.75" customHeight="1" x14ac:dyDescent="0.25">
      <c r="A13" s="286">
        <v>3</v>
      </c>
      <c r="B13" s="287" t="s">
        <v>623</v>
      </c>
      <c r="C13" s="288">
        <v>52000</v>
      </c>
      <c r="D13" s="288">
        <f t="shared" si="0"/>
        <v>236</v>
      </c>
      <c r="E13" s="288">
        <v>52236</v>
      </c>
      <c r="F13" s="288">
        <v>52100</v>
      </c>
      <c r="G13" s="288">
        <f t="shared" si="1"/>
        <v>243</v>
      </c>
      <c r="H13" s="288">
        <v>52343</v>
      </c>
    </row>
    <row r="14" spans="1:16" s="289" customFormat="1" ht="30.75" customHeight="1" x14ac:dyDescent="0.25">
      <c r="A14" s="286">
        <v>4</v>
      </c>
      <c r="B14" s="287" t="s">
        <v>624</v>
      </c>
      <c r="C14" s="288">
        <v>130100</v>
      </c>
      <c r="D14" s="288">
        <f t="shared" si="0"/>
        <v>491</v>
      </c>
      <c r="E14" s="288">
        <v>130591</v>
      </c>
      <c r="F14" s="288">
        <v>130300</v>
      </c>
      <c r="G14" s="288">
        <f t="shared" si="1"/>
        <v>556</v>
      </c>
      <c r="H14" s="288">
        <v>130856</v>
      </c>
    </row>
    <row r="15" spans="1:16" s="289" customFormat="1" ht="30.75" customHeight="1" x14ac:dyDescent="0.25">
      <c r="A15" s="286">
        <v>5</v>
      </c>
      <c r="B15" s="287" t="s">
        <v>625</v>
      </c>
      <c r="C15" s="288">
        <v>52000</v>
      </c>
      <c r="D15" s="288">
        <f t="shared" si="0"/>
        <v>236</v>
      </c>
      <c r="E15" s="288">
        <v>52236</v>
      </c>
      <c r="F15" s="288">
        <v>52100</v>
      </c>
      <c r="G15" s="288">
        <f t="shared" si="1"/>
        <v>243</v>
      </c>
      <c r="H15" s="288">
        <v>52343</v>
      </c>
    </row>
    <row r="16" spans="1:16" s="289" customFormat="1" ht="30.75" customHeight="1" x14ac:dyDescent="0.25">
      <c r="A16" s="290">
        <v>6</v>
      </c>
      <c r="B16" s="287" t="s">
        <v>626</v>
      </c>
      <c r="C16" s="288">
        <v>52000</v>
      </c>
      <c r="D16" s="288">
        <f t="shared" si="0"/>
        <v>236</v>
      </c>
      <c r="E16" s="288">
        <v>52236</v>
      </c>
      <c r="F16" s="288">
        <v>52100</v>
      </c>
      <c r="G16" s="288">
        <f t="shared" si="1"/>
        <v>242</v>
      </c>
      <c r="H16" s="288">
        <v>52342</v>
      </c>
    </row>
    <row r="17" spans="1:16" s="294" customFormat="1" ht="36" customHeight="1" x14ac:dyDescent="0.25">
      <c r="A17" s="291"/>
      <c r="B17" s="292" t="s">
        <v>627</v>
      </c>
      <c r="C17" s="293">
        <f>SUM(C11:C16)</f>
        <v>728300</v>
      </c>
      <c r="D17" s="293">
        <f t="shared" ref="D17:H17" si="2">SUM(D11:D16)</f>
        <v>3007</v>
      </c>
      <c r="E17" s="293">
        <f t="shared" si="2"/>
        <v>731307</v>
      </c>
      <c r="F17" s="293">
        <f t="shared" si="2"/>
        <v>729700</v>
      </c>
      <c r="G17" s="293">
        <f t="shared" si="2"/>
        <v>3096</v>
      </c>
      <c r="H17" s="293">
        <f t="shared" si="2"/>
        <v>732796</v>
      </c>
    </row>
    <row r="18" spans="1:16" ht="15.75" x14ac:dyDescent="0.25">
      <c r="A18" s="196"/>
      <c r="B18" s="196"/>
      <c r="C18" s="197"/>
      <c r="D18" s="197"/>
      <c r="E18" s="197"/>
      <c r="F18" s="197"/>
      <c r="G18" s="197"/>
      <c r="H18" s="197"/>
      <c r="I18" s="197"/>
      <c r="J18" s="182"/>
      <c r="K18" s="182"/>
      <c r="L18" s="182"/>
      <c r="M18" s="182"/>
      <c r="N18" s="182"/>
      <c r="O18" s="182"/>
      <c r="P18" s="182"/>
    </row>
    <row r="19" spans="1:16" ht="15.75" x14ac:dyDescent="0.25">
      <c r="A19" s="196"/>
      <c r="B19" s="196"/>
      <c r="C19" s="197"/>
      <c r="D19" s="197"/>
      <c r="E19" s="197"/>
      <c r="F19" s="197"/>
      <c r="G19" s="197"/>
      <c r="H19" s="197"/>
      <c r="I19" s="197"/>
      <c r="J19" s="198"/>
      <c r="K19" s="198"/>
      <c r="L19" s="182"/>
      <c r="M19" s="182"/>
      <c r="N19" s="182"/>
      <c r="O19" s="182"/>
      <c r="P19" s="182"/>
    </row>
    <row r="20" spans="1:16" x14ac:dyDescent="0.2">
      <c r="A20" s="182"/>
      <c r="B20" s="182"/>
      <c r="C20" s="182"/>
      <c r="D20" s="182"/>
      <c r="E20" s="182"/>
      <c r="F20" s="182"/>
      <c r="G20" s="182"/>
      <c r="H20" s="182"/>
      <c r="I20" s="198"/>
      <c r="J20" s="198"/>
      <c r="K20" s="198"/>
      <c r="L20" s="182"/>
      <c r="M20" s="182"/>
      <c r="N20" s="182"/>
      <c r="O20" s="182"/>
      <c r="P20" s="182"/>
    </row>
    <row r="21" spans="1:16" s="204" customFormat="1" ht="15.75" x14ac:dyDescent="0.25">
      <c r="A21" s="271"/>
      <c r="B21" s="271"/>
      <c r="C21" s="271"/>
      <c r="D21" s="271"/>
      <c r="E21" s="271"/>
      <c r="F21" s="199"/>
      <c r="G21" s="199"/>
      <c r="H21" s="200"/>
      <c r="I21" s="201"/>
      <c r="J21" s="202"/>
      <c r="K21" s="201"/>
      <c r="L21" s="200"/>
      <c r="M21" s="203"/>
      <c r="N21" s="203"/>
      <c r="O21" s="200"/>
    </row>
    <row r="35" spans="11:11" x14ac:dyDescent="0.2">
      <c r="K35" s="183"/>
    </row>
    <row r="36" spans="11:11" x14ac:dyDescent="0.2">
      <c r="K36" s="183"/>
    </row>
    <row r="37" spans="11:11" x14ac:dyDescent="0.2">
      <c r="K37" s="183"/>
    </row>
    <row r="38" spans="11:11" x14ac:dyDescent="0.2">
      <c r="K38" s="183"/>
    </row>
    <row r="39" spans="11:11" x14ac:dyDescent="0.2">
      <c r="K39" s="183"/>
    </row>
    <row r="40" spans="11:11" x14ac:dyDescent="0.2">
      <c r="K40" s="183"/>
    </row>
    <row r="41" spans="11:11" x14ac:dyDescent="0.2">
      <c r="K41" s="183"/>
    </row>
    <row r="42" spans="11:11" x14ac:dyDescent="0.2">
      <c r="K42" s="183"/>
    </row>
    <row r="43" spans="11:11" x14ac:dyDescent="0.2">
      <c r="K43" s="183"/>
    </row>
    <row r="44" spans="11:11" x14ac:dyDescent="0.2">
      <c r="K44" s="183"/>
    </row>
    <row r="45" spans="11:11" x14ac:dyDescent="0.2">
      <c r="K45" s="183"/>
    </row>
    <row r="46" spans="11:11" x14ac:dyDescent="0.2">
      <c r="K46" s="183"/>
    </row>
    <row r="47" spans="11:11" x14ac:dyDescent="0.2">
      <c r="K47" s="183"/>
    </row>
    <row r="48" spans="11:11" x14ac:dyDescent="0.2">
      <c r="K48" s="183"/>
    </row>
    <row r="49" spans="11:11" x14ac:dyDescent="0.2">
      <c r="K49" s="183"/>
    </row>
    <row r="50" spans="11:11" x14ac:dyDescent="0.2">
      <c r="K50" s="183"/>
    </row>
    <row r="51" spans="11:11" x14ac:dyDescent="0.2">
      <c r="K51" s="183"/>
    </row>
    <row r="52" spans="11:11" x14ac:dyDescent="0.2">
      <c r="K52" s="183"/>
    </row>
    <row r="53" spans="11:11" x14ac:dyDescent="0.2">
      <c r="K53" s="183"/>
    </row>
    <row r="54" spans="11:11" x14ac:dyDescent="0.2">
      <c r="K54" s="183"/>
    </row>
    <row r="55" spans="11:11" x14ac:dyDescent="0.2">
      <c r="K55" s="183"/>
    </row>
    <row r="56" spans="11:11" x14ac:dyDescent="0.2">
      <c r="K56" s="183"/>
    </row>
    <row r="57" spans="11:11" x14ac:dyDescent="0.2">
      <c r="K57" s="183"/>
    </row>
    <row r="58" spans="11:11" x14ac:dyDescent="0.2">
      <c r="K58" s="183"/>
    </row>
    <row r="59" spans="11:11" x14ac:dyDescent="0.2">
      <c r="K59" s="183"/>
    </row>
    <row r="60" spans="11:11" x14ac:dyDescent="0.2">
      <c r="K60" s="183"/>
    </row>
    <row r="61" spans="11:11" x14ac:dyDescent="0.2">
      <c r="K61" s="183"/>
    </row>
    <row r="62" spans="11:11" x14ac:dyDescent="0.2">
      <c r="K62" s="183"/>
    </row>
    <row r="63" spans="11:11" x14ac:dyDescent="0.2">
      <c r="K63" s="183"/>
    </row>
    <row r="64" spans="11:11" x14ac:dyDescent="0.2">
      <c r="K64" s="183"/>
    </row>
    <row r="65" spans="11:11" x14ac:dyDescent="0.2">
      <c r="K65" s="183"/>
    </row>
    <row r="66" spans="11:11" x14ac:dyDescent="0.2">
      <c r="K66" s="183"/>
    </row>
    <row r="67" spans="11:11" x14ac:dyDescent="0.2">
      <c r="K67" s="183"/>
    </row>
    <row r="68" spans="11:11" x14ac:dyDescent="0.2">
      <c r="K68" s="183"/>
    </row>
    <row r="69" spans="11:11" x14ac:dyDescent="0.2">
      <c r="K69" s="183"/>
    </row>
    <row r="70" spans="11:11" x14ac:dyDescent="0.2">
      <c r="K70" s="183"/>
    </row>
    <row r="71" spans="11:11" x14ac:dyDescent="0.2">
      <c r="K71" s="183"/>
    </row>
    <row r="72" spans="11:11" x14ac:dyDescent="0.2">
      <c r="K72" s="183"/>
    </row>
    <row r="73" spans="11:11" x14ac:dyDescent="0.2">
      <c r="K73" s="183"/>
    </row>
    <row r="74" spans="11:11" x14ac:dyDescent="0.2">
      <c r="K74" s="183"/>
    </row>
    <row r="75" spans="11:11" x14ac:dyDescent="0.2">
      <c r="K75" s="183"/>
    </row>
    <row r="76" spans="11:11" x14ac:dyDescent="0.2">
      <c r="K76" s="183"/>
    </row>
    <row r="77" spans="11:11" x14ac:dyDescent="0.2">
      <c r="K77" s="183"/>
    </row>
    <row r="78" spans="11:11" x14ac:dyDescent="0.2">
      <c r="K78" s="183"/>
    </row>
    <row r="79" spans="11:11" x14ac:dyDescent="0.2">
      <c r="K79" s="183"/>
    </row>
    <row r="80" spans="11:11" x14ac:dyDescent="0.2">
      <c r="K80" s="183"/>
    </row>
    <row r="81" spans="11:11" x14ac:dyDescent="0.2">
      <c r="K81" s="183"/>
    </row>
    <row r="82" spans="11:11" x14ac:dyDescent="0.2">
      <c r="K82" s="183"/>
    </row>
    <row r="83" spans="11:11" x14ac:dyDescent="0.2">
      <c r="K83" s="183"/>
    </row>
    <row r="84" spans="11:11" x14ac:dyDescent="0.2">
      <c r="K84" s="183"/>
    </row>
    <row r="85" spans="11:11" x14ac:dyDescent="0.2">
      <c r="K85" s="183"/>
    </row>
    <row r="86" spans="11:11" x14ac:dyDescent="0.2">
      <c r="K86" s="183"/>
    </row>
    <row r="87" spans="11:11" x14ac:dyDescent="0.2">
      <c r="K87" s="183"/>
    </row>
    <row r="88" spans="11:11" x14ac:dyDescent="0.2">
      <c r="K88" s="183"/>
    </row>
    <row r="89" spans="11:11" x14ac:dyDescent="0.2">
      <c r="K89" s="183"/>
    </row>
    <row r="90" spans="11:11" x14ac:dyDescent="0.2">
      <c r="K90" s="183"/>
    </row>
    <row r="91" spans="11:11" x14ac:dyDescent="0.2">
      <c r="K91" s="183"/>
    </row>
    <row r="92" spans="11:11" x14ac:dyDescent="0.2">
      <c r="K92" s="183"/>
    </row>
    <row r="93" spans="11:11" x14ac:dyDescent="0.2">
      <c r="K93" s="183"/>
    </row>
    <row r="94" spans="11:11" x14ac:dyDescent="0.2">
      <c r="K94" s="183"/>
    </row>
    <row r="95" spans="11:11" x14ac:dyDescent="0.2">
      <c r="K95" s="183"/>
    </row>
    <row r="96" spans="11:11" x14ac:dyDescent="0.2">
      <c r="K96" s="183"/>
    </row>
    <row r="97" spans="11:11" x14ac:dyDescent="0.2">
      <c r="K97" s="183"/>
    </row>
    <row r="98" spans="11:11" x14ac:dyDescent="0.2">
      <c r="K98" s="183"/>
    </row>
    <row r="99" spans="11:11" x14ac:dyDescent="0.2">
      <c r="K99" s="183"/>
    </row>
    <row r="100" spans="11:11" x14ac:dyDescent="0.2">
      <c r="K100" s="183"/>
    </row>
    <row r="101" spans="11:11" x14ac:dyDescent="0.2">
      <c r="K101" s="183"/>
    </row>
    <row r="102" spans="11:11" x14ac:dyDescent="0.2">
      <c r="K102" s="183"/>
    </row>
    <row r="103" spans="11:11" x14ac:dyDescent="0.2">
      <c r="K103" s="183"/>
    </row>
    <row r="104" spans="11:11" x14ac:dyDescent="0.2">
      <c r="K104" s="183"/>
    </row>
    <row r="105" spans="11:11" x14ac:dyDescent="0.2">
      <c r="K105" s="183"/>
    </row>
    <row r="106" spans="11:11" x14ac:dyDescent="0.2">
      <c r="K106" s="183"/>
    </row>
    <row r="107" spans="11:11" x14ac:dyDescent="0.2">
      <c r="K107" s="183"/>
    </row>
    <row r="108" spans="11:11" x14ac:dyDescent="0.2">
      <c r="K108" s="183"/>
    </row>
    <row r="109" spans="11:11" x14ac:dyDescent="0.2">
      <c r="K109" s="183"/>
    </row>
    <row r="110" spans="11:11" x14ac:dyDescent="0.2">
      <c r="K110" s="183"/>
    </row>
    <row r="111" spans="11:11" x14ac:dyDescent="0.2">
      <c r="K111" s="183"/>
    </row>
    <row r="112" spans="11:11" x14ac:dyDescent="0.2">
      <c r="K112" s="183"/>
    </row>
    <row r="113" spans="11:11" x14ac:dyDescent="0.2">
      <c r="K113" s="183"/>
    </row>
    <row r="114" spans="11:11" x14ac:dyDescent="0.2">
      <c r="K114" s="183"/>
    </row>
    <row r="115" spans="11:11" x14ac:dyDescent="0.2">
      <c r="K115" s="183"/>
    </row>
    <row r="116" spans="11:11" x14ac:dyDescent="0.2">
      <c r="K116" s="183"/>
    </row>
    <row r="117" spans="11:11" x14ac:dyDescent="0.2">
      <c r="K117" s="183"/>
    </row>
    <row r="118" spans="11:11" x14ac:dyDescent="0.2">
      <c r="K118" s="183"/>
    </row>
    <row r="119" spans="11:11" x14ac:dyDescent="0.2">
      <c r="K119" s="183"/>
    </row>
    <row r="120" spans="11:11" x14ac:dyDescent="0.2">
      <c r="K120" s="183"/>
    </row>
    <row r="121" spans="11:11" x14ac:dyDescent="0.2">
      <c r="K121" s="183"/>
    </row>
    <row r="122" spans="11:11" x14ac:dyDescent="0.2">
      <c r="K122" s="183"/>
    </row>
    <row r="123" spans="11:11" x14ac:dyDescent="0.2">
      <c r="K123" s="183"/>
    </row>
    <row r="124" spans="11:11" x14ac:dyDescent="0.2">
      <c r="K124" s="183"/>
    </row>
    <row r="125" spans="11:11" x14ac:dyDescent="0.2">
      <c r="K125" s="183"/>
    </row>
    <row r="126" spans="11:11" x14ac:dyDescent="0.2">
      <c r="K126" s="183"/>
    </row>
    <row r="127" spans="11:11" x14ac:dyDescent="0.2">
      <c r="K127" s="183"/>
    </row>
    <row r="128" spans="11:11" x14ac:dyDescent="0.2">
      <c r="K128" s="183"/>
    </row>
    <row r="129" spans="11:11" x14ac:dyDescent="0.2">
      <c r="K129" s="183"/>
    </row>
    <row r="130" spans="11:11" x14ac:dyDescent="0.2">
      <c r="K130" s="183"/>
    </row>
    <row r="131" spans="11:11" x14ac:dyDescent="0.2">
      <c r="K131" s="183"/>
    </row>
    <row r="132" spans="11:11" x14ac:dyDescent="0.2">
      <c r="K132" s="183"/>
    </row>
    <row r="133" spans="11:11" x14ac:dyDescent="0.2">
      <c r="K133" s="183"/>
    </row>
    <row r="134" spans="11:11" x14ac:dyDescent="0.2">
      <c r="K134" s="183"/>
    </row>
    <row r="135" spans="11:11" x14ac:dyDescent="0.2">
      <c r="K135" s="183"/>
    </row>
    <row r="136" spans="11:11" x14ac:dyDescent="0.2">
      <c r="K136" s="183"/>
    </row>
    <row r="137" spans="11:11" x14ac:dyDescent="0.2">
      <c r="K137" s="183"/>
    </row>
    <row r="138" spans="11:11" x14ac:dyDescent="0.2">
      <c r="K138" s="183"/>
    </row>
    <row r="139" spans="11:11" x14ac:dyDescent="0.2">
      <c r="K139" s="183"/>
    </row>
    <row r="140" spans="11:11" x14ac:dyDescent="0.2">
      <c r="K140" s="183"/>
    </row>
    <row r="141" spans="11:11" x14ac:dyDescent="0.2">
      <c r="K141" s="183"/>
    </row>
    <row r="142" spans="11:11" x14ac:dyDescent="0.2">
      <c r="K142" s="183"/>
    </row>
    <row r="143" spans="11:11" x14ac:dyDescent="0.2">
      <c r="K143" s="183"/>
    </row>
    <row r="144" spans="11:11" x14ac:dyDescent="0.2">
      <c r="K144" s="183"/>
    </row>
    <row r="145" spans="11:11" x14ac:dyDescent="0.2">
      <c r="K145" s="183"/>
    </row>
    <row r="146" spans="11:11" x14ac:dyDescent="0.2">
      <c r="K146" s="183"/>
    </row>
    <row r="147" spans="11:11" x14ac:dyDescent="0.2">
      <c r="K147" s="183"/>
    </row>
    <row r="148" spans="11:11" x14ac:dyDescent="0.2">
      <c r="K148" s="183"/>
    </row>
    <row r="149" spans="11:11" x14ac:dyDescent="0.2">
      <c r="K149" s="183"/>
    </row>
    <row r="150" spans="11:11" x14ac:dyDescent="0.2">
      <c r="K150" s="183"/>
    </row>
    <row r="151" spans="11:11" x14ac:dyDescent="0.2">
      <c r="K151" s="183"/>
    </row>
    <row r="152" spans="11:11" x14ac:dyDescent="0.2">
      <c r="K152" s="183"/>
    </row>
    <row r="153" spans="11:11" x14ac:dyDescent="0.2">
      <c r="K153" s="183"/>
    </row>
    <row r="154" spans="11:11" x14ac:dyDescent="0.2">
      <c r="K154" s="183"/>
    </row>
    <row r="155" spans="11:11" x14ac:dyDescent="0.2">
      <c r="K155" s="183"/>
    </row>
    <row r="156" spans="11:11" x14ac:dyDescent="0.2">
      <c r="K156" s="183"/>
    </row>
    <row r="157" spans="11:11" x14ac:dyDescent="0.2">
      <c r="K157" s="183"/>
    </row>
    <row r="158" spans="11:11" x14ac:dyDescent="0.2">
      <c r="K158" s="183"/>
    </row>
    <row r="159" spans="11:11" x14ac:dyDescent="0.2">
      <c r="K159" s="183"/>
    </row>
    <row r="160" spans="11:11" x14ac:dyDescent="0.2">
      <c r="K160" s="183"/>
    </row>
    <row r="161" spans="11:11" x14ac:dyDescent="0.2">
      <c r="K161" s="183"/>
    </row>
    <row r="162" spans="11:11" x14ac:dyDescent="0.2">
      <c r="K162" s="183"/>
    </row>
    <row r="163" spans="11:11" x14ac:dyDescent="0.2">
      <c r="K163" s="183"/>
    </row>
    <row r="164" spans="11:11" x14ac:dyDescent="0.2">
      <c r="K164" s="183"/>
    </row>
    <row r="165" spans="11:11" x14ac:dyDescent="0.2">
      <c r="K165" s="183"/>
    </row>
  </sheetData>
  <mergeCells count="15">
    <mergeCell ref="D1:G1"/>
    <mergeCell ref="A21:E21"/>
    <mergeCell ref="F9:F10"/>
    <mergeCell ref="G9:G10"/>
    <mergeCell ref="H9:H10"/>
    <mergeCell ref="B7:H7"/>
    <mergeCell ref="A9:A10"/>
    <mergeCell ref="B9:B10"/>
    <mergeCell ref="C9:C10"/>
    <mergeCell ref="D9:D10"/>
    <mergeCell ref="E9:E10"/>
    <mergeCell ref="D5:G5"/>
    <mergeCell ref="D4:G4"/>
    <mergeCell ref="D3:G3"/>
    <mergeCell ref="D2:G2"/>
  </mergeCells>
  <pageMargins left="0.70866141732283472" right="0.7086614173228347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1.Дох.</vt:lpstr>
      <vt:lpstr>2.Функц.</vt:lpstr>
      <vt:lpstr>3.Вед.</vt:lpstr>
      <vt:lpstr>4.ПП</vt:lpstr>
      <vt:lpstr>5.В.уч.13</vt:lpstr>
      <vt:lpstr>6.В.уч.14-15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2013-05-22T13:24:02Z</dcterms:modified>
</cp:coreProperties>
</file>