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Депутатам" sheetId="8" r:id="rId1"/>
    <sheet name="1.Дох." sheetId="4" r:id="rId2"/>
    <sheet name="2.Функц." sheetId="1" r:id="rId3"/>
    <sheet name="3.Вед." sheetId="2" r:id="rId4"/>
    <sheet name="4.ПП" sheetId="3" r:id="rId5"/>
    <sheet name="5.Прот.13" sheetId="5" r:id="rId6"/>
    <sheet name="6.Прот.14-15" sheetId="6" r:id="rId7"/>
    <sheet name="7.Ист." sheetId="7" r:id="rId8"/>
  </sheets>
  <externalReferences>
    <externalReference r:id="rId9"/>
    <externalReference r:id="rId10"/>
  </externalReferences>
  <definedNames>
    <definedName name="_xlnm.Print_Titles" localSheetId="2">'2.Функц.'!$7:$7</definedName>
    <definedName name="_xlnm.Print_Titles" localSheetId="3">'3.Вед.'!$7:$7</definedName>
    <definedName name="_xlnm.Print_Titles" localSheetId="4">'4.ПП'!$7:$7</definedName>
  </definedNames>
  <calcPr calcId="145621"/>
</workbook>
</file>

<file path=xl/calcChain.xml><?xml version="1.0" encoding="utf-8"?>
<calcChain xmlns="http://schemas.openxmlformats.org/spreadsheetml/2006/main">
  <c r="D98" i="8" l="1"/>
  <c r="C96" i="8"/>
  <c r="C89" i="8"/>
  <c r="C38" i="8" s="1"/>
  <c r="D86" i="8"/>
  <c r="E86" i="8" s="1"/>
  <c r="E84" i="8"/>
  <c r="D82" i="8"/>
  <c r="E82" i="8" s="1"/>
  <c r="E79" i="8"/>
  <c r="D79" i="8"/>
  <c r="D74" i="8"/>
  <c r="D72" i="8"/>
  <c r="D65" i="8"/>
  <c r="D64" i="8" s="1"/>
  <c r="E64" i="8" s="1"/>
  <c r="E62" i="8"/>
  <c r="E61" i="8"/>
  <c r="D60" i="8"/>
  <c r="E60" i="8" s="1"/>
  <c r="E58" i="8"/>
  <c r="E57" i="8"/>
  <c r="D57" i="8"/>
  <c r="E56" i="8"/>
  <c r="E55" i="8"/>
  <c r="E54" i="8"/>
  <c r="E53" i="8"/>
  <c r="D52" i="8"/>
  <c r="E52" i="8" s="1"/>
  <c r="E50" i="8"/>
  <c r="E49" i="8"/>
  <c r="E48" i="8"/>
  <c r="C47" i="8"/>
  <c r="E47" i="8" s="1"/>
  <c r="D46" i="8"/>
  <c r="E46" i="8" s="1"/>
  <c r="E45" i="8"/>
  <c r="F45" i="8" s="1"/>
  <c r="E44" i="8"/>
  <c r="F44" i="8" s="1"/>
  <c r="E43" i="8"/>
  <c r="E42" i="8"/>
  <c r="D41" i="8"/>
  <c r="E35" i="8"/>
  <c r="E34" i="8"/>
  <c r="E33" i="8"/>
  <c r="E32" i="8"/>
  <c r="E31" i="8"/>
  <c r="E30" i="8"/>
  <c r="E29" i="8"/>
  <c r="E28" i="8"/>
  <c r="E27" i="8"/>
  <c r="E26" i="8"/>
  <c r="E25" i="8"/>
  <c r="E24" i="8"/>
  <c r="E23" i="8"/>
  <c r="E22" i="8"/>
  <c r="E21" i="8"/>
  <c r="E20" i="8"/>
  <c r="E19" i="8"/>
  <c r="E18" i="8"/>
  <c r="E17" i="8"/>
  <c r="E16" i="8"/>
  <c r="E15" i="8"/>
  <c r="E14" i="8"/>
  <c r="E13" i="8"/>
  <c r="E12" i="8"/>
  <c r="E11" i="8"/>
  <c r="E10" i="8"/>
  <c r="E9" i="8"/>
  <c r="H8" i="8"/>
  <c r="G8" i="8"/>
  <c r="E8" i="8"/>
  <c r="D7" i="8"/>
  <c r="D91" i="8" s="1"/>
  <c r="D94" i="8" s="1"/>
  <c r="C7" i="8"/>
  <c r="E7" i="8" s="1"/>
  <c r="E5" i="8"/>
  <c r="E36" i="8" s="1"/>
  <c r="D89" i="8" l="1"/>
  <c r="D90" i="8" s="1"/>
  <c r="C36" i="8"/>
  <c r="C37" i="8" s="1"/>
  <c r="D36" i="8"/>
  <c r="E41" i="8"/>
  <c r="E89" i="8" s="1"/>
  <c r="E38" i="8" s="1"/>
  <c r="E37" i="8" s="1"/>
  <c r="F17" i="7"/>
  <c r="E17" i="7"/>
  <c r="E16" i="7" s="1"/>
  <c r="E15" i="7" s="1"/>
  <c r="E14" i="7" s="1"/>
  <c r="D17" i="7"/>
  <c r="D16" i="7" s="1"/>
  <c r="F13" i="7"/>
  <c r="E13" i="7"/>
  <c r="E12" i="7" s="1"/>
  <c r="E11" i="7" s="1"/>
  <c r="E10" i="7" s="1"/>
  <c r="D13" i="7"/>
  <c r="D12" i="7" s="1"/>
  <c r="D12" i="6"/>
  <c r="C12" i="6"/>
  <c r="C12" i="5"/>
  <c r="L449" i="3"/>
  <c r="L448" i="3"/>
  <c r="L447" i="3" s="1"/>
  <c r="K448" i="3"/>
  <c r="J448" i="3"/>
  <c r="J447" i="3" s="1"/>
  <c r="J446" i="3" s="1"/>
  <c r="J445" i="3" s="1"/>
  <c r="K447" i="3"/>
  <c r="K446" i="3" s="1"/>
  <c r="L446" i="3"/>
  <c r="L445" i="3" s="1"/>
  <c r="K445" i="3"/>
  <c r="L444" i="3"/>
  <c r="L443" i="3" s="1"/>
  <c r="L442" i="3" s="1"/>
  <c r="L441" i="3" s="1"/>
  <c r="L440" i="3" s="1"/>
  <c r="L430" i="3" s="1"/>
  <c r="L429" i="3" s="1"/>
  <c r="K443" i="3"/>
  <c r="K442" i="3" s="1"/>
  <c r="J443" i="3"/>
  <c r="J442" i="3"/>
  <c r="J441" i="3" s="1"/>
  <c r="J440" i="3" s="1"/>
  <c r="K441" i="3"/>
  <c r="L439" i="3"/>
  <c r="L438" i="3"/>
  <c r="K438" i="3"/>
  <c r="J438" i="3"/>
  <c r="L437" i="3"/>
  <c r="L436" i="3"/>
  <c r="K436" i="3"/>
  <c r="J436" i="3"/>
  <c r="L435" i="3"/>
  <c r="L434" i="3"/>
  <c r="L433" i="3" s="1"/>
  <c r="K434" i="3"/>
  <c r="J434" i="3"/>
  <c r="J433" i="3" s="1"/>
  <c r="J432" i="3" s="1"/>
  <c r="J431" i="3" s="1"/>
  <c r="K433" i="3"/>
  <c r="K432" i="3" s="1"/>
  <c r="K431" i="3" s="1"/>
  <c r="L432" i="3"/>
  <c r="L431" i="3" s="1"/>
  <c r="L428" i="3"/>
  <c r="L427" i="3" s="1"/>
  <c r="L426" i="3" s="1"/>
  <c r="L425" i="3" s="1"/>
  <c r="L424" i="3" s="1"/>
  <c r="L423" i="3" s="1"/>
  <c r="K427" i="3"/>
  <c r="K426" i="3" s="1"/>
  <c r="J427" i="3"/>
  <c r="J426" i="3"/>
  <c r="J425" i="3" s="1"/>
  <c r="J424" i="3" s="1"/>
  <c r="K425" i="3"/>
  <c r="K424" i="3" s="1"/>
  <c r="L422" i="3"/>
  <c r="L421" i="3" s="1"/>
  <c r="L420" i="3" s="1"/>
  <c r="L419" i="3" s="1"/>
  <c r="L418" i="3" s="1"/>
  <c r="L417" i="3" s="1"/>
  <c r="K421" i="3"/>
  <c r="K420" i="3" s="1"/>
  <c r="J421" i="3"/>
  <c r="J420" i="3"/>
  <c r="J419" i="3" s="1"/>
  <c r="J418" i="3" s="1"/>
  <c r="J417" i="3" s="1"/>
  <c r="K419" i="3"/>
  <c r="K418" i="3" s="1"/>
  <c r="K417" i="3"/>
  <c r="L416" i="3"/>
  <c r="L415" i="3" s="1"/>
  <c r="K415" i="3"/>
  <c r="K414" i="3" s="1"/>
  <c r="J415" i="3"/>
  <c r="L414" i="3"/>
  <c r="L413" i="3" s="1"/>
  <c r="L412" i="3" s="1"/>
  <c r="L411" i="3" s="1"/>
  <c r="L410" i="3" s="1"/>
  <c r="J414" i="3"/>
  <c r="J413" i="3" s="1"/>
  <c r="K413" i="3"/>
  <c r="K412" i="3" s="1"/>
  <c r="K411" i="3" s="1"/>
  <c r="K410" i="3" s="1"/>
  <c r="J412" i="3"/>
  <c r="J411" i="3" s="1"/>
  <c r="L409" i="3"/>
  <c r="L408" i="3" s="1"/>
  <c r="L407" i="3" s="1"/>
  <c r="L406" i="3" s="1"/>
  <c r="K408" i="3"/>
  <c r="K407" i="3" s="1"/>
  <c r="K406" i="3" s="1"/>
  <c r="J408" i="3"/>
  <c r="J407" i="3" s="1"/>
  <c r="J406" i="3" s="1"/>
  <c r="L405" i="3"/>
  <c r="L404" i="3"/>
  <c r="L403" i="3" s="1"/>
  <c r="K404" i="3"/>
  <c r="J404" i="3"/>
  <c r="J403" i="3" s="1"/>
  <c r="K403" i="3"/>
  <c r="L402" i="3"/>
  <c r="L401" i="3" s="1"/>
  <c r="K401" i="3"/>
  <c r="J401" i="3"/>
  <c r="K400" i="3"/>
  <c r="J400" i="3"/>
  <c r="L395" i="3"/>
  <c r="L394" i="3"/>
  <c r="L393" i="3" s="1"/>
  <c r="K394" i="3"/>
  <c r="J394" i="3"/>
  <c r="J393" i="3" s="1"/>
  <c r="J392" i="3" s="1"/>
  <c r="J391" i="3" s="1"/>
  <c r="J390" i="3" s="1"/>
  <c r="J389" i="3" s="1"/>
  <c r="K393" i="3"/>
  <c r="K392" i="3" s="1"/>
  <c r="K391" i="3" s="1"/>
  <c r="K390" i="3" s="1"/>
  <c r="K389" i="3" s="1"/>
  <c r="L392" i="3"/>
  <c r="L391" i="3" s="1"/>
  <c r="L390" i="3"/>
  <c r="L389" i="3" s="1"/>
  <c r="L388" i="3"/>
  <c r="L387" i="3" s="1"/>
  <c r="L386" i="3" s="1"/>
  <c r="L385" i="3" s="1"/>
  <c r="L384" i="3" s="1"/>
  <c r="L383" i="3" s="1"/>
  <c r="L382" i="3" s="1"/>
  <c r="K387" i="3"/>
  <c r="K386" i="3" s="1"/>
  <c r="J387" i="3"/>
  <c r="J386" i="3"/>
  <c r="J385" i="3" s="1"/>
  <c r="J384" i="3" s="1"/>
  <c r="J383" i="3" s="1"/>
  <c r="J382" i="3" s="1"/>
  <c r="K385" i="3"/>
  <c r="K384" i="3" s="1"/>
  <c r="K383" i="3" s="1"/>
  <c r="K382" i="3" s="1"/>
  <c r="L381" i="3"/>
  <c r="L380" i="3"/>
  <c r="L379" i="3" s="1"/>
  <c r="K380" i="3"/>
  <c r="J380" i="3"/>
  <c r="J379" i="3" s="1"/>
  <c r="K379" i="3"/>
  <c r="K378" i="3" s="1"/>
  <c r="K377" i="3" s="1"/>
  <c r="K376" i="3" s="1"/>
  <c r="L378" i="3"/>
  <c r="L377" i="3" s="1"/>
  <c r="L376" i="3" s="1"/>
  <c r="J378" i="3"/>
  <c r="J377" i="3" s="1"/>
  <c r="J376" i="3" s="1"/>
  <c r="L375" i="3"/>
  <c r="L374" i="3"/>
  <c r="L373" i="3" s="1"/>
  <c r="K373" i="3"/>
  <c r="J373" i="3"/>
  <c r="L372" i="3"/>
  <c r="L371" i="3" s="1"/>
  <c r="K371" i="3"/>
  <c r="J371" i="3"/>
  <c r="L370" i="3"/>
  <c r="L369" i="3" s="1"/>
  <c r="L368" i="3" s="1"/>
  <c r="L367" i="3" s="1"/>
  <c r="L366" i="3" s="1"/>
  <c r="L365" i="3" s="1"/>
  <c r="K369" i="3"/>
  <c r="K368" i="3" s="1"/>
  <c r="J369" i="3"/>
  <c r="J368" i="3"/>
  <c r="J367" i="3" s="1"/>
  <c r="J366" i="3" s="1"/>
  <c r="K367" i="3"/>
  <c r="K366" i="3" s="1"/>
  <c r="K365" i="3" s="1"/>
  <c r="L362" i="3"/>
  <c r="L361" i="3" s="1"/>
  <c r="K361" i="3"/>
  <c r="J361" i="3"/>
  <c r="L360" i="3"/>
  <c r="L359" i="3" s="1"/>
  <c r="L358" i="3" s="1"/>
  <c r="L352" i="3" s="1"/>
  <c r="L351" i="3" s="1"/>
  <c r="L350" i="3" s="1"/>
  <c r="K359" i="3"/>
  <c r="J359" i="3"/>
  <c r="J358" i="3"/>
  <c r="L357" i="3"/>
  <c r="L356" i="3"/>
  <c r="K356" i="3"/>
  <c r="J356" i="3"/>
  <c r="L355" i="3"/>
  <c r="L354" i="3"/>
  <c r="L353" i="3" s="1"/>
  <c r="K354" i="3"/>
  <c r="J354" i="3"/>
  <c r="J353" i="3" s="1"/>
  <c r="J352" i="3" s="1"/>
  <c r="J351" i="3" s="1"/>
  <c r="J350" i="3" s="1"/>
  <c r="K353" i="3"/>
  <c r="L349" i="3"/>
  <c r="L348" i="3"/>
  <c r="K348" i="3"/>
  <c r="J348" i="3"/>
  <c r="L347" i="3"/>
  <c r="L346" i="3"/>
  <c r="L345" i="3" s="1"/>
  <c r="K346" i="3"/>
  <c r="J346" i="3"/>
  <c r="J345" i="3" s="1"/>
  <c r="K345" i="3"/>
  <c r="L344" i="3"/>
  <c r="L343" i="3"/>
  <c r="L342" i="3" s="1"/>
  <c r="L341" i="3" s="1"/>
  <c r="L340" i="3" s="1"/>
  <c r="K342" i="3"/>
  <c r="K341" i="3" s="1"/>
  <c r="K340" i="3" s="1"/>
  <c r="J342" i="3"/>
  <c r="J341" i="3" s="1"/>
  <c r="J340" i="3" s="1"/>
  <c r="L339" i="3"/>
  <c r="L338" i="3"/>
  <c r="L337" i="3" s="1"/>
  <c r="K338" i="3"/>
  <c r="J338" i="3"/>
  <c r="J337" i="3" s="1"/>
  <c r="K337" i="3"/>
  <c r="K336" i="3" s="1"/>
  <c r="K335" i="3" s="1"/>
  <c r="L336" i="3"/>
  <c r="L335" i="3" s="1"/>
  <c r="J336" i="3"/>
  <c r="J335" i="3" s="1"/>
  <c r="L333" i="3"/>
  <c r="L332" i="3"/>
  <c r="L331" i="3" s="1"/>
  <c r="K332" i="3"/>
  <c r="J332" i="3"/>
  <c r="J331" i="3" s="1"/>
  <c r="K331" i="3"/>
  <c r="L330" i="3"/>
  <c r="L329" i="3" s="1"/>
  <c r="K329" i="3"/>
  <c r="K328" i="3" s="1"/>
  <c r="J329" i="3"/>
  <c r="L328" i="3"/>
  <c r="L327" i="3" s="1"/>
  <c r="L326" i="3" s="1"/>
  <c r="J328" i="3"/>
  <c r="J327" i="3" s="1"/>
  <c r="K327" i="3"/>
  <c r="J326" i="3"/>
  <c r="L324" i="3"/>
  <c r="L323" i="3" s="1"/>
  <c r="L322" i="3" s="1"/>
  <c r="K323" i="3"/>
  <c r="K322" i="3" s="1"/>
  <c r="J323" i="3"/>
  <c r="J322" i="3"/>
  <c r="L321" i="3"/>
  <c r="L320" i="3"/>
  <c r="L319" i="3" s="1"/>
  <c r="K320" i="3"/>
  <c r="J320" i="3"/>
  <c r="J319" i="3" s="1"/>
  <c r="K319" i="3"/>
  <c r="L318" i="3"/>
  <c r="L317" i="3" s="1"/>
  <c r="K317" i="3"/>
  <c r="J317" i="3"/>
  <c r="L316" i="3"/>
  <c r="L315" i="3" s="1"/>
  <c r="L314" i="3" s="1"/>
  <c r="L313" i="3" s="1"/>
  <c r="L312" i="3" s="1"/>
  <c r="K315" i="3"/>
  <c r="K314" i="3" s="1"/>
  <c r="J315" i="3"/>
  <c r="J314" i="3"/>
  <c r="J313" i="3" s="1"/>
  <c r="J312" i="3" s="1"/>
  <c r="K313" i="3"/>
  <c r="K312" i="3" s="1"/>
  <c r="L311" i="3"/>
  <c r="L310" i="3"/>
  <c r="L309" i="3" s="1"/>
  <c r="K309" i="3"/>
  <c r="J309" i="3"/>
  <c r="L308" i="3"/>
  <c r="L307" i="3" s="1"/>
  <c r="K307" i="3"/>
  <c r="J307" i="3"/>
  <c r="L306" i="3"/>
  <c r="L305" i="3" s="1"/>
  <c r="K305" i="3"/>
  <c r="J305" i="3"/>
  <c r="J304" i="3"/>
  <c r="L303" i="3"/>
  <c r="L302" i="3"/>
  <c r="L301" i="3" s="1"/>
  <c r="K302" i="3"/>
  <c r="J302" i="3"/>
  <c r="J301" i="3" s="1"/>
  <c r="J300" i="3" s="1"/>
  <c r="J299" i="3" s="1"/>
  <c r="K301" i="3"/>
  <c r="L298" i="3"/>
  <c r="L297" i="3" s="1"/>
  <c r="L296" i="3" s="1"/>
  <c r="L295" i="3" s="1"/>
  <c r="L294" i="3" s="1"/>
  <c r="K297" i="3"/>
  <c r="K296" i="3" s="1"/>
  <c r="J297" i="3"/>
  <c r="J296" i="3"/>
  <c r="J295" i="3" s="1"/>
  <c r="J294" i="3" s="1"/>
  <c r="K295" i="3"/>
  <c r="K294" i="3" s="1"/>
  <c r="L293" i="3"/>
  <c r="L292" i="3"/>
  <c r="L291" i="3" s="1"/>
  <c r="K292" i="3"/>
  <c r="J292" i="3"/>
  <c r="J291" i="3" s="1"/>
  <c r="J290" i="3" s="1"/>
  <c r="K291" i="3"/>
  <c r="K290" i="3" s="1"/>
  <c r="L290" i="3"/>
  <c r="L289" i="3"/>
  <c r="L288" i="3" s="1"/>
  <c r="L287" i="3" s="1"/>
  <c r="L284" i="3" s="1"/>
  <c r="L283" i="3" s="1"/>
  <c r="K288" i="3"/>
  <c r="J288" i="3"/>
  <c r="J287" i="3" s="1"/>
  <c r="K287" i="3"/>
  <c r="L286" i="3"/>
  <c r="L285" i="3" s="1"/>
  <c r="K285" i="3"/>
  <c r="J285" i="3"/>
  <c r="J284" i="3"/>
  <c r="J283" i="3" s="1"/>
  <c r="J282" i="3" s="1"/>
  <c r="L281" i="3"/>
  <c r="L280" i="3"/>
  <c r="L279" i="3" s="1"/>
  <c r="K280" i="3"/>
  <c r="J280" i="3"/>
  <c r="J279" i="3" s="1"/>
  <c r="J278" i="3" s="1"/>
  <c r="K279" i="3"/>
  <c r="K278" i="3" s="1"/>
  <c r="L278" i="3"/>
  <c r="K277" i="3"/>
  <c r="L277" i="3" s="1"/>
  <c r="L276" i="3" s="1"/>
  <c r="K276" i="3"/>
  <c r="J276" i="3"/>
  <c r="L275" i="3"/>
  <c r="L274" i="3" s="1"/>
  <c r="L273" i="3" s="1"/>
  <c r="K274" i="3"/>
  <c r="J274" i="3"/>
  <c r="J273" i="3"/>
  <c r="K272" i="3"/>
  <c r="L272" i="3" s="1"/>
  <c r="L271" i="3" s="1"/>
  <c r="K271" i="3"/>
  <c r="J271" i="3"/>
  <c r="L270" i="3"/>
  <c r="L269" i="3" s="1"/>
  <c r="L268" i="3" s="1"/>
  <c r="K269" i="3"/>
  <c r="J269" i="3"/>
  <c r="J268" i="3" s="1"/>
  <c r="L267" i="3"/>
  <c r="L266" i="3"/>
  <c r="L265" i="3" s="1"/>
  <c r="K266" i="3"/>
  <c r="J266" i="3"/>
  <c r="J265" i="3" s="1"/>
  <c r="K265" i="3"/>
  <c r="L262" i="3"/>
  <c r="L261" i="3" s="1"/>
  <c r="L260" i="3" s="1"/>
  <c r="L259" i="3" s="1"/>
  <c r="K261" i="3"/>
  <c r="K260" i="3" s="1"/>
  <c r="J261" i="3"/>
  <c r="J260" i="3" s="1"/>
  <c r="J259" i="3" s="1"/>
  <c r="K259" i="3"/>
  <c r="J258" i="3"/>
  <c r="L258" i="3" s="1"/>
  <c r="K257" i="3"/>
  <c r="K256" i="3"/>
  <c r="J256" i="3"/>
  <c r="J255" i="3"/>
  <c r="L255" i="3" s="1"/>
  <c r="L254" i="3" s="1"/>
  <c r="L253" i="3" s="1"/>
  <c r="K254" i="3"/>
  <c r="K253" i="3" s="1"/>
  <c r="J252" i="3"/>
  <c r="L252" i="3" s="1"/>
  <c r="L251" i="3" s="1"/>
  <c r="L250" i="3" s="1"/>
  <c r="K251" i="3"/>
  <c r="K250" i="3" s="1"/>
  <c r="K249" i="3" s="1"/>
  <c r="K248" i="3" s="1"/>
  <c r="J247" i="3"/>
  <c r="L247" i="3" s="1"/>
  <c r="L246" i="3" s="1"/>
  <c r="L245" i="3" s="1"/>
  <c r="K246" i="3"/>
  <c r="K245" i="3" s="1"/>
  <c r="J244" i="3"/>
  <c r="L244" i="3" s="1"/>
  <c r="L243" i="3" s="1"/>
  <c r="L242" i="3" s="1"/>
  <c r="K243" i="3"/>
  <c r="K242" i="3" s="1"/>
  <c r="J241" i="3"/>
  <c r="L241" i="3" s="1"/>
  <c r="L240" i="3" s="1"/>
  <c r="L239" i="3" s="1"/>
  <c r="K240" i="3"/>
  <c r="K239" i="3" s="1"/>
  <c r="J238" i="3"/>
  <c r="L238" i="3" s="1"/>
  <c r="L237" i="3" s="1"/>
  <c r="L236" i="3" s="1"/>
  <c r="K237" i="3"/>
  <c r="K236" i="3" s="1"/>
  <c r="J235" i="3"/>
  <c r="L235" i="3" s="1"/>
  <c r="L234" i="3" s="1"/>
  <c r="L233" i="3" s="1"/>
  <c r="K234" i="3"/>
  <c r="K233" i="3" s="1"/>
  <c r="J232" i="3"/>
  <c r="L232" i="3" s="1"/>
  <c r="L231" i="3" s="1"/>
  <c r="L230" i="3" s="1"/>
  <c r="K231" i="3"/>
  <c r="K230" i="3" s="1"/>
  <c r="J229" i="3"/>
  <c r="L229" i="3" s="1"/>
  <c r="L228" i="3" s="1"/>
  <c r="L227" i="3" s="1"/>
  <c r="K228" i="3"/>
  <c r="K227" i="3" s="1"/>
  <c r="J226" i="3"/>
  <c r="L226" i="3" s="1"/>
  <c r="L225" i="3" s="1"/>
  <c r="L224" i="3" s="1"/>
  <c r="L223" i="3" s="1"/>
  <c r="L222" i="3" s="1"/>
  <c r="K225" i="3"/>
  <c r="K224" i="3" s="1"/>
  <c r="K223" i="3" s="1"/>
  <c r="K222" i="3" s="1"/>
  <c r="L220" i="3"/>
  <c r="L219" i="3" s="1"/>
  <c r="K220" i="3"/>
  <c r="K219" i="3"/>
  <c r="J219" i="3"/>
  <c r="L218" i="3"/>
  <c r="L217" i="3" s="1"/>
  <c r="L216" i="3" s="1"/>
  <c r="K217" i="3"/>
  <c r="K216" i="3" s="1"/>
  <c r="J217" i="3"/>
  <c r="J216" i="3" s="1"/>
  <c r="L215" i="3"/>
  <c r="L214" i="3" s="1"/>
  <c r="K215" i="3"/>
  <c r="K214" i="3"/>
  <c r="J214" i="3"/>
  <c r="L213" i="3"/>
  <c r="L212" i="3"/>
  <c r="L211" i="3" s="1"/>
  <c r="K212" i="3"/>
  <c r="K211" i="3" s="1"/>
  <c r="J212" i="3"/>
  <c r="J211" i="3" s="1"/>
  <c r="L208" i="3"/>
  <c r="L207" i="3"/>
  <c r="K207" i="3"/>
  <c r="J207" i="3"/>
  <c r="L206" i="3"/>
  <c r="K206" i="3"/>
  <c r="J206" i="3"/>
  <c r="L205" i="3"/>
  <c r="L204" i="3"/>
  <c r="L203" i="3" s="1"/>
  <c r="L202" i="3" s="1"/>
  <c r="L201" i="3" s="1"/>
  <c r="K204" i="3"/>
  <c r="J204" i="3"/>
  <c r="J203" i="3" s="1"/>
  <c r="J202" i="3" s="1"/>
  <c r="J201" i="3" s="1"/>
  <c r="K203" i="3"/>
  <c r="K202" i="3" s="1"/>
  <c r="K201" i="3" s="1"/>
  <c r="L196" i="3"/>
  <c r="L195" i="3" s="1"/>
  <c r="K195" i="3"/>
  <c r="J195" i="3"/>
  <c r="L194" i="3"/>
  <c r="L193" i="3" s="1"/>
  <c r="L192" i="3" s="1"/>
  <c r="L191" i="3" s="1"/>
  <c r="L190" i="3" s="1"/>
  <c r="K194" i="3"/>
  <c r="J194" i="3"/>
  <c r="J193" i="3" s="1"/>
  <c r="J192" i="3" s="1"/>
  <c r="J191" i="3" s="1"/>
  <c r="J190" i="3" s="1"/>
  <c r="K193" i="3"/>
  <c r="K192" i="3" s="1"/>
  <c r="K191" i="3" s="1"/>
  <c r="K190" i="3" s="1"/>
  <c r="L189" i="3"/>
  <c r="L188" i="3"/>
  <c r="L187" i="3" s="1"/>
  <c r="L186" i="3" s="1"/>
  <c r="L185" i="3" s="1"/>
  <c r="L184" i="3" s="1"/>
  <c r="L183" i="3" s="1"/>
  <c r="L182" i="3" s="1"/>
  <c r="K188" i="3"/>
  <c r="J188" i="3"/>
  <c r="J187" i="3" s="1"/>
  <c r="J186" i="3" s="1"/>
  <c r="J185" i="3" s="1"/>
  <c r="J184" i="3" s="1"/>
  <c r="J183" i="3" s="1"/>
  <c r="J182" i="3" s="1"/>
  <c r="K187" i="3"/>
  <c r="K186" i="3" s="1"/>
  <c r="K185" i="3" s="1"/>
  <c r="K184" i="3" s="1"/>
  <c r="K183" i="3" s="1"/>
  <c r="K182" i="3" s="1"/>
  <c r="L181" i="3"/>
  <c r="L180" i="3"/>
  <c r="L179" i="3" s="1"/>
  <c r="L178" i="3" s="1"/>
  <c r="L177" i="3" s="1"/>
  <c r="L176" i="3" s="1"/>
  <c r="L175" i="3" s="1"/>
  <c r="K180" i="3"/>
  <c r="J180" i="3"/>
  <c r="J179" i="3" s="1"/>
  <c r="J178" i="3" s="1"/>
  <c r="J177" i="3" s="1"/>
  <c r="J176" i="3" s="1"/>
  <c r="J175" i="3" s="1"/>
  <c r="K179" i="3"/>
  <c r="K178" i="3" s="1"/>
  <c r="K177" i="3" s="1"/>
  <c r="K176" i="3" s="1"/>
  <c r="K175" i="3" s="1"/>
  <c r="L174" i="3"/>
  <c r="L173" i="3"/>
  <c r="K173" i="3"/>
  <c r="K172" i="3" s="1"/>
  <c r="K171" i="3" s="1"/>
  <c r="K170" i="3" s="1"/>
  <c r="K169" i="3" s="1"/>
  <c r="J173" i="3"/>
  <c r="L172" i="3"/>
  <c r="L171" i="3" s="1"/>
  <c r="L170" i="3" s="1"/>
  <c r="L169" i="3" s="1"/>
  <c r="J172" i="3"/>
  <c r="J171" i="3" s="1"/>
  <c r="J170" i="3" s="1"/>
  <c r="J169" i="3" s="1"/>
  <c r="L168" i="3"/>
  <c r="L167" i="3"/>
  <c r="K167" i="3"/>
  <c r="J167" i="3"/>
  <c r="L166" i="3"/>
  <c r="L165" i="3"/>
  <c r="L164" i="3" s="1"/>
  <c r="L163" i="3" s="1"/>
  <c r="K165" i="3"/>
  <c r="K164" i="3" s="1"/>
  <c r="K163" i="3" s="1"/>
  <c r="J165" i="3"/>
  <c r="J164" i="3"/>
  <c r="J163" i="3" s="1"/>
  <c r="L162" i="3"/>
  <c r="L161" i="3" s="1"/>
  <c r="L160" i="3" s="1"/>
  <c r="K161" i="3"/>
  <c r="K160" i="3" s="1"/>
  <c r="J161" i="3"/>
  <c r="J160" i="3" s="1"/>
  <c r="L157" i="3"/>
  <c r="L156" i="3"/>
  <c r="L155" i="3" s="1"/>
  <c r="L154" i="3" s="1"/>
  <c r="K156" i="3"/>
  <c r="J156" i="3"/>
  <c r="J155" i="3" s="1"/>
  <c r="J154" i="3" s="1"/>
  <c r="K155" i="3"/>
  <c r="K154" i="3" s="1"/>
  <c r="L153" i="3"/>
  <c r="L152" i="3"/>
  <c r="L151" i="3" s="1"/>
  <c r="L150" i="3" s="1"/>
  <c r="L149" i="3" s="1"/>
  <c r="K152" i="3"/>
  <c r="J152" i="3"/>
  <c r="J151" i="3" s="1"/>
  <c r="J150" i="3" s="1"/>
  <c r="J149" i="3" s="1"/>
  <c r="J148" i="3" s="1"/>
  <c r="K151" i="3"/>
  <c r="K150" i="3" s="1"/>
  <c r="K149" i="3" s="1"/>
  <c r="K148" i="3" s="1"/>
  <c r="L148" i="3"/>
  <c r="L146" i="3"/>
  <c r="L145" i="3"/>
  <c r="L144" i="3" s="1"/>
  <c r="L143" i="3" s="1"/>
  <c r="K145" i="3"/>
  <c r="K144" i="3" s="1"/>
  <c r="K143" i="3" s="1"/>
  <c r="J145" i="3"/>
  <c r="J144" i="3"/>
  <c r="J143" i="3" s="1"/>
  <c r="L142" i="3"/>
  <c r="L141" i="3" s="1"/>
  <c r="L140" i="3" s="1"/>
  <c r="K141" i="3"/>
  <c r="K140" i="3" s="1"/>
  <c r="J141" i="3"/>
  <c r="J140" i="3" s="1"/>
  <c r="L139" i="3"/>
  <c r="L138" i="3"/>
  <c r="L137" i="3" s="1"/>
  <c r="K138" i="3"/>
  <c r="J138" i="3"/>
  <c r="J137" i="3" s="1"/>
  <c r="K137" i="3"/>
  <c r="L136" i="3"/>
  <c r="L135" i="3"/>
  <c r="K135" i="3"/>
  <c r="J135" i="3"/>
  <c r="L134" i="3"/>
  <c r="L133" i="3"/>
  <c r="L132" i="3" s="1"/>
  <c r="L131" i="3" s="1"/>
  <c r="L130" i="3" s="1"/>
  <c r="K133" i="3"/>
  <c r="J133" i="3"/>
  <c r="K132" i="3"/>
  <c r="K131" i="3" s="1"/>
  <c r="K130" i="3" s="1"/>
  <c r="J132" i="3"/>
  <c r="J131" i="3"/>
  <c r="J130" i="3" s="1"/>
  <c r="K129" i="3"/>
  <c r="L129" i="3" s="1"/>
  <c r="L128" i="3" s="1"/>
  <c r="K128" i="3"/>
  <c r="J128" i="3"/>
  <c r="L127" i="3"/>
  <c r="L126" i="3" s="1"/>
  <c r="K126" i="3"/>
  <c r="J126" i="3"/>
  <c r="J125" i="3" s="1"/>
  <c r="J124" i="3" s="1"/>
  <c r="J123" i="3" s="1"/>
  <c r="L122" i="3"/>
  <c r="L121" i="3"/>
  <c r="L120" i="3" s="1"/>
  <c r="K121" i="3"/>
  <c r="J121" i="3"/>
  <c r="J120" i="3" s="1"/>
  <c r="K120" i="3"/>
  <c r="L119" i="3"/>
  <c r="L118" i="3" s="1"/>
  <c r="K118" i="3"/>
  <c r="J118" i="3"/>
  <c r="L117" i="3"/>
  <c r="L116" i="3" s="1"/>
  <c r="K116" i="3"/>
  <c r="J116" i="3"/>
  <c r="L115" i="3"/>
  <c r="L114" i="3" s="1"/>
  <c r="L113" i="3" s="1"/>
  <c r="L112" i="3"/>
  <c r="L111" i="3"/>
  <c r="L110" i="3" s="1"/>
  <c r="K111" i="3"/>
  <c r="J111" i="3"/>
  <c r="K110" i="3"/>
  <c r="J110" i="3"/>
  <c r="L109" i="3"/>
  <c r="L108" i="3" s="1"/>
  <c r="K108" i="3"/>
  <c r="K107" i="3" s="1"/>
  <c r="J108" i="3"/>
  <c r="J107" i="3" s="1"/>
  <c r="J106" i="3" s="1"/>
  <c r="J105" i="3" s="1"/>
  <c r="L107" i="3"/>
  <c r="L106" i="3" s="1"/>
  <c r="L105" i="3" s="1"/>
  <c r="K106" i="3"/>
  <c r="K105" i="3" s="1"/>
  <c r="J102" i="3"/>
  <c r="L102" i="3" s="1"/>
  <c r="L100" i="3" s="1"/>
  <c r="L99" i="3" s="1"/>
  <c r="L101" i="3"/>
  <c r="K100" i="3"/>
  <c r="K99" i="3" s="1"/>
  <c r="K94" i="3" s="1"/>
  <c r="J100" i="3"/>
  <c r="J99" i="3" s="1"/>
  <c r="L98" i="3"/>
  <c r="L97" i="3" s="1"/>
  <c r="K97" i="3"/>
  <c r="J97" i="3"/>
  <c r="K96" i="3"/>
  <c r="J96" i="3"/>
  <c r="J95" i="3" s="1"/>
  <c r="J94" i="3" s="1"/>
  <c r="K95" i="3"/>
  <c r="L93" i="3"/>
  <c r="L91" i="3" s="1"/>
  <c r="L90" i="3" s="1"/>
  <c r="L86" i="3" s="1"/>
  <c r="L92" i="3"/>
  <c r="K91" i="3"/>
  <c r="K90" i="3" s="1"/>
  <c r="J91" i="3"/>
  <c r="J90" i="3"/>
  <c r="L89" i="3"/>
  <c r="L88" i="3"/>
  <c r="L87" i="3" s="1"/>
  <c r="K88" i="3"/>
  <c r="K87" i="3" s="1"/>
  <c r="J88" i="3"/>
  <c r="J87" i="3"/>
  <c r="L84" i="3"/>
  <c r="L83" i="3" s="1"/>
  <c r="J84" i="3"/>
  <c r="K83" i="3"/>
  <c r="J83" i="3"/>
  <c r="J82" i="3"/>
  <c r="L82" i="3" s="1"/>
  <c r="L81" i="3" s="1"/>
  <c r="L80" i="3" s="1"/>
  <c r="L79" i="3" s="1"/>
  <c r="L78" i="3" s="1"/>
  <c r="L77" i="3" s="1"/>
  <c r="K81" i="3"/>
  <c r="K80" i="3" s="1"/>
  <c r="J81" i="3"/>
  <c r="J80" i="3" s="1"/>
  <c r="J79" i="3" s="1"/>
  <c r="J78" i="3" s="1"/>
  <c r="J77" i="3" s="1"/>
  <c r="K79" i="3"/>
  <c r="K78" i="3" s="1"/>
  <c r="K77" i="3" s="1"/>
  <c r="L76" i="3"/>
  <c r="L75" i="3" s="1"/>
  <c r="L74" i="3" s="1"/>
  <c r="K75" i="3"/>
  <c r="K74" i="3" s="1"/>
  <c r="J75" i="3"/>
  <c r="J74" i="3" s="1"/>
  <c r="J70" i="3" s="1"/>
  <c r="J69" i="3" s="1"/>
  <c r="L73" i="3"/>
  <c r="L72" i="3"/>
  <c r="L71" i="3" s="1"/>
  <c r="L70" i="3" s="1"/>
  <c r="L69" i="3" s="1"/>
  <c r="K72" i="3"/>
  <c r="J72" i="3"/>
  <c r="J71" i="3" s="1"/>
  <c r="K71" i="3"/>
  <c r="K70" i="3" s="1"/>
  <c r="K69" i="3" s="1"/>
  <c r="L68" i="3"/>
  <c r="L67" i="3" s="1"/>
  <c r="L66" i="3" s="1"/>
  <c r="L65" i="3" s="1"/>
  <c r="L64" i="3" s="1"/>
  <c r="K67" i="3"/>
  <c r="K66" i="3" s="1"/>
  <c r="J67" i="3"/>
  <c r="J66" i="3" s="1"/>
  <c r="J65" i="3" s="1"/>
  <c r="J64" i="3" s="1"/>
  <c r="K65" i="3"/>
  <c r="K64" i="3" s="1"/>
  <c r="J63" i="3"/>
  <c r="K62" i="3"/>
  <c r="J61" i="3"/>
  <c r="L61" i="3" s="1"/>
  <c r="L59" i="3" s="1"/>
  <c r="L60" i="3"/>
  <c r="K59" i="3"/>
  <c r="K58" i="3" s="1"/>
  <c r="K57" i="3"/>
  <c r="K56" i="3" s="1"/>
  <c r="K55" i="3" s="1"/>
  <c r="L54" i="3"/>
  <c r="L53" i="3" s="1"/>
  <c r="K53" i="3"/>
  <c r="J53" i="3"/>
  <c r="J52" i="3" s="1"/>
  <c r="L52" i="3"/>
  <c r="J51" i="3"/>
  <c r="L51" i="3" s="1"/>
  <c r="L50" i="3" s="1"/>
  <c r="L49" i="3" s="1"/>
  <c r="K50" i="3"/>
  <c r="K49" i="3"/>
  <c r="L48" i="3"/>
  <c r="L47" i="3" s="1"/>
  <c r="K47" i="3"/>
  <c r="J47" i="3"/>
  <c r="L46" i="3"/>
  <c r="L45" i="3" s="1"/>
  <c r="K45" i="3"/>
  <c r="K44" i="3" s="1"/>
  <c r="K43" i="3" s="1"/>
  <c r="K42" i="3" s="1"/>
  <c r="J45" i="3"/>
  <c r="J44" i="3"/>
  <c r="J43" i="3"/>
  <c r="J42" i="3" s="1"/>
  <c r="L41" i="3"/>
  <c r="L40" i="3"/>
  <c r="L39" i="3" s="1"/>
  <c r="K40" i="3"/>
  <c r="J40" i="3"/>
  <c r="J39" i="3" s="1"/>
  <c r="K39" i="3"/>
  <c r="L38" i="3"/>
  <c r="L37" i="3"/>
  <c r="L36" i="3" s="1"/>
  <c r="K37" i="3"/>
  <c r="K36" i="3" s="1"/>
  <c r="K35" i="3" s="1"/>
  <c r="J37" i="3"/>
  <c r="J36" i="3"/>
  <c r="J35" i="3" s="1"/>
  <c r="L33" i="3"/>
  <c r="L32" i="3" s="1"/>
  <c r="L31" i="3" s="1"/>
  <c r="K32" i="3"/>
  <c r="J32" i="3"/>
  <c r="J31" i="3" s="1"/>
  <c r="K31" i="3"/>
  <c r="L30" i="3"/>
  <c r="L29" i="3"/>
  <c r="L28" i="3" s="1"/>
  <c r="L27" i="3" s="1"/>
  <c r="L26" i="3" s="1"/>
  <c r="K29" i="3"/>
  <c r="K28" i="3" s="1"/>
  <c r="K27" i="3" s="1"/>
  <c r="K26" i="3" s="1"/>
  <c r="J29" i="3"/>
  <c r="J28" i="3"/>
  <c r="J27" i="3" s="1"/>
  <c r="J26" i="3" s="1"/>
  <c r="J25" i="3"/>
  <c r="L25" i="3" s="1"/>
  <c r="L24" i="3" s="1"/>
  <c r="L23" i="3" s="1"/>
  <c r="K24" i="3"/>
  <c r="K23" i="3" s="1"/>
  <c r="J24" i="3"/>
  <c r="J23" i="3" s="1"/>
  <c r="L22" i="3"/>
  <c r="L21" i="3"/>
  <c r="L20" i="3" s="1"/>
  <c r="K20" i="3"/>
  <c r="J20" i="3"/>
  <c r="L19" i="3"/>
  <c r="L18" i="3" s="1"/>
  <c r="J19" i="3"/>
  <c r="K18" i="3"/>
  <c r="J18" i="3"/>
  <c r="J17" i="3"/>
  <c r="K16" i="3"/>
  <c r="K15" i="3"/>
  <c r="K14" i="3" s="1"/>
  <c r="D37" i="8" l="1"/>
  <c r="D97" i="8"/>
  <c r="D96" i="8"/>
  <c r="D38" i="8"/>
  <c r="E9" i="7"/>
  <c r="E18" i="7" s="1"/>
  <c r="F12" i="7"/>
  <c r="D11" i="7"/>
  <c r="F16" i="7"/>
  <c r="D15" i="7"/>
  <c r="K86" i="3"/>
  <c r="K85" i="3" s="1"/>
  <c r="J86" i="3"/>
  <c r="J115" i="3"/>
  <c r="K399" i="3"/>
  <c r="K398" i="3" s="1"/>
  <c r="K397" i="3" s="1"/>
  <c r="K396" i="3" s="1"/>
  <c r="K364" i="3" s="1"/>
  <c r="K363" i="3" s="1"/>
  <c r="L325" i="3"/>
  <c r="K334" i="3"/>
  <c r="L334" i="3"/>
  <c r="L304" i="3"/>
  <c r="L300" i="3" s="1"/>
  <c r="L299" i="3" s="1"/>
  <c r="L264" i="3"/>
  <c r="L263" i="3" s="1"/>
  <c r="J264" i="3"/>
  <c r="J263" i="3" s="1"/>
  <c r="K34" i="3"/>
  <c r="L44" i="3"/>
  <c r="L43" i="3" s="1"/>
  <c r="L42" i="3" s="1"/>
  <c r="L104" i="3"/>
  <c r="L103" i="3" s="1"/>
  <c r="L125" i="3"/>
  <c r="L124" i="3" s="1"/>
  <c r="L123" i="3" s="1"/>
  <c r="L35" i="3"/>
  <c r="J85" i="3"/>
  <c r="J104" i="3"/>
  <c r="J103" i="3" s="1"/>
  <c r="J147" i="3"/>
  <c r="K13" i="3"/>
  <c r="J114" i="3"/>
  <c r="J113" i="3" s="1"/>
  <c r="L96" i="3"/>
  <c r="L95" i="3" s="1"/>
  <c r="L94" i="3" s="1"/>
  <c r="L85" i="3" s="1"/>
  <c r="K115" i="3"/>
  <c r="K114" i="3" s="1"/>
  <c r="K113" i="3" s="1"/>
  <c r="K158" i="3"/>
  <c r="K147" i="3" s="1"/>
  <c r="K159" i="3"/>
  <c r="L210" i="3"/>
  <c r="L209" i="3" s="1"/>
  <c r="J50" i="3"/>
  <c r="J49" i="3" s="1"/>
  <c r="J34" i="3" s="1"/>
  <c r="L158" i="3"/>
  <c r="L147" i="3" s="1"/>
  <c r="L159" i="3"/>
  <c r="L200" i="3"/>
  <c r="L256" i="3"/>
  <c r="L257" i="3"/>
  <c r="L282" i="3"/>
  <c r="J410" i="3"/>
  <c r="J430" i="3"/>
  <c r="J429" i="3" s="1"/>
  <c r="L17" i="3"/>
  <c r="L16" i="3" s="1"/>
  <c r="L15" i="3" s="1"/>
  <c r="L14" i="3" s="1"/>
  <c r="L13" i="3" s="1"/>
  <c r="J16" i="3"/>
  <c r="J15" i="3" s="1"/>
  <c r="J14" i="3" s="1"/>
  <c r="J13" i="3" s="1"/>
  <c r="L63" i="3"/>
  <c r="L62" i="3" s="1"/>
  <c r="L58" i="3" s="1"/>
  <c r="L57" i="3" s="1"/>
  <c r="L56" i="3" s="1"/>
  <c r="L55" i="3" s="1"/>
  <c r="J62" i="3"/>
  <c r="K200" i="3"/>
  <c r="J210" i="3"/>
  <c r="J209" i="3" s="1"/>
  <c r="J59" i="3"/>
  <c r="J58" i="3" s="1"/>
  <c r="J57" i="3" s="1"/>
  <c r="J56" i="3" s="1"/>
  <c r="J55" i="3" s="1"/>
  <c r="K125" i="3"/>
  <c r="K124" i="3" s="1"/>
  <c r="K123" i="3" s="1"/>
  <c r="J158" i="3"/>
  <c r="J159" i="3"/>
  <c r="J200" i="3"/>
  <c r="K210" i="3"/>
  <c r="K209" i="3" s="1"/>
  <c r="L249" i="3"/>
  <c r="L248" i="3" s="1"/>
  <c r="J334" i="3"/>
  <c r="J325" i="3" s="1"/>
  <c r="J365" i="3"/>
  <c r="J423" i="3"/>
  <c r="J251" i="3"/>
  <c r="J250" i="3" s="1"/>
  <c r="J249" i="3" s="1"/>
  <c r="J248" i="3" s="1"/>
  <c r="J254" i="3"/>
  <c r="J253" i="3" s="1"/>
  <c r="J257" i="3"/>
  <c r="J399" i="3"/>
  <c r="J398" i="3" s="1"/>
  <c r="J397" i="3" s="1"/>
  <c r="J396" i="3" s="1"/>
  <c r="K440" i="3"/>
  <c r="K430" i="3" s="1"/>
  <c r="K429" i="3" s="1"/>
  <c r="K423" i="3" s="1"/>
  <c r="J225" i="3"/>
  <c r="J224" i="3" s="1"/>
  <c r="J228" i="3"/>
  <c r="J227" i="3" s="1"/>
  <c r="J231" i="3"/>
  <c r="J230" i="3" s="1"/>
  <c r="J234" i="3"/>
  <c r="J233" i="3" s="1"/>
  <c r="J237" i="3"/>
  <c r="J236" i="3" s="1"/>
  <c r="J240" i="3"/>
  <c r="J239" i="3" s="1"/>
  <c r="J243" i="3"/>
  <c r="J242" i="3" s="1"/>
  <c r="J246" i="3"/>
  <c r="J245" i="3" s="1"/>
  <c r="K304" i="3"/>
  <c r="K300" i="3" s="1"/>
  <c r="K299" i="3" s="1"/>
  <c r="K352" i="3"/>
  <c r="K351" i="3" s="1"/>
  <c r="K350" i="3" s="1"/>
  <c r="K358" i="3"/>
  <c r="L400" i="3"/>
  <c r="L399" i="3" s="1"/>
  <c r="L398" i="3" s="1"/>
  <c r="L397" i="3" s="1"/>
  <c r="L396" i="3" s="1"/>
  <c r="L364" i="3" s="1"/>
  <c r="L363" i="3" s="1"/>
  <c r="K268" i="3"/>
  <c r="K273" i="3"/>
  <c r="K284" i="3"/>
  <c r="K283" i="3" s="1"/>
  <c r="K326" i="3"/>
  <c r="F11" i="7" l="1"/>
  <c r="D10" i="7"/>
  <c r="F15" i="7"/>
  <c r="D14" i="7"/>
  <c r="F14" i="7" s="1"/>
  <c r="K104" i="3"/>
  <c r="K103" i="3" s="1"/>
  <c r="L221" i="3"/>
  <c r="L199" i="3" s="1"/>
  <c r="L198" i="3" s="1"/>
  <c r="L197" i="3" s="1"/>
  <c r="K264" i="3"/>
  <c r="K263" i="3" s="1"/>
  <c r="K221" i="3" s="1"/>
  <c r="K325" i="3"/>
  <c r="J12" i="3"/>
  <c r="J11" i="3" s="1"/>
  <c r="J10" i="3" s="1"/>
  <c r="J9" i="3" s="1"/>
  <c r="K282" i="3"/>
  <c r="J223" i="3"/>
  <c r="J222" i="3" s="1"/>
  <c r="J221" i="3" s="1"/>
  <c r="J199" i="3" s="1"/>
  <c r="J198" i="3" s="1"/>
  <c r="J197" i="3" s="1"/>
  <c r="L34" i="3"/>
  <c r="L12" i="3" s="1"/>
  <c r="L11" i="3" s="1"/>
  <c r="L10" i="3" s="1"/>
  <c r="L9" i="3" s="1"/>
  <c r="J364" i="3"/>
  <c r="J363" i="3" s="1"/>
  <c r="K12" i="3"/>
  <c r="K11" i="3" s="1"/>
  <c r="K10" i="3" s="1"/>
  <c r="K9" i="3" s="1"/>
  <c r="F10" i="7" l="1"/>
  <c r="D9" i="7"/>
  <c r="L450" i="3"/>
  <c r="K199" i="3"/>
  <c r="K198" i="3" s="1"/>
  <c r="K197" i="3" s="1"/>
  <c r="K450" i="3" s="1"/>
  <c r="J450" i="3"/>
  <c r="D18" i="7" l="1"/>
  <c r="F9" i="7"/>
  <c r="F18" i="7" s="1"/>
  <c r="L444" i="2" l="1"/>
  <c r="L443" i="2"/>
  <c r="L442" i="2" s="1"/>
  <c r="L441" i="2" s="1"/>
  <c r="L440" i="2" s="1"/>
  <c r="K443" i="2"/>
  <c r="K442" i="2" s="1"/>
  <c r="K441" i="2" s="1"/>
  <c r="K440" i="2" s="1"/>
  <c r="J443" i="2"/>
  <c r="J442" i="2"/>
  <c r="J441" i="2" s="1"/>
  <c r="J440" i="2" s="1"/>
  <c r="J435" i="2" s="1"/>
  <c r="L439" i="2"/>
  <c r="L438" i="2" s="1"/>
  <c r="L437" i="2" s="1"/>
  <c r="L436" i="2" s="1"/>
  <c r="L435" i="2" s="1"/>
  <c r="K438" i="2"/>
  <c r="J438" i="2"/>
  <c r="J437" i="2" s="1"/>
  <c r="K437" i="2"/>
  <c r="K436" i="2"/>
  <c r="J436" i="2"/>
  <c r="L434" i="2"/>
  <c r="L432" i="2" s="1"/>
  <c r="L433" i="2"/>
  <c r="K432" i="2"/>
  <c r="J432" i="2"/>
  <c r="J431" i="2"/>
  <c r="K430" i="2"/>
  <c r="J429" i="2"/>
  <c r="L429" i="2" s="1"/>
  <c r="L428" i="2" s="1"/>
  <c r="K428" i="2"/>
  <c r="J428" i="2"/>
  <c r="L422" i="2"/>
  <c r="L421" i="2" s="1"/>
  <c r="L420" i="2" s="1"/>
  <c r="L419" i="2" s="1"/>
  <c r="L418" i="2" s="1"/>
  <c r="K421" i="2"/>
  <c r="J421" i="2"/>
  <c r="J420" i="2" s="1"/>
  <c r="J419" i="2" s="1"/>
  <c r="J418" i="2" s="1"/>
  <c r="K420" i="2"/>
  <c r="K419" i="2" s="1"/>
  <c r="K418" i="2" s="1"/>
  <c r="L417" i="2"/>
  <c r="L416" i="2" s="1"/>
  <c r="L415" i="2" s="1"/>
  <c r="L414" i="2" s="1"/>
  <c r="L413" i="2" s="1"/>
  <c r="L412" i="2" s="1"/>
  <c r="K416" i="2"/>
  <c r="J416" i="2"/>
  <c r="J415" i="2" s="1"/>
  <c r="K415" i="2"/>
  <c r="K414" i="2" s="1"/>
  <c r="K413" i="2" s="1"/>
  <c r="J414" i="2"/>
  <c r="J413" i="2" s="1"/>
  <c r="L411" i="2"/>
  <c r="L410" i="2" s="1"/>
  <c r="L409" i="2" s="1"/>
  <c r="L408" i="2" s="1"/>
  <c r="L407" i="2" s="1"/>
  <c r="L406" i="2" s="1"/>
  <c r="K410" i="2"/>
  <c r="J410" i="2"/>
  <c r="J409" i="2" s="1"/>
  <c r="J408" i="2" s="1"/>
  <c r="J407" i="2" s="1"/>
  <c r="J406" i="2" s="1"/>
  <c r="K409" i="2"/>
  <c r="K408" i="2" s="1"/>
  <c r="K407" i="2" s="1"/>
  <c r="K406" i="2" s="1"/>
  <c r="L404" i="2"/>
  <c r="L403" i="2" s="1"/>
  <c r="L402" i="2" s="1"/>
  <c r="L401" i="2" s="1"/>
  <c r="K403" i="2"/>
  <c r="J403" i="2"/>
  <c r="K402" i="2"/>
  <c r="K401" i="2" s="1"/>
  <c r="J402" i="2"/>
  <c r="J401" i="2"/>
  <c r="L400" i="2"/>
  <c r="L399" i="2" s="1"/>
  <c r="L398" i="2" s="1"/>
  <c r="L394" i="2" s="1"/>
  <c r="K399" i="2"/>
  <c r="K398" i="2" s="1"/>
  <c r="K394" i="2" s="1"/>
  <c r="K393" i="2" s="1"/>
  <c r="K392" i="2" s="1"/>
  <c r="K391" i="2" s="1"/>
  <c r="J399" i="2"/>
  <c r="J398" i="2" s="1"/>
  <c r="J394" i="2" s="1"/>
  <c r="J393" i="2" s="1"/>
  <c r="J392" i="2" s="1"/>
  <c r="J391" i="2" s="1"/>
  <c r="L397" i="2"/>
  <c r="L396" i="2" s="1"/>
  <c r="K396" i="2"/>
  <c r="J396" i="2"/>
  <c r="L395" i="2"/>
  <c r="K395" i="2"/>
  <c r="J395" i="2"/>
  <c r="L390" i="2"/>
  <c r="L389" i="2" s="1"/>
  <c r="L388" i="2" s="1"/>
  <c r="L387" i="2" s="1"/>
  <c r="L386" i="2" s="1"/>
  <c r="L385" i="2" s="1"/>
  <c r="L384" i="2" s="1"/>
  <c r="K389" i="2"/>
  <c r="K388" i="2" s="1"/>
  <c r="K387" i="2" s="1"/>
  <c r="K386" i="2" s="1"/>
  <c r="K385" i="2" s="1"/>
  <c r="K384" i="2" s="1"/>
  <c r="J389" i="2"/>
  <c r="J388" i="2"/>
  <c r="J387" i="2" s="1"/>
  <c r="J386" i="2" s="1"/>
  <c r="J385" i="2" s="1"/>
  <c r="J384" i="2" s="1"/>
  <c r="L383" i="2"/>
  <c r="L382" i="2"/>
  <c r="L381" i="2" s="1"/>
  <c r="K382" i="2"/>
  <c r="K381" i="2" s="1"/>
  <c r="K380" i="2" s="1"/>
  <c r="K379" i="2" s="1"/>
  <c r="K378" i="2" s="1"/>
  <c r="K377" i="2" s="1"/>
  <c r="J382" i="2"/>
  <c r="J381" i="2" s="1"/>
  <c r="J380" i="2" s="1"/>
  <c r="J379" i="2" s="1"/>
  <c r="J378" i="2" s="1"/>
  <c r="J377" i="2" s="1"/>
  <c r="L380" i="2"/>
  <c r="L379" i="2"/>
  <c r="L378" i="2" s="1"/>
  <c r="L377" i="2" s="1"/>
  <c r="L376" i="2"/>
  <c r="L375" i="2" s="1"/>
  <c r="L374" i="2" s="1"/>
  <c r="L373" i="2" s="1"/>
  <c r="L372" i="2" s="1"/>
  <c r="L371" i="2" s="1"/>
  <c r="K375" i="2"/>
  <c r="K374" i="2" s="1"/>
  <c r="K373" i="2" s="1"/>
  <c r="K372" i="2" s="1"/>
  <c r="K371" i="2" s="1"/>
  <c r="J375" i="2"/>
  <c r="J374" i="2"/>
  <c r="J373" i="2" s="1"/>
  <c r="J372" i="2" s="1"/>
  <c r="J371" i="2" s="1"/>
  <c r="L370" i="2"/>
  <c r="L368" i="2" s="1"/>
  <c r="L369" i="2"/>
  <c r="K368" i="2"/>
  <c r="K363" i="2" s="1"/>
  <c r="K362" i="2" s="1"/>
  <c r="K361" i="2" s="1"/>
  <c r="K360" i="2" s="1"/>
  <c r="J368" i="2"/>
  <c r="L367" i="2"/>
  <c r="L366" i="2"/>
  <c r="K366" i="2"/>
  <c r="J366" i="2"/>
  <c r="J365" i="2"/>
  <c r="K364" i="2"/>
  <c r="L358" i="2"/>
  <c r="L357" i="2"/>
  <c r="K357" i="2"/>
  <c r="J357" i="2"/>
  <c r="L356" i="2"/>
  <c r="L355" i="2"/>
  <c r="L354" i="2" s="1"/>
  <c r="K355" i="2"/>
  <c r="K354" i="2" s="1"/>
  <c r="J355" i="2"/>
  <c r="J354" i="2" s="1"/>
  <c r="L353" i="2"/>
  <c r="L352" i="2" s="1"/>
  <c r="K352" i="2"/>
  <c r="J352" i="2"/>
  <c r="L351" i="2"/>
  <c r="L350" i="2" s="1"/>
  <c r="K350" i="2"/>
  <c r="J350" i="2"/>
  <c r="J349" i="2" s="1"/>
  <c r="L345" i="2"/>
  <c r="L344" i="2" s="1"/>
  <c r="K344" i="2"/>
  <c r="J344" i="2"/>
  <c r="J341" i="2" s="1"/>
  <c r="L343" i="2"/>
  <c r="L342" i="2" s="1"/>
  <c r="K342" i="2"/>
  <c r="J342" i="2"/>
  <c r="L340" i="2"/>
  <c r="L339" i="2"/>
  <c r="K338" i="2"/>
  <c r="K337" i="2" s="1"/>
  <c r="J338" i="2"/>
  <c r="J337" i="2" s="1"/>
  <c r="L335" i="2"/>
  <c r="L334" i="2" s="1"/>
  <c r="L333" i="2" s="1"/>
  <c r="L332" i="2" s="1"/>
  <c r="L331" i="2" s="1"/>
  <c r="K334" i="2"/>
  <c r="K333" i="2" s="1"/>
  <c r="K332" i="2" s="1"/>
  <c r="K331" i="2" s="1"/>
  <c r="J334" i="2"/>
  <c r="J333" i="2"/>
  <c r="J332" i="2" s="1"/>
  <c r="J331" i="2" s="1"/>
  <c r="L329" i="2"/>
  <c r="L328" i="2"/>
  <c r="L327" i="2" s="1"/>
  <c r="K328" i="2"/>
  <c r="K327" i="2" s="1"/>
  <c r="J328" i="2"/>
  <c r="J327" i="2"/>
  <c r="L326" i="2"/>
  <c r="L325" i="2" s="1"/>
  <c r="L324" i="2" s="1"/>
  <c r="L323" i="2" s="1"/>
  <c r="K325" i="2"/>
  <c r="J325" i="2"/>
  <c r="J324" i="2" s="1"/>
  <c r="J323" i="2" s="1"/>
  <c r="J322" i="2" s="1"/>
  <c r="K324" i="2"/>
  <c r="K323" i="2" s="1"/>
  <c r="L320" i="2"/>
  <c r="L319" i="2" s="1"/>
  <c r="L318" i="2" s="1"/>
  <c r="K319" i="2"/>
  <c r="K318" i="2" s="1"/>
  <c r="J319" i="2"/>
  <c r="J318" i="2" s="1"/>
  <c r="L317" i="2"/>
  <c r="L316" i="2" s="1"/>
  <c r="L315" i="2" s="1"/>
  <c r="K316" i="2"/>
  <c r="K315" i="2" s="1"/>
  <c r="J316" i="2"/>
  <c r="J315" i="2" s="1"/>
  <c r="L314" i="2"/>
  <c r="L313" i="2" s="1"/>
  <c r="L312" i="2" s="1"/>
  <c r="K313" i="2"/>
  <c r="K312" i="2" s="1"/>
  <c r="J313" i="2"/>
  <c r="J312" i="2" s="1"/>
  <c r="J306" i="2" s="1"/>
  <c r="L311" i="2"/>
  <c r="L310" i="2"/>
  <c r="K310" i="2"/>
  <c r="K307" i="2" s="1"/>
  <c r="J310" i="2"/>
  <c r="K309" i="2"/>
  <c r="K308" i="2" s="1"/>
  <c r="J308" i="2"/>
  <c r="J307" i="2" s="1"/>
  <c r="J305" i="2"/>
  <c r="L304" i="2"/>
  <c r="L303" i="2"/>
  <c r="L302" i="2"/>
  <c r="K302" i="2"/>
  <c r="J302" i="2"/>
  <c r="L301" i="2"/>
  <c r="L300" i="2"/>
  <c r="K300" i="2"/>
  <c r="J300" i="2"/>
  <c r="J297" i="2" s="1"/>
  <c r="L299" i="2"/>
  <c r="L298" i="2"/>
  <c r="L297" i="2" s="1"/>
  <c r="K298" i="2"/>
  <c r="K297" i="2" s="1"/>
  <c r="J298" i="2"/>
  <c r="L296" i="2"/>
  <c r="L295" i="2" s="1"/>
  <c r="L294" i="2" s="1"/>
  <c r="L293" i="2" s="1"/>
  <c r="L292" i="2" s="1"/>
  <c r="K295" i="2"/>
  <c r="K294" i="2" s="1"/>
  <c r="J295" i="2"/>
  <c r="J294" i="2"/>
  <c r="L291" i="2"/>
  <c r="L290" i="2"/>
  <c r="L289" i="2" s="1"/>
  <c r="K290" i="2"/>
  <c r="K289" i="2" s="1"/>
  <c r="K288" i="2" s="1"/>
  <c r="J290" i="2"/>
  <c r="J289" i="2"/>
  <c r="J288" i="2" s="1"/>
  <c r="J287" i="2" s="1"/>
  <c r="L288" i="2"/>
  <c r="L287" i="2" s="1"/>
  <c r="K287" i="2"/>
  <c r="L286" i="2"/>
  <c r="L285" i="2" s="1"/>
  <c r="K285" i="2"/>
  <c r="K284" i="2" s="1"/>
  <c r="J285" i="2"/>
  <c r="L284" i="2"/>
  <c r="L283" i="2" s="1"/>
  <c r="J284" i="2"/>
  <c r="K283" i="2"/>
  <c r="J283" i="2"/>
  <c r="L282" i="2"/>
  <c r="L281" i="2" s="1"/>
  <c r="K281" i="2"/>
  <c r="K280" i="2" s="1"/>
  <c r="J281" i="2"/>
  <c r="J280" i="2" s="1"/>
  <c r="J277" i="2" s="1"/>
  <c r="J276" i="2" s="1"/>
  <c r="L280" i="2"/>
  <c r="L277" i="2" s="1"/>
  <c r="L276" i="2" s="1"/>
  <c r="L279" i="2"/>
  <c r="L278" i="2"/>
  <c r="K278" i="2"/>
  <c r="J278" i="2"/>
  <c r="K277" i="2"/>
  <c r="K276" i="2" s="1"/>
  <c r="L274" i="2"/>
  <c r="L273" i="2" s="1"/>
  <c r="L272" i="2" s="1"/>
  <c r="L271" i="2" s="1"/>
  <c r="K273" i="2"/>
  <c r="K272" i="2" s="1"/>
  <c r="K271" i="2" s="1"/>
  <c r="J273" i="2"/>
  <c r="J272" i="2" s="1"/>
  <c r="J271" i="2" s="1"/>
  <c r="L270" i="2"/>
  <c r="L269" i="2" s="1"/>
  <c r="K270" i="2"/>
  <c r="K269" i="2" s="1"/>
  <c r="J269" i="2"/>
  <c r="L268" i="2"/>
  <c r="L267" i="2" s="1"/>
  <c r="L266" i="2" s="1"/>
  <c r="K267" i="2"/>
  <c r="J267" i="2"/>
  <c r="K266" i="2"/>
  <c r="K265" i="2"/>
  <c r="J264" i="2"/>
  <c r="L263" i="2"/>
  <c r="L262" i="2" s="1"/>
  <c r="K262" i="2"/>
  <c r="J262" i="2"/>
  <c r="J261" i="2"/>
  <c r="L260" i="2"/>
  <c r="L259" i="2"/>
  <c r="L258" i="2" s="1"/>
  <c r="K259" i="2"/>
  <c r="K258" i="2" s="1"/>
  <c r="J259" i="2"/>
  <c r="J258" i="2"/>
  <c r="L255" i="2"/>
  <c r="L254" i="2" s="1"/>
  <c r="L253" i="2" s="1"/>
  <c r="L252" i="2" s="1"/>
  <c r="K254" i="2"/>
  <c r="K253" i="2" s="1"/>
  <c r="K252" i="2" s="1"/>
  <c r="J254" i="2"/>
  <c r="J253" i="2"/>
  <c r="J252" i="2" s="1"/>
  <c r="L251" i="2"/>
  <c r="L249" i="2" s="1"/>
  <c r="J251" i="2"/>
  <c r="L250" i="2"/>
  <c r="K250" i="2"/>
  <c r="J250" i="2"/>
  <c r="K249" i="2"/>
  <c r="J249" i="2"/>
  <c r="L248" i="2"/>
  <c r="L247" i="2" s="1"/>
  <c r="L246" i="2" s="1"/>
  <c r="J248" i="2"/>
  <c r="K247" i="2"/>
  <c r="K246" i="2" s="1"/>
  <c r="J247" i="2"/>
  <c r="J246" i="2" s="1"/>
  <c r="L245" i="2"/>
  <c r="L244" i="2" s="1"/>
  <c r="L243" i="2" s="1"/>
  <c r="L242" i="2" s="1"/>
  <c r="L241" i="2" s="1"/>
  <c r="J245" i="2"/>
  <c r="K244" i="2"/>
  <c r="K243" i="2" s="1"/>
  <c r="J244" i="2"/>
  <c r="J243" i="2" s="1"/>
  <c r="J242" i="2" s="1"/>
  <c r="J241" i="2" s="1"/>
  <c r="J240" i="2"/>
  <c r="J239" i="2" s="1"/>
  <c r="J238" i="2" s="1"/>
  <c r="K239" i="2"/>
  <c r="K238" i="2"/>
  <c r="J237" i="2"/>
  <c r="L237" i="2" s="1"/>
  <c r="L236" i="2" s="1"/>
  <c r="L235" i="2" s="1"/>
  <c r="K236" i="2"/>
  <c r="K235" i="2"/>
  <c r="L234" i="2"/>
  <c r="L233" i="2" s="1"/>
  <c r="L232" i="2" s="1"/>
  <c r="J234" i="2"/>
  <c r="K233" i="2"/>
  <c r="J233" i="2"/>
  <c r="J232" i="2" s="1"/>
  <c r="K232" i="2"/>
  <c r="L231" i="2"/>
  <c r="L230" i="2" s="1"/>
  <c r="L229" i="2" s="1"/>
  <c r="J231" i="2"/>
  <c r="K230" i="2"/>
  <c r="K229" i="2" s="1"/>
  <c r="J230" i="2"/>
  <c r="J229" i="2" s="1"/>
  <c r="J228" i="2"/>
  <c r="J227" i="2" s="1"/>
  <c r="J226" i="2" s="1"/>
  <c r="K227" i="2"/>
  <c r="K226" i="2"/>
  <c r="J225" i="2"/>
  <c r="L225" i="2" s="1"/>
  <c r="L224" i="2" s="1"/>
  <c r="L223" i="2" s="1"/>
  <c r="K224" i="2"/>
  <c r="K223" i="2"/>
  <c r="L222" i="2"/>
  <c r="L221" i="2" s="1"/>
  <c r="L220" i="2" s="1"/>
  <c r="J222" i="2"/>
  <c r="K221" i="2"/>
  <c r="J221" i="2"/>
  <c r="J220" i="2" s="1"/>
  <c r="K220" i="2"/>
  <c r="L219" i="2"/>
  <c r="L218" i="2" s="1"/>
  <c r="L217" i="2" s="1"/>
  <c r="J219" i="2"/>
  <c r="K218" i="2"/>
  <c r="K217" i="2" s="1"/>
  <c r="K216" i="2" s="1"/>
  <c r="K215" i="2" s="1"/>
  <c r="J218" i="2"/>
  <c r="J217" i="2" s="1"/>
  <c r="K213" i="2"/>
  <c r="L213" i="2" s="1"/>
  <c r="L212" i="2" s="1"/>
  <c r="L209" i="2" s="1"/>
  <c r="K212" i="2"/>
  <c r="J212" i="2"/>
  <c r="L211" i="2"/>
  <c r="L210" i="2" s="1"/>
  <c r="K210" i="2"/>
  <c r="J210" i="2"/>
  <c r="J209" i="2" s="1"/>
  <c r="K208" i="2"/>
  <c r="K207" i="2" s="1"/>
  <c r="J207" i="2"/>
  <c r="L206" i="2"/>
  <c r="L205" i="2" s="1"/>
  <c r="K205" i="2"/>
  <c r="J205" i="2"/>
  <c r="J204" i="2" s="1"/>
  <c r="L201" i="2"/>
  <c r="L200" i="2"/>
  <c r="K200" i="2"/>
  <c r="J200" i="2"/>
  <c r="L199" i="2"/>
  <c r="K199" i="2"/>
  <c r="J199" i="2"/>
  <c r="L198" i="2"/>
  <c r="L197" i="2" s="1"/>
  <c r="L196" i="2" s="1"/>
  <c r="K197" i="2"/>
  <c r="K196" i="2" s="1"/>
  <c r="J197" i="2"/>
  <c r="J196" i="2" s="1"/>
  <c r="J195" i="2" s="1"/>
  <c r="J194" i="2" s="1"/>
  <c r="L190" i="2"/>
  <c r="L189" i="2" s="1"/>
  <c r="L188" i="2" s="1"/>
  <c r="L187" i="2" s="1"/>
  <c r="L186" i="2" s="1"/>
  <c r="L185" i="2" s="1"/>
  <c r="K189" i="2"/>
  <c r="J189" i="2"/>
  <c r="J188" i="2" s="1"/>
  <c r="J187" i="2" s="1"/>
  <c r="J186" i="2" s="1"/>
  <c r="J185" i="2" s="1"/>
  <c r="K188" i="2"/>
  <c r="K187" i="2" s="1"/>
  <c r="K186" i="2" s="1"/>
  <c r="K185" i="2" s="1"/>
  <c r="L184" i="2"/>
  <c r="L183" i="2" s="1"/>
  <c r="K183" i="2"/>
  <c r="J183" i="2"/>
  <c r="L182" i="2"/>
  <c r="L181" i="2" s="1"/>
  <c r="K181" i="2"/>
  <c r="J181" i="2"/>
  <c r="J180" i="2" s="1"/>
  <c r="J179" i="2" s="1"/>
  <c r="L178" i="2"/>
  <c r="L177" i="2" s="1"/>
  <c r="L176" i="2" s="1"/>
  <c r="K177" i="2"/>
  <c r="K176" i="2" s="1"/>
  <c r="K174" i="2" s="1"/>
  <c r="J177" i="2"/>
  <c r="J176" i="2" s="1"/>
  <c r="L173" i="2"/>
  <c r="L172" i="2"/>
  <c r="L171" i="2" s="1"/>
  <c r="L170" i="2" s="1"/>
  <c r="K172" i="2"/>
  <c r="K171" i="2" s="1"/>
  <c r="K170" i="2" s="1"/>
  <c r="J172" i="2"/>
  <c r="J171" i="2" s="1"/>
  <c r="J170" i="2" s="1"/>
  <c r="L169" i="2"/>
  <c r="L168" i="2" s="1"/>
  <c r="L167" i="2" s="1"/>
  <c r="L166" i="2" s="1"/>
  <c r="L165" i="2" s="1"/>
  <c r="L164" i="2" s="1"/>
  <c r="K168" i="2"/>
  <c r="K167" i="2" s="1"/>
  <c r="K166" i="2" s="1"/>
  <c r="K165" i="2" s="1"/>
  <c r="K164" i="2" s="1"/>
  <c r="J168" i="2"/>
  <c r="J167" i="2" s="1"/>
  <c r="J166" i="2"/>
  <c r="J165" i="2" s="1"/>
  <c r="J164" i="2" s="1"/>
  <c r="L162" i="2"/>
  <c r="L161" i="2" s="1"/>
  <c r="L160" i="2" s="1"/>
  <c r="L159" i="2" s="1"/>
  <c r="K161" i="2"/>
  <c r="J161" i="2"/>
  <c r="J160" i="2" s="1"/>
  <c r="J159" i="2" s="1"/>
  <c r="K160" i="2"/>
  <c r="K159" i="2" s="1"/>
  <c r="L158" i="2"/>
  <c r="L157" i="2" s="1"/>
  <c r="L156" i="2" s="1"/>
  <c r="K157" i="2"/>
  <c r="K156" i="2" s="1"/>
  <c r="J157" i="2"/>
  <c r="J156" i="2" s="1"/>
  <c r="L155" i="2"/>
  <c r="L154" i="2" s="1"/>
  <c r="L153" i="2" s="1"/>
  <c r="K154" i="2"/>
  <c r="K153" i="2" s="1"/>
  <c r="J154" i="2"/>
  <c r="J153" i="2" s="1"/>
  <c r="L152" i="2"/>
  <c r="L151" i="2"/>
  <c r="K151" i="2"/>
  <c r="J151" i="2"/>
  <c r="L150" i="2"/>
  <c r="L149" i="2"/>
  <c r="L148" i="2" s="1"/>
  <c r="L147" i="2" s="1"/>
  <c r="L146" i="2" s="1"/>
  <c r="K149" i="2"/>
  <c r="J149" i="2"/>
  <c r="K148" i="2"/>
  <c r="K147" i="2" s="1"/>
  <c r="K146" i="2" s="1"/>
  <c r="J148" i="2"/>
  <c r="J147" i="2" s="1"/>
  <c r="J146" i="2" s="1"/>
  <c r="K145" i="2"/>
  <c r="L145" i="2" s="1"/>
  <c r="L144" i="2" s="1"/>
  <c r="L141" i="2" s="1"/>
  <c r="L140" i="2" s="1"/>
  <c r="L139" i="2" s="1"/>
  <c r="K144" i="2"/>
  <c r="K141" i="2" s="1"/>
  <c r="J144" i="2"/>
  <c r="J141" i="2" s="1"/>
  <c r="J140" i="2" s="1"/>
  <c r="J139" i="2" s="1"/>
  <c r="L143" i="2"/>
  <c r="L142" i="2" s="1"/>
  <c r="K142" i="2"/>
  <c r="J142" i="2"/>
  <c r="K140" i="2"/>
  <c r="K139" i="2" s="1"/>
  <c r="L138" i="2"/>
  <c r="L137" i="2"/>
  <c r="L136" i="2" s="1"/>
  <c r="K137" i="2"/>
  <c r="K136" i="2" s="1"/>
  <c r="J137" i="2"/>
  <c r="J136" i="2" s="1"/>
  <c r="L135" i="2"/>
  <c r="L134" i="2" s="1"/>
  <c r="K134" i="2"/>
  <c r="J134" i="2"/>
  <c r="J131" i="2" s="1"/>
  <c r="L133" i="2"/>
  <c r="L132" i="2" s="1"/>
  <c r="K132" i="2"/>
  <c r="J132" i="2"/>
  <c r="L131" i="2"/>
  <c r="L130" i="2" s="1"/>
  <c r="L129" i="2" s="1"/>
  <c r="L128" i="2"/>
  <c r="L127" i="2" s="1"/>
  <c r="L126" i="2" s="1"/>
  <c r="K127" i="2"/>
  <c r="K126" i="2" s="1"/>
  <c r="J127" i="2"/>
  <c r="J126" i="2"/>
  <c r="L125" i="2"/>
  <c r="L124" i="2" s="1"/>
  <c r="K124" i="2"/>
  <c r="K123" i="2" s="1"/>
  <c r="J124" i="2"/>
  <c r="J123" i="2" s="1"/>
  <c r="L123" i="2"/>
  <c r="J118" i="2"/>
  <c r="J116" i="2" s="1"/>
  <c r="J115" i="2" s="1"/>
  <c r="K117" i="2"/>
  <c r="L117" i="2" s="1"/>
  <c r="L114" i="2"/>
  <c r="L113" i="2"/>
  <c r="K113" i="2"/>
  <c r="J113" i="2"/>
  <c r="L112" i="2"/>
  <c r="K112" i="2"/>
  <c r="K111" i="2" s="1"/>
  <c r="J112" i="2"/>
  <c r="J111" i="2" s="1"/>
  <c r="J110" i="2" s="1"/>
  <c r="L111" i="2"/>
  <c r="L109" i="2"/>
  <c r="L108" i="2"/>
  <c r="L107" i="2"/>
  <c r="L106" i="2" s="1"/>
  <c r="K107" i="2"/>
  <c r="J107" i="2"/>
  <c r="J106" i="2" s="1"/>
  <c r="K106" i="2"/>
  <c r="L105" i="2"/>
  <c r="L104" i="2" s="1"/>
  <c r="L103" i="2" s="1"/>
  <c r="L102" i="2" s="1"/>
  <c r="K104" i="2"/>
  <c r="K103" i="2" s="1"/>
  <c r="J104" i="2"/>
  <c r="J103" i="2"/>
  <c r="J102" i="2"/>
  <c r="J101" i="2" s="1"/>
  <c r="L100" i="2"/>
  <c r="L99" i="2" s="1"/>
  <c r="K99" i="2"/>
  <c r="J99" i="2"/>
  <c r="L98" i="2"/>
  <c r="K98" i="2"/>
  <c r="J98" i="2"/>
  <c r="L97" i="2"/>
  <c r="L96" i="2"/>
  <c r="L95" i="2" s="1"/>
  <c r="L94" i="2" s="1"/>
  <c r="L93" i="2" s="1"/>
  <c r="L92" i="2" s="1"/>
  <c r="L91" i="2" s="1"/>
  <c r="K96" i="2"/>
  <c r="J96" i="2"/>
  <c r="K95" i="2"/>
  <c r="K94" i="2" s="1"/>
  <c r="K93" i="2" s="1"/>
  <c r="K92" i="2" s="1"/>
  <c r="K91" i="2" s="1"/>
  <c r="J95" i="2"/>
  <c r="J94" i="2" s="1"/>
  <c r="J93" i="2" s="1"/>
  <c r="J92" i="2" s="1"/>
  <c r="J91" i="2" s="1"/>
  <c r="L90" i="2"/>
  <c r="L89" i="2"/>
  <c r="L88" i="2" s="1"/>
  <c r="L87" i="2" s="1"/>
  <c r="K89" i="2"/>
  <c r="K88" i="2" s="1"/>
  <c r="K87" i="2" s="1"/>
  <c r="J89" i="2"/>
  <c r="J88" i="2"/>
  <c r="J87" i="2" s="1"/>
  <c r="J86" i="2"/>
  <c r="L86" i="2" s="1"/>
  <c r="L85" i="2" s="1"/>
  <c r="K85" i="2"/>
  <c r="L84" i="2"/>
  <c r="L83" i="2" s="1"/>
  <c r="J84" i="2"/>
  <c r="K83" i="2"/>
  <c r="K82" i="2" s="1"/>
  <c r="K81" i="2" s="1"/>
  <c r="K80" i="2" s="1"/>
  <c r="J83" i="2"/>
  <c r="L78" i="2"/>
  <c r="L77" i="2" s="1"/>
  <c r="L76" i="2" s="1"/>
  <c r="K77" i="2"/>
  <c r="J77" i="2"/>
  <c r="J76" i="2" s="1"/>
  <c r="K76" i="2"/>
  <c r="L75" i="2"/>
  <c r="L74" i="2" s="1"/>
  <c r="L73" i="2" s="1"/>
  <c r="K74" i="2"/>
  <c r="K73" i="2" s="1"/>
  <c r="J74" i="2"/>
  <c r="J73" i="2" s="1"/>
  <c r="J72" i="2" s="1"/>
  <c r="L70" i="2"/>
  <c r="L69" i="2"/>
  <c r="L68" i="2" s="1"/>
  <c r="K69" i="2"/>
  <c r="J69" i="2"/>
  <c r="J68" i="2" s="1"/>
  <c r="J67" i="2" s="1"/>
  <c r="J66" i="2" s="1"/>
  <c r="K68" i="2"/>
  <c r="K67" i="2" s="1"/>
  <c r="K66" i="2" s="1"/>
  <c r="L67" i="2"/>
  <c r="L66" i="2" s="1"/>
  <c r="J65" i="2"/>
  <c r="L65" i="2" s="1"/>
  <c r="L64" i="2" s="1"/>
  <c r="K64" i="2"/>
  <c r="L63" i="2"/>
  <c r="L61" i="2" s="1"/>
  <c r="L60" i="2" s="1"/>
  <c r="L59" i="2" s="1"/>
  <c r="J63" i="2"/>
  <c r="L62" i="2"/>
  <c r="K61" i="2"/>
  <c r="K60" i="2" s="1"/>
  <c r="K59" i="2" s="1"/>
  <c r="K58" i="2" s="1"/>
  <c r="K57" i="2" s="1"/>
  <c r="J61" i="2"/>
  <c r="L56" i="2"/>
  <c r="L55" i="2" s="1"/>
  <c r="L54" i="2" s="1"/>
  <c r="K55" i="2"/>
  <c r="K54" i="2" s="1"/>
  <c r="J55" i="2"/>
  <c r="J54" i="2"/>
  <c r="L53" i="2"/>
  <c r="L52" i="2" s="1"/>
  <c r="L51" i="2" s="1"/>
  <c r="J53" i="2"/>
  <c r="K52" i="2"/>
  <c r="K51" i="2" s="1"/>
  <c r="J52" i="2"/>
  <c r="J51" i="2" s="1"/>
  <c r="L50" i="2"/>
  <c r="L49" i="2" s="1"/>
  <c r="K49" i="2"/>
  <c r="J49" i="2"/>
  <c r="L48" i="2"/>
  <c r="L47" i="2" s="1"/>
  <c r="K47" i="2"/>
  <c r="K46" i="2" s="1"/>
  <c r="K45" i="2" s="1"/>
  <c r="K44" i="2" s="1"/>
  <c r="J47" i="2"/>
  <c r="J46" i="2" s="1"/>
  <c r="J45" i="2" s="1"/>
  <c r="J44" i="2" s="1"/>
  <c r="L43" i="2"/>
  <c r="L42" i="2"/>
  <c r="L41" i="2" s="1"/>
  <c r="K42" i="2"/>
  <c r="K41" i="2" s="1"/>
  <c r="J42" i="2"/>
  <c r="J41" i="2" s="1"/>
  <c r="L40" i="2"/>
  <c r="L39" i="2" s="1"/>
  <c r="L38" i="2" s="1"/>
  <c r="L37" i="2" s="1"/>
  <c r="K39" i="2"/>
  <c r="K38" i="2" s="1"/>
  <c r="J39" i="2"/>
  <c r="J38" i="2" s="1"/>
  <c r="J37" i="2" s="1"/>
  <c r="L35" i="2"/>
  <c r="L34" i="2"/>
  <c r="L33" i="2" s="1"/>
  <c r="K34" i="2"/>
  <c r="K33" i="2" s="1"/>
  <c r="K32" i="2" s="1"/>
  <c r="K31" i="2" s="1"/>
  <c r="J34" i="2"/>
  <c r="J33" i="2" s="1"/>
  <c r="J32" i="2" s="1"/>
  <c r="J31" i="2" s="1"/>
  <c r="L32" i="2"/>
  <c r="L31" i="2"/>
  <c r="L30" i="2"/>
  <c r="L29" i="2" s="1"/>
  <c r="L28" i="2" s="1"/>
  <c r="L24" i="2" s="1"/>
  <c r="L23" i="2" s="1"/>
  <c r="K29" i="2"/>
  <c r="J29" i="2"/>
  <c r="J28" i="2" s="1"/>
  <c r="K28" i="2"/>
  <c r="L27" i="2"/>
  <c r="L26" i="2"/>
  <c r="L25" i="2" s="1"/>
  <c r="K26" i="2"/>
  <c r="K25" i="2" s="1"/>
  <c r="K24" i="2" s="1"/>
  <c r="K23" i="2" s="1"/>
  <c r="J26" i="2"/>
  <c r="J25" i="2" s="1"/>
  <c r="J22" i="2"/>
  <c r="L22" i="2" s="1"/>
  <c r="L21" i="2" s="1"/>
  <c r="L20" i="2" s="1"/>
  <c r="K21" i="2"/>
  <c r="K20" i="2"/>
  <c r="L19" i="2"/>
  <c r="L18" i="2"/>
  <c r="L17" i="2"/>
  <c r="K17" i="2"/>
  <c r="J17" i="2"/>
  <c r="J16" i="2"/>
  <c r="J15" i="2" s="1"/>
  <c r="K15" i="2"/>
  <c r="L14" i="2"/>
  <c r="L13" i="2" s="1"/>
  <c r="J14" i="2"/>
  <c r="K13" i="2"/>
  <c r="J13" i="2"/>
  <c r="K12" i="2"/>
  <c r="K11" i="2" s="1"/>
  <c r="K10" i="2" s="1"/>
  <c r="E121" i="4"/>
  <c r="E120" i="4"/>
  <c r="E119" i="4" s="1"/>
  <c r="D120" i="4"/>
  <c r="D119" i="4" s="1"/>
  <c r="C120" i="4"/>
  <c r="C119" i="4" s="1"/>
  <c r="E118" i="4"/>
  <c r="E117" i="4" s="1"/>
  <c r="E116" i="4" s="1"/>
  <c r="D117" i="4"/>
  <c r="D116" i="4" s="1"/>
  <c r="C117" i="4"/>
  <c r="C116" i="4" s="1"/>
  <c r="E115" i="4"/>
  <c r="E114" i="4" s="1"/>
  <c r="D114" i="4"/>
  <c r="C114" i="4"/>
  <c r="E113" i="4"/>
  <c r="E112" i="4" s="1"/>
  <c r="D112" i="4"/>
  <c r="C112" i="4"/>
  <c r="E111" i="4"/>
  <c r="E110" i="4" s="1"/>
  <c r="D110" i="4"/>
  <c r="C110" i="4"/>
  <c r="E109" i="4"/>
  <c r="E108" i="4"/>
  <c r="E107" i="4"/>
  <c r="E106" i="4"/>
  <c r="E105" i="4"/>
  <c r="E104" i="4"/>
  <c r="E103" i="4"/>
  <c r="E102" i="4"/>
  <c r="E101" i="4"/>
  <c r="E100" i="4"/>
  <c r="E99" i="4"/>
  <c r="E98" i="4"/>
  <c r="E97" i="4"/>
  <c r="E96" i="4" s="1"/>
  <c r="E95" i="4" s="1"/>
  <c r="D96" i="4"/>
  <c r="D95" i="4" s="1"/>
  <c r="C96" i="4"/>
  <c r="C95" i="4" s="1"/>
  <c r="E94" i="4"/>
  <c r="E93" i="4"/>
  <c r="D93" i="4"/>
  <c r="C93" i="4"/>
  <c r="E92" i="4"/>
  <c r="E91" i="4"/>
  <c r="D91" i="4"/>
  <c r="C91" i="4"/>
  <c r="E90" i="4"/>
  <c r="E89" i="4"/>
  <c r="D89" i="4"/>
  <c r="C89" i="4"/>
  <c r="E87" i="4"/>
  <c r="E86" i="4"/>
  <c r="E85" i="4" s="1"/>
  <c r="D86" i="4"/>
  <c r="D85" i="4" s="1"/>
  <c r="C86" i="4"/>
  <c r="C85" i="4" s="1"/>
  <c r="E84" i="4"/>
  <c r="E83" i="4"/>
  <c r="E82" i="4"/>
  <c r="E81" i="4"/>
  <c r="E80" i="4"/>
  <c r="E79" i="4" s="1"/>
  <c r="D80" i="4"/>
  <c r="D79" i="4"/>
  <c r="D78" i="4" s="1"/>
  <c r="C79" i="4"/>
  <c r="C78" i="4" s="1"/>
  <c r="E77" i="4"/>
  <c r="E76" i="4" s="1"/>
  <c r="D76" i="4"/>
  <c r="C76" i="4"/>
  <c r="E75" i="4"/>
  <c r="E74" i="4" s="1"/>
  <c r="D74" i="4"/>
  <c r="C74" i="4"/>
  <c r="C73" i="4" s="1"/>
  <c r="E70" i="4"/>
  <c r="E69" i="4"/>
  <c r="D69" i="4"/>
  <c r="C69" i="4"/>
  <c r="E68" i="4"/>
  <c r="E67" i="4"/>
  <c r="E66" i="4" s="1"/>
  <c r="D66" i="4"/>
  <c r="C66" i="4"/>
  <c r="E65" i="4"/>
  <c r="E64" i="4" s="1"/>
  <c r="D64" i="4"/>
  <c r="D60" i="4" s="1"/>
  <c r="C64" i="4"/>
  <c r="E63" i="4"/>
  <c r="E62" i="4"/>
  <c r="E61" i="4"/>
  <c r="D61" i="4"/>
  <c r="C61" i="4"/>
  <c r="C60" i="4" s="1"/>
  <c r="E59" i="4"/>
  <c r="E58" i="4" s="1"/>
  <c r="E57" i="4" s="1"/>
  <c r="E56" i="4" s="1"/>
  <c r="D58" i="4"/>
  <c r="D57" i="4" s="1"/>
  <c r="D56" i="4" s="1"/>
  <c r="C58" i="4"/>
  <c r="C57" i="4"/>
  <c r="C56" i="4" s="1"/>
  <c r="E55" i="4"/>
  <c r="E54" i="4" s="1"/>
  <c r="E53" i="4" s="1"/>
  <c r="D54" i="4"/>
  <c r="D53" i="4" s="1"/>
  <c r="C54" i="4"/>
  <c r="C53" i="4" s="1"/>
  <c r="E52" i="4"/>
  <c r="E51" i="4"/>
  <c r="E50" i="4"/>
  <c r="E49" i="4"/>
  <c r="D48" i="4"/>
  <c r="D47" i="4" s="1"/>
  <c r="C48" i="4"/>
  <c r="C47" i="4"/>
  <c r="E46" i="4"/>
  <c r="E45" i="4"/>
  <c r="E44" i="4" s="1"/>
  <c r="D45" i="4"/>
  <c r="D44" i="4" s="1"/>
  <c r="C45" i="4"/>
  <c r="C44" i="4" s="1"/>
  <c r="E43" i="4"/>
  <c r="E42" i="4" s="1"/>
  <c r="D42" i="4"/>
  <c r="C42" i="4"/>
  <c r="E41" i="4"/>
  <c r="E40" i="4" s="1"/>
  <c r="D40" i="4"/>
  <c r="C40" i="4"/>
  <c r="C39" i="4" s="1"/>
  <c r="C38" i="4" s="1"/>
  <c r="E37" i="4"/>
  <c r="E36" i="4"/>
  <c r="E35" i="4" s="1"/>
  <c r="D36" i="4"/>
  <c r="D35" i="4" s="1"/>
  <c r="C36" i="4"/>
  <c r="C35" i="4" s="1"/>
  <c r="E34" i="4"/>
  <c r="D33" i="4"/>
  <c r="E33" i="4" s="1"/>
  <c r="E31" i="4"/>
  <c r="E30" i="4" s="1"/>
  <c r="D30" i="4"/>
  <c r="C30" i="4"/>
  <c r="E29" i="4"/>
  <c r="E28" i="4"/>
  <c r="D27" i="4"/>
  <c r="C27" i="4"/>
  <c r="E26" i="4"/>
  <c r="E25" i="4"/>
  <c r="E24" i="4"/>
  <c r="D24" i="4"/>
  <c r="C24" i="4"/>
  <c r="E23" i="4"/>
  <c r="E21" i="4" s="1"/>
  <c r="E22" i="4"/>
  <c r="D21" i="4"/>
  <c r="C21" i="4"/>
  <c r="E20" i="4"/>
  <c r="E19" i="4"/>
  <c r="E18" i="4" s="1"/>
  <c r="D18" i="4"/>
  <c r="D17" i="4" s="1"/>
  <c r="D16" i="4" s="1"/>
  <c r="C18" i="4"/>
  <c r="C17" i="4" s="1"/>
  <c r="E15" i="4"/>
  <c r="E14" i="4"/>
  <c r="E13" i="4"/>
  <c r="E12" i="4"/>
  <c r="D11" i="4"/>
  <c r="D10" i="4" s="1"/>
  <c r="C11" i="4"/>
  <c r="C10" i="4" s="1"/>
  <c r="L422" i="1"/>
  <c r="K421" i="1"/>
  <c r="K420" i="1" s="1"/>
  <c r="K419" i="1" s="1"/>
  <c r="K418" i="1" s="1"/>
  <c r="J421" i="1"/>
  <c r="J420" i="1"/>
  <c r="J419" i="1" s="1"/>
  <c r="J418" i="1" s="1"/>
  <c r="L417" i="1"/>
  <c r="L416" i="1" s="1"/>
  <c r="L415" i="1" s="1"/>
  <c r="L414" i="1" s="1"/>
  <c r="L413" i="1" s="1"/>
  <c r="K416" i="1"/>
  <c r="K415" i="1" s="1"/>
  <c r="K414" i="1" s="1"/>
  <c r="K413" i="1" s="1"/>
  <c r="K412" i="1" s="1"/>
  <c r="J416" i="1"/>
  <c r="J415" i="1" s="1"/>
  <c r="J414" i="1"/>
  <c r="J413" i="1" s="1"/>
  <c r="J412" i="1" s="1"/>
  <c r="L411" i="1"/>
  <c r="L410" i="1"/>
  <c r="L409" i="1" s="1"/>
  <c r="K410" i="1"/>
  <c r="J410" i="1"/>
  <c r="J409" i="1" s="1"/>
  <c r="J408" i="1" s="1"/>
  <c r="J407" i="1" s="1"/>
  <c r="J406" i="1" s="1"/>
  <c r="K409" i="1"/>
  <c r="K408" i="1" s="1"/>
  <c r="K407" i="1" s="1"/>
  <c r="K406" i="1" s="1"/>
  <c r="L408" i="1"/>
  <c r="L407" i="1" s="1"/>
  <c r="L406" i="1"/>
  <c r="L404" i="1"/>
  <c r="L403" i="1" s="1"/>
  <c r="K403" i="1"/>
  <c r="K402" i="1" s="1"/>
  <c r="J403" i="1"/>
  <c r="L402" i="1"/>
  <c r="L401" i="1" s="1"/>
  <c r="L400" i="1" s="1"/>
  <c r="L399" i="1" s="1"/>
  <c r="J402" i="1"/>
  <c r="J401" i="1" s="1"/>
  <c r="J400" i="1" s="1"/>
  <c r="J399" i="1" s="1"/>
  <c r="K401" i="1"/>
  <c r="K400" i="1" s="1"/>
  <c r="K399" i="1" s="1"/>
  <c r="L398" i="1"/>
  <c r="L397" i="1" s="1"/>
  <c r="L394" i="1" s="1"/>
  <c r="K397" i="1"/>
  <c r="J397" i="1"/>
  <c r="L396" i="1"/>
  <c r="L395" i="1" s="1"/>
  <c r="K395" i="1"/>
  <c r="K394" i="1" s="1"/>
  <c r="J395" i="1"/>
  <c r="J394" i="1" s="1"/>
  <c r="J393" i="1"/>
  <c r="K392" i="1"/>
  <c r="L391" i="1"/>
  <c r="L390" i="1" s="1"/>
  <c r="J391" i="1"/>
  <c r="K390" i="1"/>
  <c r="J390" i="1"/>
  <c r="L388" i="1"/>
  <c r="J388" i="1"/>
  <c r="L387" i="1"/>
  <c r="K387" i="1"/>
  <c r="J387" i="1"/>
  <c r="J386" i="1"/>
  <c r="K385" i="1"/>
  <c r="K384" i="1" s="1"/>
  <c r="L380" i="1"/>
  <c r="L379" i="1" s="1"/>
  <c r="K379" i="1"/>
  <c r="J379" i="1"/>
  <c r="L378" i="1"/>
  <c r="L377" i="1" s="1"/>
  <c r="L376" i="1" s="1"/>
  <c r="K377" i="1"/>
  <c r="J377" i="1"/>
  <c r="J376" i="1" s="1"/>
  <c r="L375" i="1"/>
  <c r="L374" i="1"/>
  <c r="L373" i="1" s="1"/>
  <c r="L372" i="1" s="1"/>
  <c r="K373" i="1"/>
  <c r="K372" i="1" s="1"/>
  <c r="J373" i="1"/>
  <c r="J372" i="1"/>
  <c r="L370" i="1"/>
  <c r="L369" i="1" s="1"/>
  <c r="L368" i="1" s="1"/>
  <c r="K369" i="1"/>
  <c r="K368" i="1" s="1"/>
  <c r="J369" i="1"/>
  <c r="J368" i="1"/>
  <c r="L367" i="1"/>
  <c r="L366" i="1"/>
  <c r="L365" i="1" s="1"/>
  <c r="K366" i="1"/>
  <c r="J366" i="1"/>
  <c r="J365" i="1" s="1"/>
  <c r="J364" i="1" s="1"/>
  <c r="J363" i="1" s="1"/>
  <c r="K365" i="1"/>
  <c r="K364" i="1" s="1"/>
  <c r="K363" i="1" s="1"/>
  <c r="L364" i="1"/>
  <c r="L361" i="1"/>
  <c r="L360" i="1" s="1"/>
  <c r="L359" i="1" s="1"/>
  <c r="K360" i="1"/>
  <c r="J360" i="1"/>
  <c r="J359" i="1" s="1"/>
  <c r="K359" i="1"/>
  <c r="L358" i="1"/>
  <c r="L357" i="1" s="1"/>
  <c r="L356" i="1" s="1"/>
  <c r="K357" i="1"/>
  <c r="K356" i="1" s="1"/>
  <c r="J357" i="1"/>
  <c r="J356" i="1" s="1"/>
  <c r="L355" i="1"/>
  <c r="L354" i="1"/>
  <c r="L353" i="1" s="1"/>
  <c r="L352" i="1" s="1"/>
  <c r="K354" i="1"/>
  <c r="J354" i="1"/>
  <c r="J353" i="1" s="1"/>
  <c r="J352" i="1" s="1"/>
  <c r="K353" i="1"/>
  <c r="K352" i="1" s="1"/>
  <c r="L350" i="1"/>
  <c r="L349" i="1" s="1"/>
  <c r="L348" i="1" s="1"/>
  <c r="L347" i="1" s="1"/>
  <c r="L346" i="1" s="1"/>
  <c r="L345" i="1" s="1"/>
  <c r="J350" i="1"/>
  <c r="K349" i="1"/>
  <c r="K348" i="1" s="1"/>
  <c r="K347" i="1" s="1"/>
  <c r="K346" i="1" s="1"/>
  <c r="K345" i="1" s="1"/>
  <c r="J349" i="1"/>
  <c r="J348" i="1" s="1"/>
  <c r="J347" i="1"/>
  <c r="J346" i="1" s="1"/>
  <c r="J345" i="1" s="1"/>
  <c r="L343" i="1"/>
  <c r="L342" i="1" s="1"/>
  <c r="L341" i="1" s="1"/>
  <c r="K342" i="1"/>
  <c r="K341" i="1" s="1"/>
  <c r="J342" i="1"/>
  <c r="J341" i="1"/>
  <c r="J340" i="1"/>
  <c r="K339" i="1"/>
  <c r="K338" i="1" s="1"/>
  <c r="K337" i="1"/>
  <c r="L336" i="1"/>
  <c r="L335" i="1" s="1"/>
  <c r="L334" i="1" s="1"/>
  <c r="L330" i="1" s="1"/>
  <c r="K335" i="1"/>
  <c r="K334" i="1" s="1"/>
  <c r="J335" i="1"/>
  <c r="J334" i="1"/>
  <c r="L333" i="1"/>
  <c r="L332" i="1"/>
  <c r="K332" i="1"/>
  <c r="J332" i="1"/>
  <c r="L331" i="1"/>
  <c r="K331" i="1"/>
  <c r="J331" i="1"/>
  <c r="J330" i="1"/>
  <c r="L327" i="1"/>
  <c r="L326" i="1"/>
  <c r="L325" i="1" s="1"/>
  <c r="K326" i="1"/>
  <c r="K325" i="1" s="1"/>
  <c r="J326" i="1"/>
  <c r="J325" i="1" s="1"/>
  <c r="L324" i="1"/>
  <c r="L323" i="1" s="1"/>
  <c r="L322" i="1" s="1"/>
  <c r="K323" i="1"/>
  <c r="K322" i="1" s="1"/>
  <c r="J323" i="1"/>
  <c r="J322" i="1" s="1"/>
  <c r="K321" i="1"/>
  <c r="L321" i="1" s="1"/>
  <c r="L320" i="1" s="1"/>
  <c r="J320" i="1"/>
  <c r="L319" i="1"/>
  <c r="L318" i="1" s="1"/>
  <c r="K318" i="1"/>
  <c r="J318" i="1"/>
  <c r="L317" i="1"/>
  <c r="L316" i="1" s="1"/>
  <c r="L315" i="1" s="1"/>
  <c r="J317" i="1"/>
  <c r="J316" i="1" s="1"/>
  <c r="J315" i="1"/>
  <c r="K314" i="1"/>
  <c r="L314" i="1" s="1"/>
  <c r="L313" i="1" s="1"/>
  <c r="K313" i="1"/>
  <c r="J313" i="1"/>
  <c r="L312" i="1"/>
  <c r="L311" i="1" s="1"/>
  <c r="L310" i="1" s="1"/>
  <c r="L309" i="1" s="1"/>
  <c r="L308" i="1" s="1"/>
  <c r="K311" i="1"/>
  <c r="J311" i="1"/>
  <c r="J310" i="1"/>
  <c r="J309" i="1" s="1"/>
  <c r="J308" i="1" s="1"/>
  <c r="L307" i="1"/>
  <c r="L306" i="1"/>
  <c r="L305" i="1" s="1"/>
  <c r="K306" i="1"/>
  <c r="J306" i="1"/>
  <c r="J305" i="1" s="1"/>
  <c r="K305" i="1"/>
  <c r="L304" i="1"/>
  <c r="L303" i="1" s="1"/>
  <c r="K303" i="1"/>
  <c r="K300" i="1" s="1"/>
  <c r="J303" i="1"/>
  <c r="L302" i="1"/>
  <c r="L301" i="1" s="1"/>
  <c r="L300" i="1" s="1"/>
  <c r="J302" i="1"/>
  <c r="K301" i="1"/>
  <c r="J301" i="1"/>
  <c r="J300" i="1" s="1"/>
  <c r="J299" i="1" s="1"/>
  <c r="J298" i="1" s="1"/>
  <c r="L297" i="1"/>
  <c r="L296" i="1" s="1"/>
  <c r="L295" i="1" s="1"/>
  <c r="L291" i="1" s="1"/>
  <c r="L290" i="1" s="1"/>
  <c r="K296" i="1"/>
  <c r="K295" i="1" s="1"/>
  <c r="J296" i="1"/>
  <c r="J295" i="1"/>
  <c r="L294" i="1"/>
  <c r="L293" i="1"/>
  <c r="L292" i="1" s="1"/>
  <c r="K293" i="1"/>
  <c r="K292" i="1" s="1"/>
  <c r="J293" i="1"/>
  <c r="J292" i="1" s="1"/>
  <c r="J291" i="1" s="1"/>
  <c r="J290" i="1" s="1"/>
  <c r="L287" i="1"/>
  <c r="L286" i="1" s="1"/>
  <c r="L285" i="1" s="1"/>
  <c r="K286" i="1"/>
  <c r="K285" i="1" s="1"/>
  <c r="J286" i="1"/>
  <c r="J285" i="1"/>
  <c r="L284" i="1"/>
  <c r="L283" i="1"/>
  <c r="L282" i="1" s="1"/>
  <c r="K283" i="1"/>
  <c r="K282" i="1" s="1"/>
  <c r="J283" i="1"/>
  <c r="J282" i="1" s="1"/>
  <c r="L281" i="1"/>
  <c r="L280" i="1" s="1"/>
  <c r="L279" i="1" s="1"/>
  <c r="K280" i="1"/>
  <c r="K279" i="1" s="1"/>
  <c r="J280" i="1"/>
  <c r="J279" i="1" s="1"/>
  <c r="K278" i="1"/>
  <c r="L278" i="1" s="1"/>
  <c r="L277" i="1" s="1"/>
  <c r="J277" i="1"/>
  <c r="L276" i="1"/>
  <c r="K276" i="1"/>
  <c r="K275" i="1" s="1"/>
  <c r="L275" i="1"/>
  <c r="J275" i="1"/>
  <c r="J274" i="1" s="1"/>
  <c r="L271" i="1"/>
  <c r="L270" i="1"/>
  <c r="L269" i="1"/>
  <c r="K269" i="1"/>
  <c r="J269" i="1"/>
  <c r="J268" i="1"/>
  <c r="K267" i="1"/>
  <c r="K264" i="1" s="1"/>
  <c r="L266" i="1"/>
  <c r="J266" i="1"/>
  <c r="L265" i="1"/>
  <c r="K265" i="1"/>
  <c r="J265" i="1"/>
  <c r="L263" i="1"/>
  <c r="L262" i="1" s="1"/>
  <c r="L261" i="1" s="1"/>
  <c r="J263" i="1"/>
  <c r="K262" i="1"/>
  <c r="J262" i="1"/>
  <c r="J261" i="1" s="1"/>
  <c r="K261" i="1"/>
  <c r="L258" i="1"/>
  <c r="L257" i="1" s="1"/>
  <c r="L256" i="1" s="1"/>
  <c r="L255" i="1" s="1"/>
  <c r="L254" i="1" s="1"/>
  <c r="J258" i="1"/>
  <c r="K257" i="1"/>
  <c r="J257" i="1"/>
  <c r="J256" i="1" s="1"/>
  <c r="K256" i="1"/>
  <c r="K255" i="1" s="1"/>
  <c r="K254" i="1" s="1"/>
  <c r="J255" i="1"/>
  <c r="J254" i="1" s="1"/>
  <c r="L253" i="1"/>
  <c r="L252" i="1" s="1"/>
  <c r="L251" i="1" s="1"/>
  <c r="L250" i="1" s="1"/>
  <c r="K252" i="1"/>
  <c r="K251" i="1" s="1"/>
  <c r="J252" i="1"/>
  <c r="J251" i="1"/>
  <c r="J250" i="1" s="1"/>
  <c r="K250" i="1"/>
  <c r="L249" i="1"/>
  <c r="L248" i="1" s="1"/>
  <c r="L247" i="1" s="1"/>
  <c r="L244" i="1" s="1"/>
  <c r="L243" i="1" s="1"/>
  <c r="J249" i="1"/>
  <c r="K248" i="1"/>
  <c r="J248" i="1"/>
  <c r="J247" i="1" s="1"/>
  <c r="J244" i="1" s="1"/>
  <c r="J243" i="1" s="1"/>
  <c r="K247" i="1"/>
  <c r="K244" i="1" s="1"/>
  <c r="K243" i="1" s="1"/>
  <c r="L246" i="1"/>
  <c r="L245" i="1" s="1"/>
  <c r="K245" i="1"/>
  <c r="J245" i="1"/>
  <c r="J241" i="1"/>
  <c r="L241" i="1" s="1"/>
  <c r="L240" i="1" s="1"/>
  <c r="L239" i="1" s="1"/>
  <c r="L238" i="1" s="1"/>
  <c r="K240" i="1"/>
  <c r="K239" i="1" s="1"/>
  <c r="K238" i="1" s="1"/>
  <c r="J240" i="1"/>
  <c r="J239" i="1" s="1"/>
  <c r="J238" i="1" s="1"/>
  <c r="J237" i="1"/>
  <c r="L237" i="1" s="1"/>
  <c r="L235" i="1" s="1"/>
  <c r="L234" i="1" s="1"/>
  <c r="K236" i="1"/>
  <c r="L236" i="1" s="1"/>
  <c r="K235" i="1"/>
  <c r="K234" i="1" s="1"/>
  <c r="K233" i="1"/>
  <c r="L233" i="1" s="1"/>
  <c r="L232" i="1" s="1"/>
  <c r="K232" i="1"/>
  <c r="J232" i="1"/>
  <c r="L231" i="1"/>
  <c r="L230" i="1" s="1"/>
  <c r="L229" i="1" s="1"/>
  <c r="K230" i="1"/>
  <c r="K229" i="1" s="1"/>
  <c r="J230" i="1"/>
  <c r="J229" i="1"/>
  <c r="K228" i="1"/>
  <c r="L228" i="1" s="1"/>
  <c r="L227" i="1" s="1"/>
  <c r="K227" i="1"/>
  <c r="J227" i="1"/>
  <c r="L226" i="1"/>
  <c r="L225" i="1" s="1"/>
  <c r="K225" i="1"/>
  <c r="K224" i="1" s="1"/>
  <c r="J225" i="1"/>
  <c r="J224" i="1"/>
  <c r="L223" i="1"/>
  <c r="L222" i="1"/>
  <c r="L221" i="1" s="1"/>
  <c r="K222" i="1"/>
  <c r="J222" i="1"/>
  <c r="J221" i="1" s="1"/>
  <c r="J220" i="1" s="1"/>
  <c r="J219" i="1" s="1"/>
  <c r="K221" i="1"/>
  <c r="L218" i="1"/>
  <c r="L217" i="1" s="1"/>
  <c r="L216" i="1" s="1"/>
  <c r="L215" i="1" s="1"/>
  <c r="K217" i="1"/>
  <c r="K216" i="1" s="1"/>
  <c r="K215" i="1" s="1"/>
  <c r="J217" i="1"/>
  <c r="J216" i="1"/>
  <c r="J215" i="1" s="1"/>
  <c r="L214" i="1"/>
  <c r="L213" i="1" s="1"/>
  <c r="K213" i="1"/>
  <c r="J213" i="1"/>
  <c r="L212" i="1"/>
  <c r="L211" i="1" s="1"/>
  <c r="K212" i="1"/>
  <c r="J212" i="1"/>
  <c r="J211" i="1" s="1"/>
  <c r="K211" i="1"/>
  <c r="L210" i="1"/>
  <c r="L208" i="1" s="1"/>
  <c r="J210" i="1"/>
  <c r="L209" i="1"/>
  <c r="K209" i="1"/>
  <c r="J209" i="1"/>
  <c r="K208" i="1"/>
  <c r="J208" i="1"/>
  <c r="L207" i="1"/>
  <c r="J207" i="1"/>
  <c r="L206" i="1"/>
  <c r="L205" i="1" s="1"/>
  <c r="K206" i="1"/>
  <c r="J206" i="1"/>
  <c r="J205" i="1" s="1"/>
  <c r="K205" i="1"/>
  <c r="L204" i="1"/>
  <c r="J204" i="1"/>
  <c r="L203" i="1"/>
  <c r="L202" i="1" s="1"/>
  <c r="L201" i="1" s="1"/>
  <c r="L200" i="1" s="1"/>
  <c r="K203" i="1"/>
  <c r="K202" i="1" s="1"/>
  <c r="K201" i="1" s="1"/>
  <c r="K200" i="1" s="1"/>
  <c r="J203" i="1"/>
  <c r="J202" i="1" s="1"/>
  <c r="L199" i="1"/>
  <c r="L198" i="1" s="1"/>
  <c r="L197" i="1" s="1"/>
  <c r="J199" i="1"/>
  <c r="K198" i="1"/>
  <c r="K197" i="1" s="1"/>
  <c r="J198" i="1"/>
  <c r="J197" i="1" s="1"/>
  <c r="L196" i="1"/>
  <c r="L195" i="1" s="1"/>
  <c r="L194" i="1" s="1"/>
  <c r="J196" i="1"/>
  <c r="K195" i="1"/>
  <c r="J195" i="1"/>
  <c r="J194" i="1" s="1"/>
  <c r="K194" i="1"/>
  <c r="L193" i="1"/>
  <c r="L192" i="1" s="1"/>
  <c r="L191" i="1" s="1"/>
  <c r="J193" i="1"/>
  <c r="K192" i="1"/>
  <c r="J192" i="1"/>
  <c r="J191" i="1" s="1"/>
  <c r="K191" i="1"/>
  <c r="L190" i="1"/>
  <c r="L189" i="1" s="1"/>
  <c r="L188" i="1" s="1"/>
  <c r="J190" i="1"/>
  <c r="K189" i="1"/>
  <c r="K188" i="1" s="1"/>
  <c r="J189" i="1"/>
  <c r="J188" i="1" s="1"/>
  <c r="L187" i="1"/>
  <c r="L186" i="1" s="1"/>
  <c r="L185" i="1" s="1"/>
  <c r="J187" i="1"/>
  <c r="K186" i="1"/>
  <c r="K185" i="1" s="1"/>
  <c r="J186" i="1"/>
  <c r="J185" i="1" s="1"/>
  <c r="L184" i="1"/>
  <c r="L183" i="1" s="1"/>
  <c r="L182" i="1" s="1"/>
  <c r="J184" i="1"/>
  <c r="K183" i="1"/>
  <c r="J183" i="1"/>
  <c r="J182" i="1" s="1"/>
  <c r="K182" i="1"/>
  <c r="L181" i="1"/>
  <c r="L180" i="1" s="1"/>
  <c r="L179" i="1" s="1"/>
  <c r="J181" i="1"/>
  <c r="K180" i="1"/>
  <c r="J180" i="1"/>
  <c r="J179" i="1" s="1"/>
  <c r="K179" i="1"/>
  <c r="L178" i="1"/>
  <c r="L177" i="1" s="1"/>
  <c r="L176" i="1" s="1"/>
  <c r="J178" i="1"/>
  <c r="K177" i="1"/>
  <c r="K176" i="1" s="1"/>
  <c r="J177" i="1"/>
  <c r="J176" i="1" s="1"/>
  <c r="L172" i="1"/>
  <c r="L170" i="1" s="1"/>
  <c r="L169" i="1" s="1"/>
  <c r="L171" i="1"/>
  <c r="K170" i="1"/>
  <c r="K169" i="1" s="1"/>
  <c r="J170" i="1"/>
  <c r="J169" i="1"/>
  <c r="L168" i="1"/>
  <c r="L167" i="1"/>
  <c r="L166" i="1" s="1"/>
  <c r="K167" i="1"/>
  <c r="J167" i="1"/>
  <c r="J166" i="1" s="1"/>
  <c r="K166" i="1"/>
  <c r="L165" i="1"/>
  <c r="L164" i="1" s="1"/>
  <c r="K165" i="1"/>
  <c r="K164" i="1" s="1"/>
  <c r="K161" i="1" s="1"/>
  <c r="J164" i="1"/>
  <c r="L163" i="1"/>
  <c r="L162" i="1"/>
  <c r="L161" i="1" s="1"/>
  <c r="L155" i="1" s="1"/>
  <c r="L154" i="1" s="1"/>
  <c r="K162" i="1"/>
  <c r="J162" i="1"/>
  <c r="J161" i="1" s="1"/>
  <c r="J155" i="1" s="1"/>
  <c r="J154" i="1" s="1"/>
  <c r="L160" i="1"/>
  <c r="L159" i="1" s="1"/>
  <c r="K160" i="1"/>
  <c r="K159" i="1" s="1"/>
  <c r="K156" i="1" s="1"/>
  <c r="J159" i="1"/>
  <c r="L158" i="1"/>
  <c r="L157" i="1"/>
  <c r="L156" i="1" s="1"/>
  <c r="K157" i="1"/>
  <c r="J157" i="1"/>
  <c r="J156" i="1" s="1"/>
  <c r="L153" i="1"/>
  <c r="L151" i="1" s="1"/>
  <c r="J153" i="1"/>
  <c r="K152" i="1"/>
  <c r="J152" i="1"/>
  <c r="K151" i="1"/>
  <c r="J151" i="1"/>
  <c r="L150" i="1"/>
  <c r="L149" i="1" s="1"/>
  <c r="L148" i="1" s="1"/>
  <c r="J150" i="1"/>
  <c r="K149" i="1"/>
  <c r="J149" i="1"/>
  <c r="J148" i="1" s="1"/>
  <c r="K148" i="1"/>
  <c r="K147" i="1" s="1"/>
  <c r="K146" i="1" s="1"/>
  <c r="L143" i="1"/>
  <c r="L142" i="1" s="1"/>
  <c r="K142" i="1"/>
  <c r="J142" i="1"/>
  <c r="L141" i="1"/>
  <c r="K141" i="1"/>
  <c r="J141" i="1"/>
  <c r="L140" i="1"/>
  <c r="L139" i="1"/>
  <c r="L138" i="1" s="1"/>
  <c r="L137" i="1" s="1"/>
  <c r="L136" i="1" s="1"/>
  <c r="L135" i="1" s="1"/>
  <c r="L134" i="1" s="1"/>
  <c r="K139" i="1"/>
  <c r="J139" i="1"/>
  <c r="J138" i="1" s="1"/>
  <c r="J137" i="1" s="1"/>
  <c r="J136" i="1" s="1"/>
  <c r="J135" i="1" s="1"/>
  <c r="J134" i="1" s="1"/>
  <c r="K138" i="1"/>
  <c r="K137" i="1" s="1"/>
  <c r="K136" i="1" s="1"/>
  <c r="K135" i="1" s="1"/>
  <c r="K134" i="1" s="1"/>
  <c r="L133" i="1"/>
  <c r="L132" i="1" s="1"/>
  <c r="L131" i="1" s="1"/>
  <c r="L130" i="1" s="1"/>
  <c r="K132" i="1"/>
  <c r="K131" i="1" s="1"/>
  <c r="K130" i="1" s="1"/>
  <c r="J132" i="1"/>
  <c r="J131" i="1"/>
  <c r="J130" i="1" s="1"/>
  <c r="L129" i="1"/>
  <c r="L128" i="1" s="1"/>
  <c r="J129" i="1"/>
  <c r="K128" i="1"/>
  <c r="J128" i="1"/>
  <c r="J127" i="1"/>
  <c r="L127" i="1" s="1"/>
  <c r="L126" i="1" s="1"/>
  <c r="K126" i="1"/>
  <c r="K125" i="1" s="1"/>
  <c r="K124" i="1" s="1"/>
  <c r="K123" i="1" s="1"/>
  <c r="K122" i="1" s="1"/>
  <c r="L121" i="1"/>
  <c r="L120" i="1" s="1"/>
  <c r="L119" i="1" s="1"/>
  <c r="L118" i="1" s="1"/>
  <c r="L117" i="1" s="1"/>
  <c r="L116" i="1" s="1"/>
  <c r="K120" i="1"/>
  <c r="K119" i="1" s="1"/>
  <c r="K118" i="1" s="1"/>
  <c r="K117" i="1" s="1"/>
  <c r="K116" i="1" s="1"/>
  <c r="J120" i="1"/>
  <c r="J119" i="1"/>
  <c r="J118" i="1" s="1"/>
  <c r="J117" i="1" s="1"/>
  <c r="J116" i="1" s="1"/>
  <c r="L115" i="1"/>
  <c r="L114" i="1" s="1"/>
  <c r="L113" i="1" s="1"/>
  <c r="K114" i="1"/>
  <c r="K113" i="1" s="1"/>
  <c r="J114" i="1"/>
  <c r="J113" i="1"/>
  <c r="L112" i="1"/>
  <c r="L111" i="1"/>
  <c r="L110" i="1" s="1"/>
  <c r="L109" i="1" s="1"/>
  <c r="K111" i="1"/>
  <c r="J111" i="1"/>
  <c r="J110" i="1" s="1"/>
  <c r="J109" i="1" s="1"/>
  <c r="K110" i="1"/>
  <c r="L107" i="1"/>
  <c r="L106" i="1" s="1"/>
  <c r="L105" i="1" s="1"/>
  <c r="L104" i="1" s="1"/>
  <c r="L103" i="1" s="1"/>
  <c r="K106" i="1"/>
  <c r="K105" i="1" s="1"/>
  <c r="K104" i="1" s="1"/>
  <c r="K103" i="1" s="1"/>
  <c r="J106" i="1"/>
  <c r="J105" i="1" s="1"/>
  <c r="J104" i="1" s="1"/>
  <c r="J103" i="1" s="1"/>
  <c r="J102" i="1"/>
  <c r="L102" i="1" s="1"/>
  <c r="L101" i="1" s="1"/>
  <c r="K101" i="1"/>
  <c r="L100" i="1"/>
  <c r="J100" i="1"/>
  <c r="L99" i="1"/>
  <c r="L98" i="1" s="1"/>
  <c r="L97" i="1" s="1"/>
  <c r="L96" i="1" s="1"/>
  <c r="L95" i="1" s="1"/>
  <c r="L94" i="1" s="1"/>
  <c r="K99" i="1"/>
  <c r="K98" i="1" s="1"/>
  <c r="K97" i="1" s="1"/>
  <c r="K96" i="1" s="1"/>
  <c r="K95" i="1" s="1"/>
  <c r="K94" i="1" s="1"/>
  <c r="J98" i="1"/>
  <c r="L93" i="1"/>
  <c r="L92" i="1" s="1"/>
  <c r="L91" i="1" s="1"/>
  <c r="L90" i="1" s="1"/>
  <c r="L89" i="1" s="1"/>
  <c r="L88" i="1" s="1"/>
  <c r="L87" i="1" s="1"/>
  <c r="K92" i="1"/>
  <c r="K91" i="1" s="1"/>
  <c r="K90" i="1" s="1"/>
  <c r="K89" i="1" s="1"/>
  <c r="K88" i="1" s="1"/>
  <c r="K87" i="1" s="1"/>
  <c r="J92" i="1"/>
  <c r="J91" i="1" s="1"/>
  <c r="J90" i="1" s="1"/>
  <c r="J89" i="1" s="1"/>
  <c r="J88" i="1" s="1"/>
  <c r="J87" i="1" s="1"/>
  <c r="L86" i="1"/>
  <c r="L85" i="1" s="1"/>
  <c r="L84" i="1" s="1"/>
  <c r="K85" i="1"/>
  <c r="K84" i="1" s="1"/>
  <c r="J85" i="1"/>
  <c r="J84" i="1" s="1"/>
  <c r="J83" i="1"/>
  <c r="L83" i="1" s="1"/>
  <c r="L82" i="1" s="1"/>
  <c r="L81" i="1" s="1"/>
  <c r="K82" i="1"/>
  <c r="K81" i="1" s="1"/>
  <c r="L80" i="1"/>
  <c r="L79" i="1" s="1"/>
  <c r="L78" i="1" s="1"/>
  <c r="K79" i="1"/>
  <c r="K78" i="1" s="1"/>
  <c r="J79" i="1"/>
  <c r="J78" i="1" s="1"/>
  <c r="L77" i="1"/>
  <c r="L76" i="1" s="1"/>
  <c r="J77" i="1"/>
  <c r="K76" i="1"/>
  <c r="J76" i="1"/>
  <c r="J75" i="1"/>
  <c r="L75" i="1" s="1"/>
  <c r="L74" i="1" s="1"/>
  <c r="K74" i="1"/>
  <c r="L70" i="1"/>
  <c r="L69" i="1" s="1"/>
  <c r="L68" i="1" s="1"/>
  <c r="K69" i="1"/>
  <c r="K68" i="1" s="1"/>
  <c r="J69" i="1"/>
  <c r="J68" i="1" s="1"/>
  <c r="L67" i="1"/>
  <c r="L66" i="1" s="1"/>
  <c r="L65" i="1" s="1"/>
  <c r="K66" i="1"/>
  <c r="K65" i="1" s="1"/>
  <c r="J66" i="1"/>
  <c r="J65" i="1"/>
  <c r="J64" i="1" s="1"/>
  <c r="L62" i="1"/>
  <c r="L61" i="1"/>
  <c r="L60" i="1" s="1"/>
  <c r="L59" i="1" s="1"/>
  <c r="L58" i="1" s="1"/>
  <c r="K61" i="1"/>
  <c r="J61" i="1"/>
  <c r="J60" i="1" s="1"/>
  <c r="J59" i="1" s="1"/>
  <c r="J58" i="1" s="1"/>
  <c r="K60" i="1"/>
  <c r="K59" i="1" s="1"/>
  <c r="K58" i="1" s="1"/>
  <c r="L57" i="1"/>
  <c r="L56" i="1" s="1"/>
  <c r="L55" i="1" s="1"/>
  <c r="L54" i="1" s="1"/>
  <c r="L53" i="1" s="1"/>
  <c r="K56" i="1"/>
  <c r="K55" i="1" s="1"/>
  <c r="K54" i="1" s="1"/>
  <c r="K53" i="1" s="1"/>
  <c r="J56" i="1"/>
  <c r="J55" i="1" s="1"/>
  <c r="J54" i="1" s="1"/>
  <c r="J53" i="1" s="1"/>
  <c r="K52" i="1"/>
  <c r="K51" i="1" s="1"/>
  <c r="K50" i="1" s="1"/>
  <c r="J52" i="1"/>
  <c r="L52" i="1" s="1"/>
  <c r="L51" i="1" s="1"/>
  <c r="L50" i="1" s="1"/>
  <c r="J51" i="1"/>
  <c r="J50" i="1" s="1"/>
  <c r="L49" i="1"/>
  <c r="L48" i="1"/>
  <c r="K47" i="1"/>
  <c r="J47" i="1"/>
  <c r="L46" i="1"/>
  <c r="L45" i="1"/>
  <c r="K45" i="1"/>
  <c r="J45" i="1"/>
  <c r="K44" i="1"/>
  <c r="K43" i="1" s="1"/>
  <c r="K42" i="1" s="1"/>
  <c r="J44" i="1"/>
  <c r="L44" i="1" s="1"/>
  <c r="L43" i="1" s="1"/>
  <c r="J43" i="1"/>
  <c r="L39" i="1"/>
  <c r="L38" i="1" s="1"/>
  <c r="L37" i="1" s="1"/>
  <c r="K38" i="1"/>
  <c r="K37" i="1" s="1"/>
  <c r="J38" i="1"/>
  <c r="J37" i="1" s="1"/>
  <c r="L36" i="1"/>
  <c r="L35" i="1" s="1"/>
  <c r="L34" i="1" s="1"/>
  <c r="K35" i="1"/>
  <c r="K34" i="1" s="1"/>
  <c r="K33" i="1" s="1"/>
  <c r="K32" i="1" s="1"/>
  <c r="J35" i="1"/>
  <c r="J34" i="1" s="1"/>
  <c r="L31" i="1"/>
  <c r="L30" i="1" s="1"/>
  <c r="L29" i="1" s="1"/>
  <c r="K31" i="1"/>
  <c r="J31" i="1"/>
  <c r="J30" i="1" s="1"/>
  <c r="J29" i="1" s="1"/>
  <c r="K30" i="1"/>
  <c r="K29" i="1" s="1"/>
  <c r="L28" i="1"/>
  <c r="L27" i="1"/>
  <c r="L26" i="1" s="1"/>
  <c r="K26" i="1"/>
  <c r="J26" i="1"/>
  <c r="L25" i="1"/>
  <c r="J25" i="1"/>
  <c r="L24" i="1"/>
  <c r="K24" i="1"/>
  <c r="J24" i="1"/>
  <c r="K23" i="1"/>
  <c r="K22" i="1" s="1"/>
  <c r="K21" i="1" s="1"/>
  <c r="K20" i="1" s="1"/>
  <c r="J23" i="1"/>
  <c r="L23" i="1" s="1"/>
  <c r="L22" i="1" s="1"/>
  <c r="J22" i="1"/>
  <c r="J21" i="1" s="1"/>
  <c r="J20" i="1" s="1"/>
  <c r="L18" i="1"/>
  <c r="L17" i="1"/>
  <c r="L16" i="1" s="1"/>
  <c r="K16" i="1"/>
  <c r="J16" i="1"/>
  <c r="J15" i="1"/>
  <c r="L15" i="1" s="1"/>
  <c r="L14" i="1" s="1"/>
  <c r="K14" i="1"/>
  <c r="L13" i="1"/>
  <c r="L12" i="1" s="1"/>
  <c r="J13" i="1"/>
  <c r="K12" i="1"/>
  <c r="K11" i="1" s="1"/>
  <c r="K10" i="1" s="1"/>
  <c r="K9" i="1" s="1"/>
  <c r="J12" i="1"/>
  <c r="J24" i="2" l="1"/>
  <c r="J23" i="2" s="1"/>
  <c r="K37" i="2"/>
  <c r="L46" i="2"/>
  <c r="L45" i="2" s="1"/>
  <c r="L44" i="2" s="1"/>
  <c r="L36" i="2" s="1"/>
  <c r="L58" i="2"/>
  <c r="L57" i="2" s="1"/>
  <c r="K72" i="2"/>
  <c r="L72" i="2"/>
  <c r="K102" i="2"/>
  <c r="L122" i="2"/>
  <c r="L121" i="2" s="1"/>
  <c r="K122" i="2"/>
  <c r="K121" i="2" s="1"/>
  <c r="J130" i="2"/>
  <c r="J129" i="2" s="1"/>
  <c r="L175" i="2"/>
  <c r="L174" i="2"/>
  <c r="K175" i="2"/>
  <c r="K180" i="2"/>
  <c r="K179" i="2" s="1"/>
  <c r="K163" i="2" s="1"/>
  <c r="L180" i="2"/>
  <c r="L179" i="2" s="1"/>
  <c r="K195" i="2"/>
  <c r="K194" i="2" s="1"/>
  <c r="L195" i="2"/>
  <c r="L194" i="2" s="1"/>
  <c r="K293" i="2"/>
  <c r="K292" i="2" s="1"/>
  <c r="J293" i="2"/>
  <c r="J292" i="2" s="1"/>
  <c r="J275" i="2"/>
  <c r="K306" i="2"/>
  <c r="K305" i="2" s="1"/>
  <c r="K275" i="2"/>
  <c r="L322" i="2"/>
  <c r="J348" i="2"/>
  <c r="J347" i="2" s="1"/>
  <c r="J346" i="2" s="1"/>
  <c r="J336" i="2"/>
  <c r="J330" i="2" s="1"/>
  <c r="J321" i="2" s="1"/>
  <c r="K341" i="2"/>
  <c r="K336" i="2" s="1"/>
  <c r="K330" i="2" s="1"/>
  <c r="L349" i="2"/>
  <c r="L348" i="2" s="1"/>
  <c r="L347" i="2" s="1"/>
  <c r="L346" i="2" s="1"/>
  <c r="L341" i="2"/>
  <c r="J412" i="2"/>
  <c r="K412" i="2"/>
  <c r="K405" i="2" s="1"/>
  <c r="K359" i="2" s="1"/>
  <c r="L405" i="2"/>
  <c r="K427" i="2"/>
  <c r="K426" i="2" s="1"/>
  <c r="K425" i="2" s="1"/>
  <c r="K424" i="2" s="1"/>
  <c r="K423" i="2" s="1"/>
  <c r="K435" i="2"/>
  <c r="J36" i="2"/>
  <c r="L120" i="2"/>
  <c r="L119" i="2" s="1"/>
  <c r="J193" i="2"/>
  <c r="J203" i="2"/>
  <c r="J202" i="2" s="1"/>
  <c r="L261" i="2"/>
  <c r="L257" i="2" s="1"/>
  <c r="L256" i="2" s="1"/>
  <c r="J12" i="2"/>
  <c r="J11" i="2" s="1"/>
  <c r="J10" i="2" s="1"/>
  <c r="K36" i="2"/>
  <c r="K9" i="2" s="1"/>
  <c r="K79" i="2"/>
  <c r="K71" i="2" s="1"/>
  <c r="L163" i="2"/>
  <c r="L204" i="2"/>
  <c r="L203" i="2"/>
  <c r="L202" i="2" s="1"/>
  <c r="L193" i="2" s="1"/>
  <c r="L101" i="2"/>
  <c r="J175" i="2"/>
  <c r="J174" i="2"/>
  <c r="J163" i="2" s="1"/>
  <c r="J257" i="2"/>
  <c r="J256" i="2" s="1"/>
  <c r="L16" i="2"/>
  <c r="L15" i="2" s="1"/>
  <c r="L12" i="2" s="1"/>
  <c r="L11" i="2" s="1"/>
  <c r="L10" i="2" s="1"/>
  <c r="J21" i="2"/>
  <c r="J20" i="2" s="1"/>
  <c r="J64" i="2"/>
  <c r="J60" i="2" s="1"/>
  <c r="J59" i="2" s="1"/>
  <c r="J58" i="2" s="1"/>
  <c r="J57" i="2" s="1"/>
  <c r="L118" i="2"/>
  <c r="L116" i="2" s="1"/>
  <c r="L115" i="2" s="1"/>
  <c r="L110" i="2" s="1"/>
  <c r="L208" i="2"/>
  <c r="L207" i="2" s="1"/>
  <c r="L228" i="2"/>
  <c r="L227" i="2" s="1"/>
  <c r="L226" i="2" s="1"/>
  <c r="L240" i="2"/>
  <c r="L239" i="2" s="1"/>
  <c r="L238" i="2" s="1"/>
  <c r="J85" i="2"/>
  <c r="J82" i="2" s="1"/>
  <c r="J81" i="2" s="1"/>
  <c r="J80" i="2" s="1"/>
  <c r="J79" i="2" s="1"/>
  <c r="J71" i="2" s="1"/>
  <c r="K131" i="2"/>
  <c r="K130" i="2" s="1"/>
  <c r="K129" i="2" s="1"/>
  <c r="K120" i="2" s="1"/>
  <c r="K119" i="2" s="1"/>
  <c r="J224" i="2"/>
  <c r="J223" i="2" s="1"/>
  <c r="J216" i="2" s="1"/>
  <c r="J215" i="2" s="1"/>
  <c r="J236" i="2"/>
  <c r="J235" i="2" s="1"/>
  <c r="J266" i="2"/>
  <c r="K322" i="2"/>
  <c r="J405" i="2"/>
  <c r="L82" i="2"/>
  <c r="L81" i="2" s="1"/>
  <c r="L80" i="2" s="1"/>
  <c r="L79" i="2" s="1"/>
  <c r="L71" i="2" s="1"/>
  <c r="J122" i="2"/>
  <c r="J121" i="2" s="1"/>
  <c r="J120" i="2" s="1"/>
  <c r="J119" i="2" s="1"/>
  <c r="K242" i="2"/>
  <c r="K241" i="2" s="1"/>
  <c r="K264" i="2"/>
  <c r="K261" i="2" s="1"/>
  <c r="K257" i="2" s="1"/>
  <c r="K256" i="2" s="1"/>
  <c r="L265" i="2"/>
  <c r="L264" i="2" s="1"/>
  <c r="L427" i="2"/>
  <c r="L426" i="2" s="1"/>
  <c r="L425" i="2" s="1"/>
  <c r="L424" i="2" s="1"/>
  <c r="L423" i="2" s="1"/>
  <c r="K204" i="2"/>
  <c r="K116" i="2"/>
  <c r="K115" i="2" s="1"/>
  <c r="K110" i="2" s="1"/>
  <c r="K101" i="2" s="1"/>
  <c r="K209" i="2"/>
  <c r="K203" i="2" s="1"/>
  <c r="K202" i="2" s="1"/>
  <c r="L338" i="2"/>
  <c r="L337" i="2" s="1"/>
  <c r="L336" i="2" s="1"/>
  <c r="L330" i="2" s="1"/>
  <c r="L321" i="2" s="1"/>
  <c r="K349" i="2"/>
  <c r="K348" i="2" s="1"/>
  <c r="K347" i="2" s="1"/>
  <c r="K346" i="2" s="1"/>
  <c r="L365" i="2"/>
  <c r="L364" i="2" s="1"/>
  <c r="L363" i="2" s="1"/>
  <c r="L362" i="2" s="1"/>
  <c r="L361" i="2" s="1"/>
  <c r="L360" i="2" s="1"/>
  <c r="J364" i="2"/>
  <c r="J363" i="2" s="1"/>
  <c r="J362" i="2" s="1"/>
  <c r="J361" i="2" s="1"/>
  <c r="J360" i="2" s="1"/>
  <c r="J359" i="2" s="1"/>
  <c r="L431" i="2"/>
  <c r="L430" i="2" s="1"/>
  <c r="J430" i="2"/>
  <c r="J427" i="2" s="1"/>
  <c r="J426" i="2" s="1"/>
  <c r="J425" i="2" s="1"/>
  <c r="J424" i="2" s="1"/>
  <c r="J423" i="2" s="1"/>
  <c r="L393" i="2"/>
  <c r="L392" i="2" s="1"/>
  <c r="L391" i="2" s="1"/>
  <c r="L309" i="2"/>
  <c r="L308" i="2" s="1"/>
  <c r="L307" i="2" s="1"/>
  <c r="L306" i="2" s="1"/>
  <c r="L305" i="2" s="1"/>
  <c r="L275" i="2" s="1"/>
  <c r="K389" i="1"/>
  <c r="J371" i="1"/>
  <c r="J362" i="1" s="1"/>
  <c r="K383" i="1"/>
  <c r="K382" i="1" s="1"/>
  <c r="K381" i="1" s="1"/>
  <c r="L421" i="1"/>
  <c r="L420" i="1" s="1"/>
  <c r="L419" i="1" s="1"/>
  <c r="L418" i="1" s="1"/>
  <c r="L412" i="1" s="1"/>
  <c r="J351" i="1"/>
  <c r="K351" i="1"/>
  <c r="J289" i="1"/>
  <c r="K299" i="1"/>
  <c r="K298" i="1" s="1"/>
  <c r="L299" i="1"/>
  <c r="L298" i="1" s="1"/>
  <c r="L289" i="1" s="1"/>
  <c r="J273" i="1"/>
  <c r="J272" i="1" s="1"/>
  <c r="K175" i="1"/>
  <c r="K174" i="1" s="1"/>
  <c r="L152" i="1"/>
  <c r="J147" i="1"/>
  <c r="J146" i="1" s="1"/>
  <c r="J145" i="1" s="1"/>
  <c r="L125" i="1"/>
  <c r="L124" i="1" s="1"/>
  <c r="L123" i="1" s="1"/>
  <c r="K64" i="1"/>
  <c r="K63" i="1" s="1"/>
  <c r="L73" i="1"/>
  <c r="L72" i="1" s="1"/>
  <c r="L71" i="1" s="1"/>
  <c r="K73" i="1"/>
  <c r="K72" i="1" s="1"/>
  <c r="K71" i="1" s="1"/>
  <c r="L64" i="1"/>
  <c r="L42" i="1"/>
  <c r="L41" i="1" s="1"/>
  <c r="L40" i="1" s="1"/>
  <c r="J42" i="1"/>
  <c r="J41" i="1" s="1"/>
  <c r="J40" i="1" s="1"/>
  <c r="L47" i="1"/>
  <c r="K19" i="1"/>
  <c r="J19" i="1"/>
  <c r="J33" i="1"/>
  <c r="J32" i="1" s="1"/>
  <c r="D88" i="4"/>
  <c r="C88" i="4"/>
  <c r="C72" i="4" s="1"/>
  <c r="C71" i="4" s="1"/>
  <c r="E88" i="4"/>
  <c r="D73" i="4"/>
  <c r="E48" i="4"/>
  <c r="E47" i="4" s="1"/>
  <c r="E60" i="4"/>
  <c r="D39" i="4"/>
  <c r="D38" i="4" s="1"/>
  <c r="D9" i="4" s="1"/>
  <c r="C16" i="4"/>
  <c r="E27" i="4"/>
  <c r="E17" i="4"/>
  <c r="E16" i="4" s="1"/>
  <c r="E9" i="4" s="1"/>
  <c r="E11" i="4"/>
  <c r="E10" i="4" s="1"/>
  <c r="D72" i="4"/>
  <c r="D71" i="4" s="1"/>
  <c r="E78" i="4"/>
  <c r="C9" i="4"/>
  <c r="E39" i="4"/>
  <c r="E38" i="4" s="1"/>
  <c r="E73" i="4"/>
  <c r="E72" i="4" s="1"/>
  <c r="E71" i="4" s="1"/>
  <c r="K145" i="1"/>
  <c r="L33" i="1"/>
  <c r="L32" i="1" s="1"/>
  <c r="K41" i="1"/>
  <c r="K40" i="1" s="1"/>
  <c r="L63" i="1"/>
  <c r="K109" i="1"/>
  <c r="K108" i="1" s="1"/>
  <c r="K155" i="1"/>
  <c r="K154" i="1" s="1"/>
  <c r="L175" i="1"/>
  <c r="L174" i="1" s="1"/>
  <c r="J405" i="1"/>
  <c r="K8" i="1"/>
  <c r="L11" i="1"/>
  <c r="L10" i="1" s="1"/>
  <c r="L9" i="1" s="1"/>
  <c r="J175" i="1"/>
  <c r="J174" i="1" s="1"/>
  <c r="J201" i="1"/>
  <c r="J200" i="1" s="1"/>
  <c r="L21" i="1"/>
  <c r="L20" i="1" s="1"/>
  <c r="L122" i="1"/>
  <c r="L108" i="1" s="1"/>
  <c r="L147" i="1"/>
  <c r="L146" i="1" s="1"/>
  <c r="L145" i="1" s="1"/>
  <c r="K220" i="1"/>
  <c r="K219" i="1" s="1"/>
  <c r="L224" i="1"/>
  <c r="L220" i="1" s="1"/>
  <c r="L219" i="1" s="1"/>
  <c r="L371" i="1"/>
  <c r="K405" i="1"/>
  <c r="J101" i="1"/>
  <c r="J97" i="1" s="1"/>
  <c r="J96" i="1" s="1"/>
  <c r="J95" i="1" s="1"/>
  <c r="J94" i="1" s="1"/>
  <c r="J235" i="1"/>
  <c r="J234" i="1" s="1"/>
  <c r="K260" i="1"/>
  <c r="K259" i="1" s="1"/>
  <c r="L274" i="1"/>
  <c r="L273" i="1" s="1"/>
  <c r="L272" i="1" s="1"/>
  <c r="K277" i="1"/>
  <c r="K274" i="1" s="1"/>
  <c r="K273" i="1" s="1"/>
  <c r="K272" i="1" s="1"/>
  <c r="K310" i="1"/>
  <c r="K309" i="1" s="1"/>
  <c r="K308" i="1" s="1"/>
  <c r="K330" i="1"/>
  <c r="K329" i="1" s="1"/>
  <c r="K328" i="1" s="1"/>
  <c r="K376" i="1"/>
  <c r="K371" i="1" s="1"/>
  <c r="K362" i="1" s="1"/>
  <c r="K344" i="1" s="1"/>
  <c r="L386" i="1"/>
  <c r="L385" i="1" s="1"/>
  <c r="L384" i="1" s="1"/>
  <c r="J385" i="1"/>
  <c r="J384" i="1" s="1"/>
  <c r="L268" i="1"/>
  <c r="L267" i="1" s="1"/>
  <c r="L264" i="1" s="1"/>
  <c r="L260" i="1" s="1"/>
  <c r="L259" i="1" s="1"/>
  <c r="J267" i="1"/>
  <c r="J264" i="1" s="1"/>
  <c r="J260" i="1" s="1"/>
  <c r="J259" i="1" s="1"/>
  <c r="L393" i="1"/>
  <c r="L392" i="1" s="1"/>
  <c r="L389" i="1" s="1"/>
  <c r="J392" i="1"/>
  <c r="J389" i="1" s="1"/>
  <c r="L405" i="1"/>
  <c r="J14" i="1"/>
  <c r="J11" i="1" s="1"/>
  <c r="J10" i="1" s="1"/>
  <c r="J9" i="1" s="1"/>
  <c r="J74" i="1"/>
  <c r="J73" i="1" s="1"/>
  <c r="J72" i="1" s="1"/>
  <c r="J71" i="1" s="1"/>
  <c r="J63" i="1" s="1"/>
  <c r="J82" i="1"/>
  <c r="J81" i="1" s="1"/>
  <c r="J126" i="1"/>
  <c r="J125" i="1" s="1"/>
  <c r="J124" i="1" s="1"/>
  <c r="J123" i="1" s="1"/>
  <c r="J122" i="1" s="1"/>
  <c r="J108" i="1" s="1"/>
  <c r="K320" i="1"/>
  <c r="K291" i="1"/>
  <c r="K290" i="1" s="1"/>
  <c r="K317" i="1"/>
  <c r="K316" i="1" s="1"/>
  <c r="K315" i="1" s="1"/>
  <c r="L340" i="1"/>
  <c r="L339" i="1" s="1"/>
  <c r="L338" i="1" s="1"/>
  <c r="L337" i="1" s="1"/>
  <c r="L329" i="1" s="1"/>
  <c r="L328" i="1" s="1"/>
  <c r="J339" i="1"/>
  <c r="J338" i="1" s="1"/>
  <c r="J337" i="1" s="1"/>
  <c r="J329" i="1" s="1"/>
  <c r="J328" i="1" s="1"/>
  <c r="J288" i="1" s="1"/>
  <c r="L351" i="1"/>
  <c r="L363" i="1"/>
  <c r="L9" i="2" l="1"/>
  <c r="J9" i="2"/>
  <c r="J8" i="2" s="1"/>
  <c r="L8" i="2"/>
  <c r="K193" i="2"/>
  <c r="L216" i="2"/>
  <c r="L215" i="2" s="1"/>
  <c r="L214" i="2" s="1"/>
  <c r="L192" i="2" s="1"/>
  <c r="L191" i="2" s="1"/>
  <c r="K214" i="2"/>
  <c r="K192" i="2" s="1"/>
  <c r="J214" i="2"/>
  <c r="K321" i="2"/>
  <c r="J192" i="2"/>
  <c r="J191" i="2" s="1"/>
  <c r="K8" i="2"/>
  <c r="L359" i="2"/>
  <c r="L362" i="1"/>
  <c r="J242" i="1"/>
  <c r="L242" i="1"/>
  <c r="K173" i="1"/>
  <c r="J8" i="1"/>
  <c r="C122" i="4"/>
  <c r="E122" i="4"/>
  <c r="D122" i="4"/>
  <c r="K242" i="1"/>
  <c r="K289" i="1"/>
  <c r="K288" i="1" s="1"/>
  <c r="L19" i="1"/>
  <c r="L8" i="1" s="1"/>
  <c r="L173" i="1"/>
  <c r="L144" i="1" s="1"/>
  <c r="J383" i="1"/>
  <c r="J382" i="1" s="1"/>
  <c r="J381" i="1" s="1"/>
  <c r="J344" i="1" s="1"/>
  <c r="J173" i="1"/>
  <c r="L383" i="1"/>
  <c r="L382" i="1" s="1"/>
  <c r="L381" i="1" s="1"/>
  <c r="L344" i="1" s="1"/>
  <c r="L288" i="1"/>
  <c r="K191" i="2" l="1"/>
  <c r="K445" i="2" s="1"/>
  <c r="L445" i="2"/>
  <c r="L446" i="2" s="1"/>
  <c r="J445" i="2"/>
  <c r="J144" i="1"/>
  <c r="J423" i="1" s="1"/>
  <c r="K144" i="1"/>
  <c r="K423" i="1" s="1"/>
  <c r="K431" i="1" s="1"/>
  <c r="L423" i="1"/>
  <c r="L431" i="1" s="1"/>
  <c r="L424" i="1" l="1"/>
</calcChain>
</file>

<file path=xl/sharedStrings.xml><?xml version="1.0" encoding="utf-8"?>
<sst xmlns="http://schemas.openxmlformats.org/spreadsheetml/2006/main" count="6942" uniqueCount="687">
  <si>
    <t>Приложение 2</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</si>
  <si>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</si>
  <si>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Приложение 6.1.</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</si>
  <si>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</si>
  <si>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</si>
  <si>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(рубли)</t>
  </si>
  <si>
    <t>Наименование</t>
  </si>
  <si>
    <t>Рз</t>
  </si>
  <si>
    <t>Пр</t>
  </si>
  <si>
    <t>ЦСР</t>
  </si>
  <si>
    <t>ВР</t>
  </si>
  <si>
    <t>Утверждено на 2013 год</t>
  </si>
  <si>
    <t>Изменения</t>
  </si>
  <si>
    <t>Уточненный план на 2013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</si>
  <si>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</si>
  <si>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</si>
  <si>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</si>
  <si>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</si>
  <si>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</si>
  <si>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</si>
  <si>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</si>
  <si>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</si>
  <si>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</si>
  <si>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</si>
  <si>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</si>
  <si>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</si>
  <si>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</si>
  <si>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</si>
  <si>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</si>
  <si>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</si>
  <si>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</si>
  <si>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</si>
  <si>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</si>
  <si>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</si>
  <si>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</si>
  <si>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</si>
  <si>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</si>
  <si>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</si>
  <si>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</si>
  <si>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</si>
  <si>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</si>
  <si>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</si>
  <si>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</si>
  <si>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</si>
  <si>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</si>
  <si>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</si>
  <si>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в области градостроительной деятельности</t>
  </si>
  <si>
    <t>531 03 02</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</si>
  <si>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</si>
  <si>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</si>
  <si>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</si>
  <si>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</si>
  <si>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</si>
  <si>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</si>
  <si>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</si>
  <si>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</si>
  <si>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</si>
  <si>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</si>
  <si>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</si>
  <si>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</si>
  <si>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</si>
  <si>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</si>
  <si>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</si>
  <si>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</si>
  <si>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</si>
  <si>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</si>
  <si>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</si>
  <si>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</si>
  <si>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</si>
  <si>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Оценка имущества, признание прав и регулирование отношений по государственной и муниципальной собственности</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</si>
  <si>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</si>
  <si>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</si>
  <si>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</si>
  <si>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</si>
  <si>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</si>
  <si>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</si>
  <si>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</si>
  <si>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</si>
  <si>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</si>
  <si>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</si>
  <si>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</si>
  <si>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</si>
  <si>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</si>
  <si>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</si>
  <si>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</si>
  <si>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</si>
  <si>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</si>
  <si>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</si>
  <si>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</si>
  <si>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</si>
  <si>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</si>
  <si>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</si>
  <si>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</si>
  <si>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</si>
  <si>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</si>
  <si>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</si>
  <si>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</si>
  <si>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</si>
  <si>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</si>
  <si>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</si>
  <si>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</si>
  <si>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</si>
  <si>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</si>
  <si>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выплату персоналу казенных учреждений</t>
  </si>
  <si>
    <t>110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</si>
  <si>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</si>
  <si>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</si>
  <si>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</si>
  <si>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531 03 04</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</si>
  <si>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</si>
  <si>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</si>
  <si>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</si>
  <si>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</si>
  <si>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</si>
  <si>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Реализация отдельных мероприятий в сфере развития животноводства Клетнянского района</t>
  </si>
  <si>
    <t>883 00 00</t>
  </si>
  <si>
    <t>Субсидии юридическим лицам (кроме муниципальных учреждений) и физическим лицам - производителям товаров, работ, услуг</t>
  </si>
  <si>
    <t>810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</si>
  <si>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</si>
  <si>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</si>
  <si>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</si>
  <si>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</si>
  <si>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</si>
  <si>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</si>
  <si>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</si>
  <si>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Целевые программы муниципальных образований</t>
  </si>
  <si>
    <t>795 00 00</t>
  </si>
  <si>
    <t>Районная целевая программа "Поддержка малого и среднего предпринимательства в Клетнянском районе на 2011-2013 годы"</t>
  </si>
  <si>
    <t>795 10 00</t>
  </si>
  <si>
    <t>Жилищно-коммунальное хозяйство</t>
  </si>
  <si>
    <t>Коммунальное хозяйство</t>
  </si>
  <si>
    <t>Реализация приоритетных направлений долгосрочного социально-экономического развития Брянской области</t>
  </si>
  <si>
    <t>922 00 00</t>
  </si>
  <si>
    <t>ДЦП "Инженерное обустройство населенных пунктов Брянской области" (2009-2015 годы)</t>
  </si>
  <si>
    <t>922 03 00</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</si>
  <si>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</si>
  <si>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922 03 02</t>
  </si>
  <si>
    <t>Бюджетные инвестиции</t>
  </si>
  <si>
    <t>400</t>
  </si>
  <si>
    <t>Бюджетные инвестиции в объекты государственной собственности казенным учреждениям вне рамок государственного оборонного заказа</t>
  </si>
  <si>
    <t>411</t>
  </si>
  <si>
    <t>Долгосрочная целевая программа "Социальное развитие села" (2003-2013 годы)</t>
  </si>
  <si>
    <t>922 04 00</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</si>
  <si>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</si>
  <si>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</si>
  <si>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</si>
  <si>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</si>
  <si>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</si>
  <si>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</si>
  <si>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</si>
  <si>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</si>
  <si>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</si>
  <si>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</si>
  <si>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</si>
  <si>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</si>
  <si>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</si>
  <si>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</si>
  <si>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</si>
  <si>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</si>
  <si>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</si>
  <si>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521 02 13</t>
  </si>
  <si>
    <t>Социальное обеспечение и иные выплаты населению</t>
  </si>
  <si>
    <t>300</t>
  </si>
  <si>
    <t>Пособия и компенсации гражданам и иные социальные выплаты, кроме публичных нормативных обязательств</t>
  </si>
  <si>
    <t>321</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</si>
  <si>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</si>
  <si>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</si>
  <si>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Меры социальной поддержки населения по публичным нормативным обязательствам</t>
  </si>
  <si>
    <t>314</t>
  </si>
  <si>
    <t>Мероприятия по созданию дополнительных мест для детей дошкольного возраста</t>
  </si>
  <si>
    <t>849 00 00</t>
  </si>
  <si>
    <t>Мероприятия по развитию образования Клетнянского района</t>
  </si>
  <si>
    <t>875 00 00</t>
  </si>
  <si>
    <t xml:space="preserve">Бюджетные инвестиции в объекты муниципальной собственности бюджетным учреждениям </t>
  </si>
  <si>
    <t>413</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</si>
  <si>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</si>
  <si>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</si>
  <si>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</si>
  <si>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</si>
  <si>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</si>
  <si>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</si>
  <si>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</si>
  <si>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</si>
  <si>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r>
      <t xml:space="preserve">Обеспечение деятельности МБОУ СОШ с. </t>
    </r>
    <r>
      <rPr>
        <sz val="10"/>
        <color indexed="10"/>
        <rFont val="Arial"/>
        <family val="2"/>
        <charset val="204"/>
      </rPr>
      <t>Лутна</t>
    </r>
  </si>
  <si>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</si>
  <si>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</si>
  <si>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</si>
  <si>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</si>
  <si>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</si>
  <si>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</si>
  <si>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</si>
  <si>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</si>
  <si>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</si>
  <si>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</si>
  <si>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</si>
  <si>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</si>
  <si>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</si>
  <si>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</si>
  <si>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</si>
  <si>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</si>
  <si>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</si>
  <si>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</si>
  <si>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</si>
  <si>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423 99 31</t>
  </si>
  <si>
    <t>Мероприятия в области образования</t>
  </si>
  <si>
    <t>436 00 00</t>
  </si>
  <si>
    <t>Мероприятия и развитие сети учреждений образования</t>
  </si>
  <si>
    <t>436 70 00</t>
  </si>
  <si>
    <t>Иные безвозмездные и безвозвратные перечисления</t>
  </si>
  <si>
    <t>520 00 00</t>
  </si>
  <si>
    <t>Ежемесячное денежное вознаграждение за классное руководство</t>
  </si>
  <si>
    <t>520 09 00</t>
  </si>
  <si>
    <t>Субсидии бюджетным учреждениям на иные цели</t>
  </si>
  <si>
    <t>612</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</si>
  <si>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</si>
  <si>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</si>
  <si>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</si>
  <si>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</si>
  <si>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878 00 00</t>
  </si>
  <si>
    <t>Другие вопросы в области образования</t>
  </si>
  <si>
    <t>Обеспечение деятельности аппарата управления</t>
  </si>
  <si>
    <t>002 04 06</t>
  </si>
  <si>
    <t>Мероприятия по проведению оздоровительной кампании детей</t>
  </si>
  <si>
    <t>432 00 00</t>
  </si>
  <si>
    <t>Оздоровление детей</t>
  </si>
  <si>
    <t>432 02 00</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</si>
  <si>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</si>
  <si>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</si>
  <si>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</si>
  <si>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</si>
  <si>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</si>
  <si>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</si>
  <si>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</si>
  <si>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</si>
  <si>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</si>
  <si>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</si>
  <si>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</si>
  <si>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</si>
  <si>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</si>
  <si>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Реализация отдельных мероприятий по обеспечению безопасности образовательных учреждений Клетнянского района</t>
  </si>
  <si>
    <t>876 00 00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</si>
  <si>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</si>
  <si>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</si>
  <si>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</si>
  <si>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</si>
  <si>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</si>
  <si>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</si>
  <si>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</si>
  <si>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</si>
  <si>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</si>
  <si>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</si>
  <si>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</si>
  <si>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</si>
  <si>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</si>
  <si>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</si>
  <si>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</si>
  <si>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</si>
  <si>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</si>
  <si>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</si>
  <si>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521 02 11</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</si>
  <si>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</si>
  <si>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</si>
  <si>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</si>
  <si>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</si>
  <si>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</si>
  <si>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</si>
  <si>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</si>
  <si>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</si>
  <si>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</si>
  <si>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</si>
  <si>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</si>
  <si>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</si>
  <si>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</si>
  <si>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</si>
  <si>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</si>
  <si>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</si>
  <si>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</si>
  <si>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</si>
  <si>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</si>
  <si>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</si>
  <si>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</si>
  <si>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</si>
  <si>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</si>
  <si>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</si>
  <si>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</si>
  <si>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</si>
  <si>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Пособия и компенсации гражданам  и иные социальные выплаты, кроме публичных нормативных обязательств</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</si>
  <si>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</si>
  <si>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</si>
  <si>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</si>
  <si>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</si>
  <si>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</si>
  <si>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Обеспечение условий по повышению качества жизни молодых семей Клетнянского района</t>
  </si>
  <si>
    <t>880 00 00</t>
  </si>
  <si>
    <t>Субсидии гражданам на приобретение жилья</t>
  </si>
  <si>
    <t>322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</si>
  <si>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</si>
  <si>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884 00 00</t>
  </si>
  <si>
    <t>Бюджетные инвестиции на приобретение объектов недвижимого имущества казенным учреждениям</t>
  </si>
  <si>
    <t>441</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</si>
  <si>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</si>
  <si>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</si>
  <si>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</si>
  <si>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единовременного пособия при всех формах устройства детей, лишенных родительского попечения, в семью</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</si>
  <si>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</si>
  <si>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</si>
  <si>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</si>
  <si>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</si>
  <si>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</si>
  <si>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</si>
  <si>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</si>
  <si>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</si>
  <si>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</si>
  <si>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</si>
  <si>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</si>
  <si>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</si>
  <si>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</si>
  <si>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</si>
  <si>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</si>
  <si>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</si>
  <si>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</si>
  <si>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</si>
  <si>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</si>
  <si>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</si>
  <si>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</si>
  <si>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</si>
  <si>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</si>
  <si>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</si>
  <si>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</si>
  <si>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</si>
  <si>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</si>
  <si>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</si>
  <si>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</si>
  <si>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</si>
  <si>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межбюджетные трансферты</t>
  </si>
  <si>
    <t>540</t>
  </si>
  <si>
    <t>Иные дотации</t>
  </si>
  <si>
    <t>Дотации</t>
  </si>
  <si>
    <t>517 00 00</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</si>
  <si>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</si>
  <si>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517 05 00</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</si>
  <si>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</si>
  <si>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517 05 05</t>
  </si>
  <si>
    <t>Поддержка мер по обеспечению сбалансированности бюджетов поселений</t>
  </si>
  <si>
    <t>521 02 02</t>
  </si>
  <si>
    <t>ВСЕГО РАСХОДОВ</t>
  </si>
  <si>
    <t>Приложение 1</t>
  </si>
  <si>
    <t xml:space="preserve">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20145годов" </t>
  </si>
  <si>
    <t xml:space="preserve">                                                                                  Приложение 1.1.</t>
  </si>
  <si>
    <t xml:space="preserve">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20145годов" </t>
  </si>
  <si>
    <t xml:space="preserve">Изменение прогнозируемых доходов бюджета муниципального образования "Клетнянский муниципальный район" на 2013 год, предусмотренных приложением 1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 </t>
  </si>
  <si>
    <t xml:space="preserve"> </t>
  </si>
  <si>
    <t>(тыс.руб.)</t>
  </si>
  <si>
    <t xml:space="preserve">КБК </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</si>
  <si>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</si>
  <si>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</si>
  <si>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</si>
  <si>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</si>
  <si>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</si>
  <si>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</si>
  <si>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</si>
  <si>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 Кодекса Российской Федерации</t>
  </si>
  <si>
    <t xml:space="preserve"> 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</si>
  <si>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</si>
  <si>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</si>
  <si>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</si>
  <si>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</si>
  <si>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</si>
  <si>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1 05 00000 00 0000 000</t>
  </si>
  <si>
    <t>НАЛОГИ НА СОВОКУПНЫЙ ДОХОД</t>
  </si>
  <si>
    <t xml:space="preserve"> 1 05 01000 00 0000 110</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</si>
  <si>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</si>
  <si>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</si>
  <si>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</si>
  <si>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1 05 01011 01 0000 110</t>
  </si>
  <si>
    <t xml:space="preserve"> 1 05 01012 01 0000 110</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</si>
  <si>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</si>
  <si>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</si>
  <si>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t>
  </si>
  <si>
    <t xml:space="preserve"> 1 05 01021 01 0000 110</t>
  </si>
  <si>
    <t xml:space="preserve">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</si>
  <si>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2011года) </t>
  </si>
  <si>
    <t>1 05 01040 02 0000 110</t>
  </si>
  <si>
    <t>Налог , взимаемый в виде  стоимости патента в связи  с применением  упрощенной системы налогообложения</t>
  </si>
  <si>
    <t>1 05 01041 02 0000 110</t>
  </si>
  <si>
    <t>Налог, взимаемый в виде  стоимости патента в связи  с применением  упрощенной системы налогообложения</t>
  </si>
  <si>
    <t xml:space="preserve"> 1 05 01050 01 0000 110</t>
  </si>
  <si>
    <t>Минимальный налог, зачисляемый в бюджеты  субъектов Российской Федерации</t>
  </si>
  <si>
    <t xml:space="preserve"> 1 05 02000 02 0000 110</t>
  </si>
  <si>
    <t>Единый  налог на  вмененный  доход для  отдельных видов  деятельности</t>
  </si>
  <si>
    <t xml:space="preserve"> 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</si>
  <si>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</si>
  <si>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</si>
  <si>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 xml:space="preserve"> 1 05 03000 01 0000 110</t>
  </si>
  <si>
    <t>Единый сельскохозяйственный налог</t>
  </si>
  <si>
    <t>1 05 03010 01 0000 110</t>
  </si>
  <si>
    <t>1 05 03020 01 0000 110</t>
  </si>
  <si>
    <t>Единый сельскохозяйственный налог (за налоговые периоды, истекшие до 1 января 2011года)</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</si>
  <si>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</si>
  <si>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</si>
  <si>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</si>
  <si>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</si>
  <si>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</si>
  <si>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  СБОРЫ</t>
  </si>
  <si>
    <t xml:space="preserve"> 1 08 03000 01 0000 110</t>
  </si>
  <si>
    <t>Государственная пошлина  по делам,  рассматриваемым в судах  общей  юрисдикции, мировыми судьями</t>
  </si>
  <si>
    <t xml:space="preserve">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</si>
  <si>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</si>
  <si>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</si>
  <si>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</si>
  <si>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</si>
  <si>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</si>
  <si>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1 11 0501000 0000 120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</si>
  <si>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</si>
  <si>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</si>
  <si>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</si>
  <si>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</si>
  <si>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</si>
  <si>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</si>
  <si>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</si>
  <si>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</si>
  <si>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</si>
  <si>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</si>
  <si>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</si>
  <si>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</si>
  <si>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</si>
  <si>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</si>
  <si>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</si>
  <si>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</si>
  <si>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</si>
  <si>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</si>
  <si>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</si>
  <si>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</si>
  <si>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</si>
  <si>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</si>
  <si>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</si>
  <si>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</si>
  <si>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</si>
  <si>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</si>
  <si>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</si>
  <si>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</si>
  <si>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</si>
  <si>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</si>
  <si>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</si>
  <si>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</si>
  <si>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</si>
  <si>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</si>
  <si>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</si>
  <si>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1 14 06010 00 0000 430</t>
  </si>
  <si>
    <t>Доходы  от продажи  земельных участков,  государственная  собственность  на которые  не разграничена</t>
  </si>
  <si>
    <t xml:space="preserve"> 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</si>
  <si>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</si>
  <si>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</si>
  <si>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</si>
  <si>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</si>
  <si>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</si>
  <si>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 xml:space="preserve"> 1 16 03010 01 0000 140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</si>
  <si>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128,129, 129.1,132, 133,134, 135, 135.1,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</si>
  <si>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</si>
  <si>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</si>
  <si>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</si>
  <si>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</si>
  <si>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 xml:space="preserve"> 1 16 06000 01 0000 140</t>
  </si>
  <si>
    <t>1 16 25000 00 0000 140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</si>
  <si>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</si>
  <si>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</si>
  <si>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</si>
  <si>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</si>
  <si>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</si>
  <si>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</si>
  <si>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</si>
  <si>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</si>
  <si>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</si>
  <si>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</si>
  <si>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</si>
  <si>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</si>
  <si>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</si>
  <si>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</si>
  <si>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</si>
  <si>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</si>
  <si>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</si>
  <si>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</si>
  <si>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</si>
  <si>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</si>
  <si>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</si>
  <si>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</si>
  <si>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</si>
  <si>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2 02 02000 00 0000 151</t>
  </si>
  <si>
    <t>Субсидии бюджетам субъектов Российской Федерации и муниципальных образований (межбюджетные субсидии)</t>
  </si>
  <si>
    <t>2 02 02077 00 0000 151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</si>
  <si>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</si>
  <si>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2 02 02077 05 0000 151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</si>
  <si>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t>
  </si>
  <si>
    <t xml:space="preserve"> - субсидии на реализацию ДЦП "Социальное развитие села" (2003-2013 годы)</t>
  </si>
  <si>
    <t xml:space="preserve"> - субсидии на реализацию ДЦП "Инженерное обустройство населенных пунктов Брянской области"(2009-2015 годы). 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</si>
  <si>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 xml:space="preserve"> - субсидия на мероприятия и развитие сети учреждений образования</t>
  </si>
  <si>
    <t xml:space="preserve"> - субсидия на мероприятия по созданию дополнительных мест для детей дошкольного возраста</t>
  </si>
  <si>
    <t>2 02 02999 00 0000 151</t>
  </si>
  <si>
    <t>Прочие субсидии</t>
  </si>
  <si>
    <t>2 02 02999 05 0000 151</t>
  </si>
  <si>
    <t>Прочие субсидии бюджетам муниципальных районов</t>
  </si>
  <si>
    <t xml:space="preserve"> - субсидии на мероприятия по проведению оздоровительной кампании детей</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</si>
  <si>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</si>
  <si>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</si>
  <si>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</si>
  <si>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</si>
  <si>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</si>
  <si>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</si>
  <si>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</si>
  <si>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</si>
  <si>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</si>
  <si>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</si>
  <si>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</si>
  <si>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</si>
  <si>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</si>
  <si>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</si>
  <si>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</si>
  <si>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</si>
  <si>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</si>
  <si>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</si>
  <si>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</si>
  <si>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</si>
  <si>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</si>
  <si>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для предоставления субсидий поселениям на ремонт и содержание автомобильных дорог общего пользования местного значения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</si>
  <si>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</si>
  <si>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образования)</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</si>
  <si>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 ( в сфере культуры)</t>
  </si>
  <si>
    <t xml:space="preserve"> - субвенция бюджетам муниципальных районов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областного и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</si>
  <si>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</si>
  <si>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</si>
  <si>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</si>
  <si>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</si>
  <si>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осуществление  сохранности жилых помещений, закрепленных за детьми-сиротами и детьми, оставшимися без попечения родителей</t>
  </si>
  <si>
    <t>2 02 03026 00 0000 151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</si>
  <si>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</si>
  <si>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2 02 03026 05 0000 151</t>
  </si>
  <si>
    <t xml:space="preserve">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</si>
  <si>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</si>
  <si>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</si>
  <si>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</si>
  <si>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</si>
  <si>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2 02 03029 00 0000 151</t>
  </si>
  <si>
    <t>Субвенции бюджетам муниципальных образований на выплату  компенсации части родительской платы за содержание ребенка в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</si>
  <si>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</si>
  <si>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</si>
  <si>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</si>
  <si>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</si>
  <si>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</si>
  <si>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</si>
  <si>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</si>
  <si>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</si>
  <si>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</si>
  <si>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</si>
  <si>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</si>
  <si>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</si>
  <si>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</si>
  <si>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Приложение 3</t>
  </si>
  <si>
    <t>Приложение 8.1.</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</si>
  <si>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</si>
  <si>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ведомственной структуре расходов бюджета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</si>
  <si>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Администрация Клетнянского района</t>
  </si>
  <si>
    <t>Управление по делам образования, демографии, молодежной политике, ФК и массовому спорту</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</si>
  <si>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</si>
  <si>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 xml:space="preserve">07 </t>
  </si>
  <si>
    <t>Финансовое управление администрации Клетнянского района</t>
  </si>
  <si>
    <t>Клетнянский районный Совет народных депутатов</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</si>
  <si>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</si>
  <si>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</si>
  <si>
    <t xml:space="preserve">Приложение 10 
</t>
  </si>
  <si>
    <t>Аналитическое распределение расходов бюджета муниципального образования "Клетнянский муниципальный район" по муниципальным программам Клетнянского района на 2013 год</t>
  </si>
  <si>
    <t>рублей</t>
  </si>
  <si>
    <t>ГП</t>
  </si>
  <si>
    <t>ППГП</t>
  </si>
  <si>
    <t>КВСР</t>
  </si>
  <si>
    <t>1</t>
  </si>
  <si>
    <t>2</t>
  </si>
  <si>
    <t>3</t>
  </si>
  <si>
    <t>4</t>
  </si>
  <si>
    <t>5</t>
  </si>
  <si>
    <t>6</t>
  </si>
  <si>
    <t>7</t>
  </si>
  <si>
    <t>8</t>
  </si>
  <si>
    <t>9</t>
  </si>
  <si>
    <t>Реализация полномочий Клетнянского муниципального района на 2013 - 2016 годы</t>
  </si>
  <si>
    <t>Подпрограмма "Выполнение функций администрации Клетнянского района" (2013 - 2015 годы)</t>
  </si>
  <si>
    <t>Модернизация и развитие сети учреждений образования</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</si>
  <si>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</si>
  <si>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</si>
  <si>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Развитие системы образования Клетнянского муниципального района на 2013-2015 годы"</t>
  </si>
  <si>
    <t>00</t>
  </si>
  <si>
    <t>Обеспечение условий по по повышению качества жизни молодых семей Клетнянского района</t>
  </si>
  <si>
    <t xml:space="preserve">Управление муниципальными финансами
муниципального образования «Клетнянский муниципальный район на 2013 - 2015 годы»
</t>
  </si>
  <si>
    <t>Непрограмная часть</t>
  </si>
  <si>
    <t>70</t>
  </si>
  <si>
    <t>Приложение 4</t>
  </si>
  <si>
    <t>Приложение 5</t>
  </si>
  <si>
    <t>Приложение 12</t>
  </si>
  <si>
    <t>Таблица 6</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</si>
  <si>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2013 год
</t>
  </si>
  <si>
    <t>№ п/п</t>
  </si>
  <si>
    <t>Наименование муниципального образования</t>
  </si>
  <si>
    <t>2013 год</t>
  </si>
  <si>
    <t>Клетнянское городское поселение</t>
  </si>
  <si>
    <t>ИТОГО</t>
  </si>
  <si>
    <t>Приложение 6</t>
  </si>
  <si>
    <t>Приложение 13</t>
  </si>
  <si>
    <t xml:space="preserve">Субвенция бюджету городского  поселения (за счет субвенции, полученной из областного бюджета)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уполномоченный составлять протоколы об административных правонарушениях на плановый период 2014 и 2015 годов
</t>
  </si>
  <si>
    <t>2014 год</t>
  </si>
  <si>
    <t>2015 год</t>
  </si>
  <si>
    <t>Приложение 14</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</si>
  <si>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</si>
  <si>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Источники внутреннего финансирования дефицита бюджета муниципального образования "Клетнянский муниципальный район" на 2012 год</t>
  </si>
  <si>
    <t>КБК</t>
  </si>
  <si>
    <t>НАИМЕНОВАНИЕ</t>
  </si>
  <si>
    <t>Утверждено на 2013од</t>
  </si>
  <si>
    <t>853 01 05 00 00 00 0000 000</t>
  </si>
  <si>
    <t>Изменение остатков средств на счетах по учету средств бюджета</t>
  </si>
  <si>
    <t>853 01 05 00 00 00 0000 500</t>
  </si>
  <si>
    <t>Увеличение остатков средств бюджетов</t>
  </si>
  <si>
    <t>853 01 05 02 00 00 0000 500</t>
  </si>
  <si>
    <t>Увеличение прочих остатков средств бюджетов</t>
  </si>
  <si>
    <t>853 01 05 02 01 00 0000 510</t>
  </si>
  <si>
    <t xml:space="preserve">Увеличение прочих остатков денежных средств бюджетов </t>
  </si>
  <si>
    <t>853 01 05 02 01 05 0000 510</t>
  </si>
  <si>
    <t>Увеличение прочих остатков денежных средств бюджетов муниципальных районов</t>
  </si>
  <si>
    <t>853 01 05 00 00 00 0000 600</t>
  </si>
  <si>
    <t>Уменьшение остатков средств бюджетов</t>
  </si>
  <si>
    <t>853 01 05 02 00 00 0000 600</t>
  </si>
  <si>
    <t>Уменьшение прочих остатков средств бюджетов</t>
  </si>
  <si>
    <t>853 01 05 02 01 00 0000 610</t>
  </si>
  <si>
    <t>Уменьшение прочих остатков денежных средств бюджетов</t>
  </si>
  <si>
    <t>853 01 05 02 01 05 0000 610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</si>
  <si>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</si>
  <si>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</si>
  <si>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Приложение 7</t>
  </si>
  <si>
    <t xml:space="preserve">Изменения на сессию районного Совета в феврале 2013 года </t>
  </si>
  <si>
    <t xml:space="preserve">Утвержленный план </t>
  </si>
  <si>
    <t>декабрь</t>
  </si>
  <si>
    <t xml:space="preserve">Уточненный план </t>
  </si>
  <si>
    <t>ДОХОДЫ</t>
  </si>
  <si>
    <t>Собственные доходы</t>
  </si>
  <si>
    <t>Безвозмездные поступления от бюджетов других уровней</t>
  </si>
  <si>
    <t>Итого доходов</t>
  </si>
  <si>
    <t>Дефицит</t>
  </si>
  <si>
    <t>РАСХОДЫ</t>
  </si>
  <si>
    <t>0100</t>
  </si>
  <si>
    <t xml:space="preserve">Общегосударственные вопросы </t>
  </si>
  <si>
    <t>Глава</t>
  </si>
  <si>
    <t>Администрация на з/плату</t>
  </si>
  <si>
    <t>КРУ на з/плату</t>
  </si>
  <si>
    <t>Финупр. на з/плату</t>
  </si>
  <si>
    <t>Администрация прочие</t>
  </si>
  <si>
    <t>Финуправление прочие</t>
  </si>
  <si>
    <t>Программа развитие управления</t>
  </si>
  <si>
    <t>0200</t>
  </si>
  <si>
    <t>0300</t>
  </si>
  <si>
    <t xml:space="preserve">Национальная безопасность и правоохранительная деятельность </t>
  </si>
  <si>
    <t>ЕДС з/плата</t>
  </si>
  <si>
    <t>ЕДС прочие</t>
  </si>
  <si>
    <t>0400</t>
  </si>
  <si>
    <t>Поддержка малого предпринимат.</t>
  </si>
  <si>
    <t>0500</t>
  </si>
  <si>
    <t xml:space="preserve">Жилищно-коммунальное хозяйство </t>
  </si>
  <si>
    <t>0700</t>
  </si>
  <si>
    <t>На з/плату</t>
  </si>
  <si>
    <t xml:space="preserve"> - ДДУ</t>
  </si>
  <si>
    <t xml:space="preserve"> - ДЮСШ</t>
  </si>
  <si>
    <t xml:space="preserve"> - Муз.школа</t>
  </si>
  <si>
    <t xml:space="preserve"> - ЦМПСС</t>
  </si>
  <si>
    <t xml:space="preserve"> - ЦДТ</t>
  </si>
  <si>
    <t xml:space="preserve"> - Бухгалтерия, методкабинет</t>
  </si>
  <si>
    <t>Мероприятия по развитию образования</t>
  </si>
  <si>
    <t xml:space="preserve">  - из дотации 2012 года </t>
  </si>
  <si>
    <t xml:space="preserve">  - резерв</t>
  </si>
  <si>
    <t>0800</t>
  </si>
  <si>
    <t>Полномочия г/поселению</t>
  </si>
  <si>
    <t>1000</t>
  </si>
  <si>
    <t>жилье</t>
  </si>
  <si>
    <t>1100</t>
  </si>
  <si>
    <t>1400</t>
  </si>
  <si>
    <t>На сбалансированность</t>
  </si>
  <si>
    <t>Итого</t>
  </si>
  <si>
    <t>областные</t>
  </si>
  <si>
    <t>от поселений</t>
  </si>
  <si>
    <t>собственные</t>
  </si>
  <si>
    <r>
      <t xml:space="preserve">Остаток на счете на 01.01.13. - </t>
    </r>
    <r>
      <rPr>
        <b/>
        <sz val="10"/>
        <rFont val="Arial"/>
        <family val="2"/>
        <charset val="204"/>
      </rPr>
      <t>9 074 461,74 руб.</t>
    </r>
  </si>
  <si>
    <t>в т.ч.областные - 45 копеек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</si>
</sst>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
    <numFmt numFmtId="166" formatCode="#,##0.0"/>
    <numFmt numFmtId="167" formatCode="#,##0.00000"/>
    <numFmt numFmtId="168" formatCode="0.0"/>
    <numFmt numFmtId="169" formatCode="#,##0.00_ ;[Red]\-#,##0.00\ "/>
  </numFmts>
  <fonts count="32" x14ac:knownFonts="1">
    <font>
      <sz val="11"/>
      <color theme="1"/>
      <name val="Calibri"/>
      <family val="2"/>
      <scheme val="minor"/>
    </font>
    <font>
      <sz val="11"/>
      <color theme="1"/>
      <name val="Calibri"/>
      <family val="2"/>
      <scheme val="minor"/>
    </font>
    <font>
      <b/>
      <sz val="18"/>
      <color theme="3"/>
      <name val="Cambria"/>
      <family val="2"/>
      <charset val="204"/>
      <scheme val="major"/>
    </font>
    <font>
      <b/>
      <sz val="11"/>
      <color theme="3"/>
      <name val="Calibri"/>
      <family val="2"/>
      <charset val="204"/>
      <scheme val="minor"/>
    </font>
    <font>
      <sz val="8"/>
      <name val="Arial"/>
      <family val="2"/>
      <charset val="204"/>
    </font>
    <font>
      <sz val="10"/>
      <name val="Arial"/>
      <family val="2"/>
      <charset val="204"/>
    </font>
    <font>
      <b/>
      <sz val="10"/>
      <name val="Arial"/>
      <family val="2"/>
      <charset val="204"/>
    </font>
    <font>
      <i/>
      <sz val="8"/>
      <name val="Arial"/>
      <family val="2"/>
      <charset val="204"/>
    </font>
    <font>
      <b/>
      <u/>
      <sz val="10"/>
      <name val="Arial"/>
      <family val="2"/>
      <charset val="204"/>
    </font>
    <font>
      <sz val="10"/>
      <name val="Arial Cyr"/>
      <charset val="204"/>
    </font>
    <font>
      <sz val="10"/>
      <color rgb="FFFF0000"/>
      <name val="Arial"/>
      <family val="2"/>
      <charset val="204"/>
    </font>
    <font>
      <sz val="10"/>
      <color rgb="FF000000"/>
      <name val="Arial"/>
      <family val="2"/>
      <charset val="204"/>
    </font>
    <font>
      <sz val="10"/>
      <color theme="1"/>
      <name val="Arial"/>
      <family val="2"/>
      <charset val="204"/>
    </font>
    <font>
      <sz val="10"/>
      <color indexed="10"/>
      <name val="Arial"/>
      <family val="2"/>
      <charset val="204"/>
    </font>
    <font>
      <sz val="10"/>
      <color indexed="8"/>
      <name val="Arial"/>
      <family val="2"/>
      <charset val="204"/>
    </font>
    <font>
      <b/>
      <i/>
      <sz val="10"/>
      <name val="Arial"/>
      <family val="2"/>
      <charset val="204"/>
    </font>
    <font>
      <sz val="11"/>
      <color theme="0"/>
      <name val="Calibri"/>
      <family val="2"/>
      <scheme val="minor"/>
    </font>
    <font>
      <sz val="11"/>
      <name val="Calibri"/>
      <family val="2"/>
      <scheme val="minor"/>
    </font>
    <font>
      <b/>
      <sz val="10"/>
      <color theme="1"/>
      <name val="Arial"/>
      <family val="2"/>
      <charset val="204"/>
    </font>
    <font>
      <sz val="10"/>
      <color theme="1"/>
      <name val="Calibri"/>
      <family val="2"/>
      <scheme val="minor"/>
    </font>
    <font>
      <b/>
      <sz val="10"/>
      <color rgb="FF000000"/>
      <name val="Arial"/>
      <family val="2"/>
      <charset val="204"/>
    </font>
    <font>
      <i/>
      <sz val="8"/>
      <color rgb="FF000000"/>
      <name val="Arial"/>
      <family val="2"/>
      <charset val="204"/>
    </font>
    <font>
      <b/>
      <sz val="8"/>
      <name val="Arial"/>
      <family val="2"/>
      <charset val="204"/>
    </font>
    <font>
      <sz val="10"/>
      <name val="Times New Roman Cyr"/>
      <charset val="204"/>
    </font>
    <font>
      <u/>
      <sz val="10"/>
      <name val="Arial"/>
      <family val="2"/>
      <charset val="204"/>
    </font>
    <font>
      <b/>
      <sz val="12"/>
      <name val="Arial"/>
      <family val="2"/>
      <charset val="204"/>
    </font>
    <font>
      <sz val="12"/>
      <name val="Arial"/>
      <family val="2"/>
      <charset val="204"/>
    </font>
    <font>
      <b/>
      <sz val="12"/>
      <color indexed="59"/>
      <name val="Arial"/>
      <family val="2"/>
      <charset val="204"/>
    </font>
    <font>
      <b/>
      <sz val="11"/>
      <name val="Arial"/>
      <family val="2"/>
      <charset val="204"/>
    </font>
    <font>
      <sz val="10"/>
      <color indexed="12"/>
      <name val="Arial"/>
      <family val="2"/>
      <charset val="204"/>
    </font>
    <font>
      <i/>
      <sz val="10"/>
      <name val="Arial"/>
      <family val="2"/>
      <charset val="204"/>
    </font>
    <font>
      <sz val="10"/>
      <color theme="1"/>
      <name val="Courier New"/>
      <family val="3"/>
      <charset val="204"/>
    </font>
  </fonts>
  <fills count="3">
    <fill>
      <patternFill patternType="none"/>
    </fill>
    <fill>
      <patternFill patternType="gray125"/>
    </fill>
    <fill>
      <patternFill patternType="solid">
        <fgColor indexed="43"/>
        <bgColor indexed="64"/>
      </patternFill>
    </fill>
  </fills>
  <borders count="18">
    <border>
      <left/>
      <right/>
      <top/>
      <bottom/>
      <diagonal/>
    </border>
    <border>
      <left/>
      <right/>
      <top/>
      <bottom style="medium">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23" fillId="0" borderId="0"/>
    <xf numFmtId="0" fontId="5" fillId="0" borderId="0"/>
  </cellStyleXfs>
  <cellXfs count="362">
    <xf numFmtId="0" fontId="0" fillId="0" borderId="0" xfId="0"/>
    <xf numFmtId="0" fontId="5" fillId="0" borderId="0" xfId="0" applyFont="1" applyFill="1" applyAlignment="1">
      <alignment vertical="top"/>
    </xf>
    <xf numFmtId="0" fontId="5" fillId="0" borderId="0" xfId="0" applyFont="1" applyFill="1" applyAlignment="1">
      <alignment vertical="top" wrapText="1"/>
    </xf>
    <xf numFmtId="0" fontId="5" fillId="0" borderId="2" xfId="0" applyFont="1" applyFill="1" applyBorder="1" applyAlignment="1">
      <alignment vertical="top"/>
    </xf>
    <xf numFmtId="0" fontId="5" fillId="0" borderId="2" xfId="0" applyFont="1" applyFill="1" applyBorder="1" applyAlignment="1">
      <alignment horizontal="center" vertical="top"/>
    </xf>
    <xf numFmtId="0" fontId="7" fillId="0" borderId="2" xfId="0" applyFont="1" applyFill="1" applyBorder="1" applyAlignment="1">
      <alignment horizontal="right" vertical="top"/>
    </xf>
    <xf numFmtId="0" fontId="4" fillId="0" borderId="3" xfId="0" applyFont="1" applyFill="1" applyBorder="1" applyAlignment="1">
      <alignment horizontal="center" vertical="top" wrapText="1"/>
    </xf>
    <xf numFmtId="49" fontId="4" fillId="0" borderId="3" xfId="0" applyNumberFormat="1" applyFont="1" applyFill="1" applyBorder="1" applyAlignment="1">
      <alignment horizontal="center" vertical="top"/>
    </xf>
    <xf numFmtId="0" fontId="4" fillId="0" borderId="0" xfId="0" applyFont="1" applyFill="1" applyAlignment="1">
      <alignment vertical="top"/>
    </xf>
    <xf numFmtId="0" fontId="8" fillId="0" borderId="3" xfId="0" applyFont="1" applyFill="1" applyBorder="1" applyAlignment="1">
      <alignment horizontal="left" vertical="top" wrapText="1"/>
    </xf>
    <xf numFmtId="49" fontId="8" fillId="0" borderId="3" xfId="0" applyNumberFormat="1" applyFont="1" applyFill="1" applyBorder="1" applyAlignment="1">
      <alignment horizontal="center" vertical="top"/>
    </xf>
    <xf numFmtId="4" fontId="8" fillId="0" borderId="3" xfId="0" applyNumberFormat="1" applyFont="1" applyFill="1" applyBorder="1" applyAlignment="1">
      <alignment vertical="top"/>
    </xf>
    <xf numFmtId="0" fontId="8" fillId="0" borderId="0" xfId="0" applyFont="1" applyFill="1" applyAlignment="1">
      <alignment vertical="top"/>
    </xf>
    <xf numFmtId="0" fontId="6" fillId="0" borderId="3" xfId="0" applyFont="1" applyFill="1" applyBorder="1" applyAlignment="1">
      <alignment horizontal="left" vertical="top" wrapText="1"/>
    </xf>
    <xf numFmtId="49" fontId="6" fillId="0" borderId="3" xfId="0" applyNumberFormat="1" applyFont="1" applyFill="1" applyBorder="1" applyAlignment="1">
      <alignment horizontal="center" vertical="top"/>
    </xf>
    <xf numFmtId="4" fontId="6" fillId="0" borderId="3" xfId="0" applyNumberFormat="1" applyFont="1" applyFill="1" applyBorder="1" applyAlignment="1">
      <alignment vertical="top"/>
    </xf>
    <xf numFmtId="0" fontId="6" fillId="0" borderId="0" xfId="0" applyFont="1" applyFill="1" applyAlignment="1">
      <alignment vertical="top"/>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xf>
    <xf numFmtId="4" fontId="5" fillId="0" borderId="3" xfId="0" applyNumberFormat="1" applyFont="1" applyFill="1" applyBorder="1" applyAlignment="1">
      <alignment vertical="top"/>
    </xf>
    <xf numFmtId="0" fontId="5" fillId="0" borderId="3" xfId="0" applyFont="1" applyFill="1" applyBorder="1" applyAlignment="1">
      <alignment vertical="top"/>
    </xf>
    <xf numFmtId="0" fontId="5" fillId="0" borderId="3" xfId="0" applyFont="1" applyFill="1" applyBorder="1" applyAlignment="1">
      <alignment vertical="top" wrapText="1"/>
    </xf>
    <xf numFmtId="0" fontId="5" fillId="0" borderId="5" xfId="0" applyFont="1" applyFill="1" applyBorder="1" applyAlignment="1">
      <alignment horizontal="left" vertical="top" wrapText="1"/>
    </xf>
    <xf numFmtId="0" fontId="9" fillId="0" borderId="0" xfId="0" applyFont="1" applyFill="1" applyAlignment="1">
      <alignment vertical="top"/>
    </xf>
    <xf numFmtId="49" fontId="5"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 fontId="5" fillId="0" borderId="3" xfId="0" applyNumberFormat="1" applyFont="1" applyFill="1" applyBorder="1" applyAlignment="1">
      <alignment vertical="top" wrapText="1"/>
    </xf>
    <xf numFmtId="0" fontId="5" fillId="0" borderId="3" xfId="0" applyFont="1" applyBorder="1" applyAlignment="1">
      <alignment horizontal="center" vertical="top" wrapText="1"/>
    </xf>
    <xf numFmtId="0" fontId="6" fillId="0" borderId="3" xfId="0" applyFont="1" applyFill="1" applyBorder="1" applyAlignment="1">
      <alignment vertical="top" wrapText="1"/>
    </xf>
    <xf numFmtId="0" fontId="6" fillId="0" borderId="0" xfId="0" applyFont="1" applyFill="1" applyBorder="1" applyAlignment="1">
      <alignment vertical="top"/>
    </xf>
    <xf numFmtId="0" fontId="5" fillId="0" borderId="0" xfId="0" applyFont="1" applyFill="1" applyBorder="1" applyAlignment="1">
      <alignment vertical="top"/>
    </xf>
    <xf numFmtId="4" fontId="5" fillId="0" borderId="3" xfId="0" applyNumberFormat="1" applyFont="1" applyFill="1" applyBorder="1" applyAlignment="1">
      <alignment horizontal="right" vertical="top"/>
    </xf>
    <xf numFmtId="0" fontId="10" fillId="0" borderId="3" xfId="0" applyFont="1" applyFill="1" applyBorder="1" applyAlignment="1">
      <alignment horizontal="left" vertical="top" wrapText="1"/>
    </xf>
    <xf numFmtId="0" fontId="10" fillId="0" borderId="3" xfId="0" applyFont="1" applyFill="1" applyBorder="1" applyAlignment="1">
      <alignment vertical="top"/>
    </xf>
    <xf numFmtId="0" fontId="11" fillId="0" borderId="5" xfId="0" applyFont="1" applyFill="1" applyBorder="1" applyAlignment="1">
      <alignment horizontal="left" vertical="top" wrapText="1"/>
    </xf>
    <xf numFmtId="0" fontId="5" fillId="0" borderId="3" xfId="0" applyFont="1" applyFill="1" applyBorder="1" applyAlignment="1">
      <alignment horizontal="center" vertical="top" wrapText="1"/>
    </xf>
    <xf numFmtId="0" fontId="0" fillId="0" borderId="3" xfId="0" applyBorder="1" applyAlignment="1">
      <alignment vertical="top" wrapText="1"/>
    </xf>
    <xf numFmtId="164" fontId="12" fillId="0" borderId="3" xfId="0" applyNumberFormat="1" applyFont="1" applyBorder="1" applyAlignment="1">
      <alignment vertical="top" wrapText="1"/>
    </xf>
    <xf numFmtId="0" fontId="0" fillId="0" borderId="0" xfId="0" applyAlignment="1">
      <alignment wrapText="1"/>
    </xf>
    <xf numFmtId="164" fontId="5" fillId="0" borderId="3" xfId="0" applyNumberFormat="1" applyFont="1" applyFill="1" applyBorder="1" applyAlignment="1">
      <alignment vertical="top"/>
    </xf>
    <xf numFmtId="165" fontId="5" fillId="0" borderId="0" xfId="0" applyNumberFormat="1" applyFont="1" applyFill="1" applyAlignment="1">
      <alignment vertical="top"/>
    </xf>
    <xf numFmtId="164" fontId="5" fillId="0" borderId="0" xfId="0" applyNumberFormat="1" applyFont="1" applyFill="1" applyAlignment="1">
      <alignment vertical="top"/>
    </xf>
    <xf numFmtId="0" fontId="6"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3" xfId="0" applyFont="1" applyFill="1" applyBorder="1" applyAlignment="1">
      <alignment vertical="top"/>
    </xf>
    <xf numFmtId="49" fontId="6" fillId="0" borderId="3" xfId="0" applyNumberFormat="1" applyFont="1" applyFill="1" applyBorder="1" applyAlignment="1">
      <alignment horizontal="center" vertical="top" wrapText="1"/>
    </xf>
    <xf numFmtId="164" fontId="6" fillId="0" borderId="3" xfId="0" applyNumberFormat="1" applyFont="1" applyFill="1" applyBorder="1" applyAlignment="1">
      <alignment vertical="top"/>
    </xf>
    <xf numFmtId="164" fontId="6" fillId="0" borderId="0" xfId="0" applyNumberFormat="1" applyFont="1" applyFill="1" applyAlignment="1">
      <alignment vertical="top"/>
    </xf>
    <xf numFmtId="2" fontId="5" fillId="0" borderId="0" xfId="0" applyNumberFormat="1" applyFont="1" applyFill="1" applyAlignment="1">
      <alignment vertical="top"/>
    </xf>
    <xf numFmtId="0" fontId="12" fillId="0" borderId="3" xfId="0" applyFont="1" applyFill="1" applyBorder="1" applyAlignment="1">
      <alignment horizontal="left" vertical="top" wrapText="1"/>
    </xf>
    <xf numFmtId="0" fontId="5" fillId="0" borderId="5" xfId="0" applyFont="1" applyFill="1" applyBorder="1" applyAlignment="1">
      <alignment horizontal="left" vertical="top"/>
    </xf>
    <xf numFmtId="4" fontId="6" fillId="0" borderId="3" xfId="0" applyNumberFormat="1" applyFont="1" applyFill="1" applyBorder="1" applyAlignment="1">
      <alignment horizontal="right" vertical="top"/>
    </xf>
    <xf numFmtId="0" fontId="5" fillId="0" borderId="3" xfId="0" applyFont="1" applyFill="1" applyBorder="1" applyAlignment="1">
      <alignment horizontal="left" vertical="top"/>
    </xf>
    <xf numFmtId="0" fontId="15" fillId="0" borderId="0" xfId="0" applyFont="1" applyFill="1" applyAlignment="1">
      <alignment vertical="top"/>
    </xf>
    <xf numFmtId="49" fontId="8" fillId="0" borderId="3" xfId="0" applyNumberFormat="1" applyFont="1" applyFill="1" applyBorder="1" applyAlignment="1">
      <alignment horizontal="center" vertical="top" wrapText="1"/>
    </xf>
    <xf numFmtId="4" fontId="8" fillId="0" borderId="3" xfId="0" applyNumberFormat="1" applyFont="1" applyFill="1" applyBorder="1" applyAlignment="1">
      <alignment vertical="top" wrapText="1"/>
    </xf>
    <xf numFmtId="49" fontId="6" fillId="0" borderId="3" xfId="0" applyNumberFormat="1" applyFont="1" applyFill="1" applyBorder="1" applyAlignment="1">
      <alignment horizontal="left" vertical="top" wrapText="1"/>
    </xf>
    <xf numFmtId="4" fontId="6" fillId="0" borderId="3" xfId="0" applyNumberFormat="1" applyFont="1" applyFill="1" applyBorder="1" applyAlignment="1">
      <alignment horizontal="right" vertical="top" wrapText="1"/>
    </xf>
    <xf numFmtId="0" fontId="6" fillId="0" borderId="3" xfId="0" applyFont="1" applyFill="1" applyBorder="1" applyAlignment="1">
      <alignment horizontal="left" vertical="top"/>
    </xf>
    <xf numFmtId="0" fontId="16" fillId="0" borderId="0" xfId="0" applyFont="1"/>
    <xf numFmtId="0" fontId="16" fillId="0" borderId="0" xfId="0" applyFont="1" applyAlignment="1">
      <alignment horizontal="center"/>
    </xf>
    <xf numFmtId="166" fontId="17" fillId="0" borderId="0" xfId="0" applyNumberFormat="1" applyFont="1"/>
    <xf numFmtId="167" fontId="17" fillId="0" borderId="0" xfId="0" applyNumberFormat="1" applyFont="1"/>
    <xf numFmtId="167" fontId="16" fillId="0" borderId="0" xfId="0" applyNumberFormat="1" applyFont="1"/>
    <xf numFmtId="2" fontId="17" fillId="0" borderId="0" xfId="0" applyNumberFormat="1" applyFont="1"/>
    <xf numFmtId="0" fontId="17" fillId="0" borderId="0" xfId="0" applyFont="1"/>
    <xf numFmtId="4" fontId="17" fillId="0" borderId="0" xfId="0" applyNumberFormat="1" applyFont="1"/>
    <xf numFmtId="0" fontId="0" fillId="0" borderId="0" xfId="0" applyAlignment="1">
      <alignment horizontal="center"/>
    </xf>
    <xf numFmtId="166" fontId="0" fillId="0" borderId="0" xfId="0" applyNumberFormat="1"/>
    <xf numFmtId="0" fontId="5" fillId="0" borderId="0" xfId="0" applyFont="1" applyFill="1" applyAlignment="1">
      <alignment horizontal="center" vertical="top"/>
    </xf>
    <xf numFmtId="49" fontId="5" fillId="0" borderId="0" xfId="0" applyNumberFormat="1" applyFont="1" applyFill="1" applyBorder="1" applyAlignment="1">
      <alignment vertical="top" wrapText="1"/>
    </xf>
    <xf numFmtId="0" fontId="5" fillId="0" borderId="0" xfId="0" applyFont="1" applyFill="1" applyBorder="1" applyAlignment="1">
      <alignment horizontal="center" vertical="top"/>
    </xf>
    <xf numFmtId="49" fontId="5" fillId="0" borderId="0" xfId="0" applyNumberFormat="1" applyFont="1" applyFill="1" applyBorder="1" applyAlignment="1">
      <alignment horizontal="left" vertical="top" wrapText="1"/>
    </xf>
    <xf numFmtId="0" fontId="6" fillId="0" borderId="0" xfId="0" applyFont="1" applyFill="1" applyBorder="1" applyAlignment="1">
      <alignment vertical="top" wrapText="1"/>
    </xf>
    <xf numFmtId="0" fontId="5" fillId="0" borderId="0" xfId="0" applyFont="1" applyFill="1" applyAlignment="1">
      <alignment horizontal="center" vertical="top" wrapText="1"/>
    </xf>
    <xf numFmtId="0" fontId="4" fillId="0" borderId="6" xfId="0" applyFont="1" applyFill="1" applyBorder="1" applyAlignment="1">
      <alignment horizontal="center" vertical="top" wrapText="1"/>
    </xf>
    <xf numFmtId="0" fontId="4" fillId="0" borderId="0" xfId="0" applyFont="1" applyFill="1" applyAlignment="1">
      <alignment horizontal="center" vertical="top"/>
    </xf>
    <xf numFmtId="0" fontId="6" fillId="0" borderId="3" xfId="0" applyFont="1" applyFill="1" applyBorder="1" applyAlignment="1">
      <alignment horizontal="center" vertical="top" wrapText="1"/>
    </xf>
    <xf numFmtId="4" fontId="6" fillId="0" borderId="3" xfId="0" applyNumberFormat="1" applyFont="1" applyFill="1" applyBorder="1" applyAlignment="1">
      <alignment vertical="top" wrapText="1"/>
    </xf>
    <xf numFmtId="0" fontId="6" fillId="0" borderId="0" xfId="0" applyFont="1" applyFill="1" applyAlignment="1">
      <alignment vertical="top" wrapText="1"/>
    </xf>
    <xf numFmtId="0" fontId="12" fillId="0" borderId="0" xfId="0" applyFont="1" applyFill="1" applyAlignment="1">
      <alignment vertical="top" wrapText="1"/>
    </xf>
    <xf numFmtId="0" fontId="18" fillId="0" borderId="3" xfId="0" applyFont="1" applyFill="1" applyBorder="1" applyAlignment="1">
      <alignment horizontal="center" vertical="top" wrapText="1"/>
    </xf>
    <xf numFmtId="0" fontId="18" fillId="0" borderId="0" xfId="0" applyFont="1" applyFill="1" applyAlignment="1">
      <alignment vertical="top" wrapText="1"/>
    </xf>
    <xf numFmtId="0" fontId="12" fillId="0" borderId="3" xfId="0" applyFont="1" applyFill="1" applyBorder="1" applyAlignment="1">
      <alignment horizontal="center" vertical="top" wrapText="1"/>
    </xf>
    <xf numFmtId="0" fontId="12" fillId="0" borderId="3" xfId="0" applyFont="1" applyFill="1" applyBorder="1" applyAlignment="1">
      <alignment vertical="top" wrapText="1"/>
    </xf>
    <xf numFmtId="4" fontId="12" fillId="0" borderId="3" xfId="0" applyNumberFormat="1" applyFont="1" applyFill="1" applyBorder="1" applyAlignment="1">
      <alignment vertical="top" wrapText="1"/>
    </xf>
    <xf numFmtId="0" fontId="12" fillId="0" borderId="3" xfId="0" applyNumberFormat="1" applyFont="1" applyFill="1" applyBorder="1" applyAlignment="1">
      <alignment vertical="top" wrapText="1"/>
    </xf>
    <xf numFmtId="0" fontId="5" fillId="0" borderId="3" xfId="0" applyNumberFormat="1" applyFont="1" applyFill="1" applyBorder="1" applyAlignment="1">
      <alignment vertical="top" wrapText="1"/>
    </xf>
    <xf numFmtId="0" fontId="6" fillId="0" borderId="3" xfId="0" applyNumberFormat="1" applyFont="1" applyFill="1" applyBorder="1" applyAlignment="1">
      <alignment vertical="top" wrapText="1"/>
    </xf>
    <xf numFmtId="165" fontId="6" fillId="0" borderId="0" xfId="0" applyNumberFormat="1" applyFont="1" applyFill="1" applyBorder="1" applyAlignment="1">
      <alignment vertical="top" wrapText="1"/>
    </xf>
    <xf numFmtId="165" fontId="5" fillId="0" borderId="0" xfId="0" applyNumberFormat="1" applyFont="1" applyFill="1" applyBorder="1" applyAlignment="1">
      <alignment vertical="top" wrapText="1"/>
    </xf>
    <xf numFmtId="165" fontId="5" fillId="0" borderId="0" xfId="0" applyNumberFormat="1" applyFont="1" applyFill="1" applyBorder="1" applyAlignment="1">
      <alignment vertical="top"/>
    </xf>
    <xf numFmtId="164" fontId="6" fillId="0" borderId="3" xfId="0" applyNumberFormat="1" applyFont="1" applyFill="1" applyBorder="1" applyAlignment="1">
      <alignment vertical="top" wrapText="1"/>
    </xf>
    <xf numFmtId="164" fontId="6" fillId="0" borderId="0" xfId="0" applyNumberFormat="1" applyFont="1" applyFill="1" applyBorder="1" applyAlignment="1">
      <alignment vertical="top" wrapText="1"/>
    </xf>
    <xf numFmtId="168" fontId="5" fillId="0" borderId="0" xfId="0" applyNumberFormat="1" applyFont="1" applyFill="1" applyBorder="1" applyAlignment="1">
      <alignment vertical="top" wrapText="1"/>
    </xf>
    <xf numFmtId="164" fontId="5" fillId="0" borderId="3" xfId="0" applyNumberFormat="1" applyFont="1" applyFill="1" applyBorder="1" applyAlignment="1">
      <alignment vertical="top" wrapText="1"/>
    </xf>
    <xf numFmtId="164"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165" fontId="6" fillId="0" borderId="0" xfId="0" applyNumberFormat="1" applyFont="1" applyFill="1" applyBorder="1" applyAlignment="1">
      <alignment vertical="top"/>
    </xf>
    <xf numFmtId="0" fontId="8"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164" fontId="8" fillId="0" borderId="3" xfId="0" applyNumberFormat="1" applyFont="1" applyFill="1" applyBorder="1" applyAlignment="1">
      <alignment horizontal="right" vertical="center" wrapText="1"/>
    </xf>
    <xf numFmtId="164" fontId="4" fillId="0" borderId="0" xfId="0" applyNumberFormat="1" applyFont="1" applyFill="1" applyAlignment="1">
      <alignment vertical="top"/>
    </xf>
    <xf numFmtId="0" fontId="11" fillId="0" borderId="5" xfId="0" applyFont="1" applyFill="1" applyBorder="1" applyAlignment="1">
      <alignment horizontal="left" vertical="center" wrapText="1"/>
    </xf>
    <xf numFmtId="0" fontId="8" fillId="0" borderId="5" xfId="0" applyFont="1" applyFill="1" applyBorder="1" applyAlignment="1">
      <alignment horizontal="center" wrapText="1"/>
    </xf>
    <xf numFmtId="164" fontId="8" fillId="0" borderId="3" xfId="0" applyNumberFormat="1" applyFont="1" applyFill="1" applyBorder="1" applyAlignment="1">
      <alignment vertical="center"/>
    </xf>
    <xf numFmtId="0" fontId="8" fillId="0" borderId="5" xfId="0" applyFont="1" applyFill="1" applyBorder="1" applyAlignment="1">
      <alignment horizontal="center" vertical="top" wrapText="1"/>
    </xf>
    <xf numFmtId="0" fontId="8" fillId="0" borderId="3" xfId="0" applyFont="1" applyFill="1" applyBorder="1" applyAlignment="1">
      <alignment horizontal="center" vertical="top" wrapText="1"/>
    </xf>
    <xf numFmtId="164" fontId="8" fillId="0" borderId="3" xfId="0" applyNumberFormat="1" applyFont="1" applyFill="1" applyBorder="1" applyAlignment="1">
      <alignment vertical="top"/>
    </xf>
    <xf numFmtId="0" fontId="8" fillId="0" borderId="4" xfId="0" applyFont="1" applyFill="1" applyBorder="1" applyAlignment="1">
      <alignment horizontal="left" vertical="top" wrapText="1"/>
    </xf>
    <xf numFmtId="0" fontId="5" fillId="0" borderId="4" xfId="0" applyFont="1" applyFill="1" applyBorder="1" applyAlignment="1">
      <alignment horizontal="center" vertical="top"/>
    </xf>
    <xf numFmtId="0" fontId="6" fillId="0" borderId="4" xfId="0" applyFont="1" applyFill="1" applyBorder="1" applyAlignment="1">
      <alignment horizontal="left" vertical="top" wrapText="1"/>
    </xf>
    <xf numFmtId="0" fontId="5" fillId="0" borderId="4" xfId="0" applyFont="1" applyFill="1" applyBorder="1" applyAlignment="1">
      <alignment vertical="top" wrapText="1"/>
    </xf>
    <xf numFmtId="4" fontId="5" fillId="0" borderId="0" xfId="0" applyNumberFormat="1" applyFont="1" applyFill="1" applyAlignment="1">
      <alignment vertical="top"/>
    </xf>
    <xf numFmtId="0" fontId="6" fillId="0" borderId="4" xfId="0" applyFont="1" applyFill="1" applyBorder="1" applyAlignment="1">
      <alignment vertical="top" wrapText="1"/>
    </xf>
    <xf numFmtId="0" fontId="6" fillId="0" borderId="7" xfId="0" applyFont="1" applyFill="1" applyBorder="1" applyAlignment="1">
      <alignment horizontal="left" vertical="top" wrapText="1"/>
    </xf>
    <xf numFmtId="0" fontId="5" fillId="0" borderId="7" xfId="0" applyFont="1" applyFill="1" applyBorder="1" applyAlignment="1">
      <alignment horizontal="left" vertical="top" wrapText="1"/>
    </xf>
    <xf numFmtId="0" fontId="6" fillId="0" borderId="4" xfId="0" applyFont="1" applyFill="1" applyBorder="1" applyAlignment="1">
      <alignment horizontal="left" vertical="top"/>
    </xf>
    <xf numFmtId="0" fontId="8" fillId="0" borderId="7" xfId="0" applyFont="1" applyFill="1" applyBorder="1" applyAlignment="1">
      <alignment horizontal="center" vertical="top"/>
    </xf>
    <xf numFmtId="0" fontId="8" fillId="0" borderId="4" xfId="0" applyFont="1" applyFill="1" applyBorder="1" applyAlignment="1">
      <alignment horizontal="center" vertical="top"/>
    </xf>
    <xf numFmtId="0" fontId="8" fillId="0" borderId="3" xfId="0" applyFont="1" applyFill="1" applyBorder="1" applyAlignment="1">
      <alignment horizontal="center" vertical="top"/>
    </xf>
    <xf numFmtId="4" fontId="16" fillId="0" borderId="0" xfId="0" applyNumberFormat="1" applyFont="1"/>
    <xf numFmtId="0" fontId="17" fillId="0" borderId="0" xfId="0" applyFont="1" applyFill="1"/>
    <xf numFmtId="0" fontId="17" fillId="0" borderId="0" xfId="0" applyFont="1" applyFill="1" applyAlignment="1">
      <alignment horizontal="center"/>
    </xf>
    <xf numFmtId="4" fontId="17" fillId="0" borderId="0" xfId="0" applyNumberFormat="1" applyFont="1" applyFill="1"/>
    <xf numFmtId="49" fontId="17" fillId="0" borderId="0" xfId="0" applyNumberFormat="1" applyFont="1" applyFill="1" applyAlignment="1">
      <alignment horizontal="center"/>
    </xf>
    <xf numFmtId="49" fontId="17" fillId="0" borderId="0" xfId="0" applyNumberFormat="1" applyFont="1" applyFill="1"/>
    <xf numFmtId="49" fontId="16" fillId="0" borderId="0" xfId="0" applyNumberFormat="1" applyFont="1" applyAlignment="1">
      <alignment horizontal="center"/>
    </xf>
    <xf numFmtId="49" fontId="16" fillId="0" borderId="0" xfId="0" applyNumberFormat="1" applyFont="1"/>
    <xf numFmtId="49" fontId="0" fillId="0" borderId="0" xfId="0" applyNumberFormat="1" applyAlignment="1">
      <alignment horizontal="center"/>
    </xf>
    <xf numFmtId="49" fontId="0" fillId="0" borderId="0" xfId="0" applyNumberFormat="1"/>
    <xf numFmtId="0" fontId="5" fillId="0" borderId="0" xfId="0" applyFont="1" applyFill="1" applyAlignment="1">
      <alignment horizontal="right" vertical="top"/>
    </xf>
    <xf numFmtId="0" fontId="19" fillId="0" borderId="0" xfId="0" applyFont="1" applyFill="1"/>
    <xf numFmtId="49" fontId="19" fillId="0" borderId="0" xfId="0" applyNumberFormat="1" applyFont="1" applyFill="1"/>
    <xf numFmtId="0" fontId="20" fillId="0" borderId="0" xfId="7" applyFont="1" applyFill="1" applyBorder="1" applyAlignment="1">
      <alignment horizontal="center" vertical="center" wrapText="1"/>
    </xf>
    <xf numFmtId="49" fontId="20" fillId="0" borderId="0" xfId="7" applyNumberFormat="1" applyFont="1" applyFill="1" applyBorder="1" applyAlignment="1">
      <alignment horizontal="center" vertical="center" wrapText="1"/>
    </xf>
    <xf numFmtId="49" fontId="11" fillId="0" borderId="8" xfId="6" applyNumberFormat="1" applyFont="1" applyFill="1" applyBorder="1" applyAlignment="1">
      <alignment horizontal="center" vertical="top" wrapText="1"/>
    </xf>
    <xf numFmtId="0" fontId="11" fillId="0" borderId="8" xfId="6" applyFont="1" applyFill="1" applyBorder="1" applyAlignment="1">
      <alignment horizontal="center" vertical="top" wrapText="1"/>
    </xf>
    <xf numFmtId="0" fontId="11" fillId="0" borderId="9" xfId="6" applyFont="1" applyFill="1" applyBorder="1" applyAlignment="1">
      <alignment horizontal="center" vertical="top" wrapText="1"/>
    </xf>
    <xf numFmtId="49" fontId="11" fillId="0" borderId="8" xfId="5" applyNumberFormat="1" applyFont="1" applyFill="1" applyBorder="1" applyAlignment="1">
      <alignment horizontal="center" vertical="center" wrapText="1"/>
    </xf>
    <xf numFmtId="0" fontId="11" fillId="0" borderId="8" xfId="5" applyNumberFormat="1" applyFont="1" applyFill="1" applyBorder="1" applyAlignment="1">
      <alignment horizontal="center" vertical="center" wrapText="1"/>
    </xf>
    <xf numFmtId="0" fontId="11" fillId="0" borderId="9" xfId="5"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49" fontId="20" fillId="0" borderId="12" xfId="3" applyNumberFormat="1" applyFont="1" applyFill="1" applyBorder="1" applyAlignment="1">
      <alignment horizontal="center" vertical="center" wrapText="1"/>
    </xf>
    <xf numFmtId="49" fontId="20" fillId="0" borderId="12" xfId="2" applyNumberFormat="1" applyFont="1" applyFill="1" applyBorder="1" applyAlignment="1">
      <alignment vertical="top" wrapText="1"/>
    </xf>
    <xf numFmtId="49" fontId="20" fillId="0" borderId="12" xfId="1" applyNumberFormat="1" applyFont="1" applyFill="1" applyBorder="1" applyAlignment="1">
      <alignment vertical="center" wrapText="1"/>
    </xf>
    <xf numFmtId="0" fontId="20" fillId="0" borderId="12" xfId="2" applyNumberFormat="1" applyFont="1" applyFill="1" applyBorder="1" applyAlignment="1">
      <alignment vertical="top" wrapText="1"/>
    </xf>
    <xf numFmtId="164" fontId="20" fillId="0" borderId="13" xfId="2" applyNumberFormat="1" applyFont="1" applyFill="1" applyBorder="1" applyAlignment="1">
      <alignment vertical="top" wrapText="1"/>
    </xf>
    <xf numFmtId="49" fontId="20" fillId="0" borderId="3" xfId="3" applyNumberFormat="1" applyFont="1" applyFill="1" applyBorder="1" applyAlignment="1">
      <alignment horizontal="center" vertical="center" wrapText="1"/>
    </xf>
    <xf numFmtId="49" fontId="20" fillId="0" borderId="3" xfId="2" applyNumberFormat="1" applyFont="1" applyFill="1" applyBorder="1" applyAlignment="1">
      <alignment vertical="top" wrapText="1"/>
    </xf>
    <xf numFmtId="49" fontId="20" fillId="0" borderId="3" xfId="1" applyNumberFormat="1" applyFont="1" applyFill="1" applyBorder="1" applyAlignment="1">
      <alignment vertical="center" wrapText="1"/>
    </xf>
    <xf numFmtId="0" fontId="20" fillId="0" borderId="3" xfId="2" applyNumberFormat="1" applyFont="1" applyFill="1" applyBorder="1" applyAlignment="1">
      <alignment vertical="top" wrapText="1"/>
    </xf>
    <xf numFmtId="164" fontId="20" fillId="0" borderId="3" xfId="2" applyNumberFormat="1" applyFont="1" applyFill="1" applyBorder="1" applyAlignment="1">
      <alignment vertical="top" wrapText="1"/>
    </xf>
    <xf numFmtId="49" fontId="6" fillId="0" borderId="16" xfId="0" applyNumberFormat="1" applyFont="1" applyFill="1" applyBorder="1" applyAlignment="1">
      <alignment horizontal="center" vertical="top" wrapText="1"/>
    </xf>
    <xf numFmtId="0" fontId="6" fillId="0" borderId="16" xfId="0" applyFont="1" applyFill="1" applyBorder="1" applyAlignment="1">
      <alignment horizontal="center" vertical="center"/>
    </xf>
    <xf numFmtId="49" fontId="4" fillId="0" borderId="16" xfId="0" applyNumberFormat="1" applyFont="1" applyFill="1" applyBorder="1" applyAlignment="1">
      <alignment horizontal="center" vertical="center"/>
    </xf>
    <xf numFmtId="164" fontId="6" fillId="0" borderId="16" xfId="0" applyNumberFormat="1" applyFont="1" applyFill="1" applyBorder="1" applyAlignment="1">
      <alignment horizontal="right" vertical="center" wrapText="1"/>
    </xf>
    <xf numFmtId="0" fontId="0" fillId="0" borderId="3" xfId="0" applyFill="1" applyBorder="1" applyAlignment="1">
      <alignment vertical="top" wrapText="1"/>
    </xf>
    <xf numFmtId="164" fontId="12" fillId="0" borderId="3" xfId="0" applyNumberFormat="1" applyFont="1" applyFill="1" applyBorder="1" applyAlignment="1">
      <alignment vertical="top" wrapText="1"/>
    </xf>
    <xf numFmtId="0" fontId="0" fillId="0" borderId="0" xfId="0" applyFill="1" applyAlignment="1">
      <alignment wrapText="1"/>
    </xf>
    <xf numFmtId="0" fontId="6" fillId="0" borderId="5" xfId="0"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0" fontId="22" fillId="0" borderId="0" xfId="0" applyFont="1" applyFill="1" applyAlignment="1">
      <alignment vertical="top"/>
    </xf>
    <xf numFmtId="164" fontId="22" fillId="0" borderId="0" xfId="0" applyNumberFormat="1" applyFont="1" applyFill="1" applyAlignment="1">
      <alignment vertical="top"/>
    </xf>
    <xf numFmtId="49" fontId="11" fillId="0" borderId="8" xfId="3" applyNumberFormat="1" applyFont="1" applyFill="1" applyBorder="1" applyAlignment="1">
      <alignment horizontal="center" vertical="top" wrapText="1"/>
    </xf>
    <xf numFmtId="49" fontId="6" fillId="0" borderId="4"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6" fillId="0" borderId="3" xfId="0" applyFont="1" applyFill="1" applyBorder="1" applyAlignment="1">
      <alignment horizontal="center" vertical="top"/>
    </xf>
    <xf numFmtId="49" fontId="6" fillId="0" borderId="3" xfId="0" applyNumberFormat="1" applyFont="1" applyFill="1" applyBorder="1" applyAlignment="1">
      <alignment vertical="top" wrapText="1"/>
    </xf>
    <xf numFmtId="0" fontId="16" fillId="0" borderId="0" xfId="0" applyFont="1" applyFill="1"/>
    <xf numFmtId="49" fontId="16" fillId="0" borderId="0" xfId="0" applyNumberFormat="1" applyFont="1" applyFill="1"/>
    <xf numFmtId="49" fontId="16" fillId="0" borderId="0" xfId="0" applyNumberFormat="1" applyFont="1" applyFill="1" applyAlignment="1">
      <alignment horizontal="center"/>
    </xf>
    <xf numFmtId="0" fontId="16" fillId="0" borderId="0" xfId="0" applyFont="1" applyFill="1" applyAlignment="1">
      <alignment horizontal="center"/>
    </xf>
    <xf numFmtId="4" fontId="16" fillId="0" borderId="0" xfId="0" applyNumberFormat="1" applyFont="1" applyFill="1"/>
    <xf numFmtId="0" fontId="0" fillId="0" borderId="0" xfId="0" applyFill="1"/>
    <xf numFmtId="49" fontId="0" fillId="0" borderId="0" xfId="0" applyNumberFormat="1" applyFill="1"/>
    <xf numFmtId="49" fontId="0" fillId="0" borderId="0" xfId="0" applyNumberFormat="1" applyFill="1" applyAlignment="1">
      <alignment horizontal="center"/>
    </xf>
    <xf numFmtId="4" fontId="0" fillId="0" borderId="0" xfId="0" applyNumberFormat="1" applyFill="1"/>
    <xf numFmtId="0" fontId="0" fillId="0" borderId="0" xfId="0" applyFill="1" applyAlignment="1">
      <alignment horizontal="center"/>
    </xf>
    <xf numFmtId="49" fontId="4" fillId="0" borderId="0" xfId="0" applyNumberFormat="1" applyFont="1" applyFill="1" applyAlignment="1">
      <alignment vertical="top" wrapText="1"/>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0" fontId="5" fillId="0" borderId="0" xfId="0" applyFont="1"/>
    <xf numFmtId="0" fontId="4" fillId="0" borderId="0" xfId="0" applyFont="1" applyFill="1" applyAlignment="1">
      <alignment vertical="top" wrapText="1"/>
    </xf>
    <xf numFmtId="0" fontId="24" fillId="0" borderId="0" xfId="8" applyFont="1" applyFill="1"/>
    <xf numFmtId="0" fontId="5" fillId="0" borderId="0" xfId="8" applyFont="1" applyFill="1"/>
    <xf numFmtId="0" fontId="4" fillId="0" borderId="0" xfId="0" applyFont="1" applyAlignment="1">
      <alignment horizontal="left" vertical="top" wrapText="1"/>
    </xf>
    <xf numFmtId="49" fontId="4" fillId="0" borderId="0" xfId="0" applyNumberFormat="1" applyFont="1" applyAlignment="1">
      <alignment horizontal="left" vertical="top" wrapText="1"/>
    </xf>
    <xf numFmtId="49" fontId="4" fillId="0" borderId="0" xfId="0" applyNumberFormat="1" applyFont="1" applyFill="1" applyAlignment="1">
      <alignment horizontal="left" vertical="top" wrapText="1"/>
    </xf>
    <xf numFmtId="49" fontId="7" fillId="0" borderId="0" xfId="0" applyNumberFormat="1" applyFont="1" applyFill="1" applyAlignment="1">
      <alignment horizontal="left" vertical="top" wrapText="1"/>
    </xf>
    <xf numFmtId="0" fontId="26" fillId="0" borderId="0" xfId="8" applyFont="1" applyFill="1" applyBorder="1" applyAlignment="1">
      <alignment horizontal="center" wrapText="1"/>
    </xf>
    <xf numFmtId="0" fontId="5" fillId="0" borderId="0" xfId="8" applyFont="1" applyFill="1" applyAlignment="1">
      <alignment horizontal="center" vertical="top" wrapText="1"/>
    </xf>
    <xf numFmtId="0" fontId="5" fillId="0" borderId="0" xfId="0" applyFont="1" applyAlignment="1">
      <alignment horizontal="center" vertical="top" wrapText="1"/>
    </xf>
    <xf numFmtId="0" fontId="26" fillId="0" borderId="3" xfId="8" applyFont="1" applyFill="1" applyBorder="1" applyAlignment="1">
      <alignment horizontal="center" vertical="center"/>
    </xf>
    <xf numFmtId="0" fontId="26" fillId="0" borderId="3" xfId="8" applyFont="1" applyFill="1" applyBorder="1" applyAlignment="1">
      <alignment vertical="center"/>
    </xf>
    <xf numFmtId="169" fontId="26" fillId="0" borderId="3" xfId="8" applyNumberFormat="1" applyFont="1" applyFill="1" applyBorder="1" applyAlignment="1">
      <alignment horizontal="center" vertical="center"/>
    </xf>
    <xf numFmtId="0" fontId="5" fillId="0" borderId="0" xfId="8" applyFont="1" applyFill="1" applyAlignment="1">
      <alignment vertical="center"/>
    </xf>
    <xf numFmtId="0" fontId="5" fillId="0" borderId="0" xfId="0" applyFont="1" applyAlignment="1">
      <alignment vertical="center"/>
    </xf>
    <xf numFmtId="0" fontId="25" fillId="0" borderId="3" xfId="0" applyFont="1" applyBorder="1"/>
    <xf numFmtId="0" fontId="27" fillId="0" borderId="3" xfId="8" applyFont="1" applyFill="1" applyBorder="1" applyAlignment="1"/>
    <xf numFmtId="169" fontId="25" fillId="0" borderId="3" xfId="8" applyNumberFormat="1" applyFont="1" applyFill="1" applyBorder="1" applyAlignment="1">
      <alignment horizontal="center"/>
    </xf>
    <xf numFmtId="0" fontId="25" fillId="0" borderId="0" xfId="8" applyFont="1" applyFill="1"/>
    <xf numFmtId="0" fontId="25" fillId="0" borderId="0" xfId="0" applyFont="1"/>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right"/>
    </xf>
    <xf numFmtId="164" fontId="5" fillId="0" borderId="3" xfId="0" applyNumberFormat="1" applyFont="1" applyFill="1" applyBorder="1" applyAlignment="1">
      <alignment horizontal="center" vertical="top"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6" fillId="0" borderId="0" xfId="0" applyFont="1" applyFill="1" applyAlignment="1">
      <alignment vertical="center"/>
    </xf>
    <xf numFmtId="165" fontId="5" fillId="0" borderId="0" xfId="0" applyNumberFormat="1" applyFont="1" applyFill="1" applyAlignment="1">
      <alignment vertical="top" wrapText="1"/>
    </xf>
    <xf numFmtId="0" fontId="13" fillId="0" borderId="0" xfId="0" applyFont="1" applyFill="1" applyAlignment="1">
      <alignment vertical="top" wrapText="1"/>
    </xf>
    <xf numFmtId="0" fontId="29" fillId="0" borderId="0" xfId="0" applyFont="1" applyFill="1" applyAlignment="1">
      <alignment vertical="top" wrapText="1"/>
    </xf>
    <xf numFmtId="0" fontId="5" fillId="0" borderId="3" xfId="0" applyFont="1" applyFill="1" applyBorder="1" applyAlignment="1">
      <alignment vertical="top" wrapText="1"/>
    </xf>
    <xf numFmtId="0" fontId="6" fillId="0" borderId="3" xfId="0" applyFont="1" applyFill="1" applyBorder="1" applyAlignment="1">
      <alignment vertical="top" wrapText="1"/>
    </xf>
    <xf numFmtId="0" fontId="30" fillId="0" borderId="0" xfId="8" applyFont="1" applyFill="1" applyBorder="1" applyAlignment="1">
      <alignment horizontal="right" wrapText="1"/>
    </xf>
    <xf numFmtId="49" fontId="5" fillId="0" borderId="0" xfId="0"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0" fontId="8"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4" fillId="0" borderId="3" xfId="0"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3" xfId="0" applyFont="1" applyFill="1" applyBorder="1" applyAlignment="1">
      <alignment vertical="top" wrapText="1"/>
    </xf>
    <xf numFmtId="0" fontId="6" fillId="0" borderId="3" xfId="0" applyFont="1" applyFill="1" applyBorder="1" applyAlignment="1">
      <alignmen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3" xfId="0" applyFont="1" applyFill="1" applyBorder="1" applyAlignment="1">
      <alignment horizontal="left" vertical="top" wrapText="1"/>
    </xf>
    <xf numFmtId="0" fontId="5" fillId="0" borderId="3" xfId="0" applyFont="1" applyFill="1" applyBorder="1" applyAlignment="1">
      <alignment horizontal="left" vertical="top"/>
    </xf>
    <xf numFmtId="0" fontId="6" fillId="0" borderId="3" xfId="0" applyFont="1" applyFill="1" applyBorder="1" applyAlignment="1">
      <alignment vertical="top"/>
    </xf>
    <xf numFmtId="0" fontId="6" fillId="0" borderId="3" xfId="0" applyFont="1" applyFill="1" applyBorder="1" applyAlignment="1">
      <alignment horizontal="left" vertical="top"/>
    </xf>
    <xf numFmtId="0" fontId="6" fillId="0" borderId="0" xfId="0" applyFont="1" applyFill="1" applyBorder="1" applyAlignment="1">
      <alignment horizontal="center" vertical="center" wrapText="1"/>
    </xf>
    <xf numFmtId="0" fontId="8" fillId="0" borderId="3"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11" fillId="0" borderId="3" xfId="6"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0" fontId="20" fillId="0" borderId="10" xfId="4" applyNumberFormat="1" applyFont="1" applyFill="1" applyBorder="1" applyAlignment="1">
      <alignment horizontal="left" vertical="top" wrapText="1"/>
    </xf>
    <xf numFmtId="0" fontId="20" fillId="0" borderId="11" xfId="4" applyNumberFormat="1" applyFont="1" applyFill="1" applyBorder="1" applyAlignment="1">
      <alignment horizontal="left" vertical="top" wrapText="1"/>
    </xf>
    <xf numFmtId="0" fontId="20" fillId="0" borderId="3" xfId="4" applyNumberFormat="1" applyFont="1" applyFill="1" applyBorder="1" applyAlignment="1">
      <alignment horizontal="left" vertical="top" wrapText="1"/>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11" fillId="0" borderId="0" xfId="0" applyFont="1" applyFill="1" applyAlignment="1">
      <alignment horizontal="left" vertical="top" wrapText="1"/>
    </xf>
    <xf numFmtId="0" fontId="21" fillId="0" borderId="0" xfId="0" applyFont="1" applyFill="1" applyAlignment="1">
      <alignment horizontal="righ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6" fillId="0" borderId="17" xfId="0" applyFont="1" applyFill="1" applyBorder="1" applyAlignment="1">
      <alignment horizontal="left" vertical="top" wrapText="1"/>
    </xf>
    <xf numFmtId="0" fontId="20" fillId="0" borderId="0" xfId="0" applyFont="1" applyFill="1" applyAlignment="1">
      <alignment horizontal="center" vertical="center" wrapText="1"/>
    </xf>
    <xf numFmtId="0" fontId="6" fillId="0" borderId="4" xfId="0" applyFont="1" applyFill="1" applyBorder="1" applyAlignment="1">
      <alignment horizontal="left" vertical="top"/>
    </xf>
    <xf numFmtId="0" fontId="6" fillId="0" borderId="7" xfId="0" applyFont="1" applyFill="1" applyBorder="1" applyAlignment="1">
      <alignment horizontal="left" vertical="top"/>
    </xf>
    <xf numFmtId="0" fontId="25" fillId="0" borderId="0" xfId="8" applyFont="1" applyFill="1" applyBorder="1" applyAlignment="1">
      <alignment horizontal="center" vertical="center" wrapText="1"/>
    </xf>
    <xf numFmtId="0" fontId="5" fillId="0" borderId="3" xfId="8" applyFont="1" applyFill="1" applyBorder="1" applyAlignment="1">
      <alignment horizontal="center" vertical="top" wrapText="1"/>
    </xf>
    <xf numFmtId="0" fontId="5" fillId="0" borderId="3" xfId="8" applyFont="1" applyFill="1" applyBorder="1" applyAlignment="1">
      <alignment horizontal="center" vertical="center" wrapText="1"/>
    </xf>
    <xf numFmtId="49" fontId="4" fillId="0" borderId="0" xfId="0" applyNumberFormat="1" applyFont="1" applyAlignment="1">
      <alignment horizontal="left" vertical="top" wrapText="1"/>
    </xf>
    <xf numFmtId="0" fontId="6" fillId="0" borderId="3" xfId="0" applyFont="1" applyFill="1" applyBorder="1" applyAlignment="1">
      <alignment vertical="center" wrapText="1"/>
    </xf>
    <xf numFmtId="0" fontId="28" fillId="0" borderId="0" xfId="0" applyFont="1" applyFill="1" applyAlignment="1">
      <alignment horizontal="center" vertical="center" wrapText="1"/>
    </xf>
    <xf numFmtId="0" fontId="15" fillId="0" borderId="0" xfId="0" applyFont="1" applyAlignment="1">
      <alignment horizontal="center" vertical="top" wrapText="1"/>
    </xf>
    <xf numFmtId="0" fontId="6" fillId="0" borderId="0" xfId="0" applyFont="1" applyAlignment="1">
      <alignment horizontal="center" vertical="top" wrapText="1"/>
    </xf>
    <xf numFmtId="0" fontId="5" fillId="0" borderId="0" xfId="0" applyFont="1" applyAlignment="1">
      <alignment horizontal="center" vertical="top" wrapText="1"/>
    </xf>
    <xf numFmtId="49" fontId="5" fillId="0" borderId="0" xfId="0" applyNumberFormat="1" applyFont="1" applyAlignment="1">
      <alignment vertical="top" wrapText="1"/>
    </xf>
    <xf numFmtId="2" fontId="5" fillId="0" borderId="0" xfId="0" applyNumberFormat="1" applyFont="1" applyFill="1" applyAlignment="1">
      <alignment vertical="top" wrapText="1"/>
    </xf>
    <xf numFmtId="49" fontId="5" fillId="0" borderId="0" xfId="0" applyNumberFormat="1" applyFont="1" applyFill="1" applyAlignment="1">
      <alignment vertical="top" wrapText="1"/>
    </xf>
    <xf numFmtId="0" fontId="5" fillId="0" borderId="0" xfId="0" applyFont="1" applyAlignment="1">
      <alignment vertical="top" wrapText="1"/>
    </xf>
    <xf numFmtId="0" fontId="30" fillId="0" borderId="3" xfId="0" applyFont="1" applyBorder="1" applyAlignment="1">
      <alignment horizontal="center" vertical="top" wrapText="1"/>
    </xf>
    <xf numFmtId="49" fontId="5" fillId="0" borderId="3" xfId="0" applyNumberFormat="1" applyFont="1" applyBorder="1" applyAlignment="1">
      <alignment vertical="top" wrapText="1"/>
    </xf>
    <xf numFmtId="2" fontId="5" fillId="0" borderId="5"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49" fontId="6" fillId="0" borderId="3" xfId="0" applyNumberFormat="1"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Fill="1" applyBorder="1" applyAlignment="1">
      <alignment vertical="top" wrapText="1"/>
    </xf>
    <xf numFmtId="0" fontId="30" fillId="2" borderId="3" xfId="0" applyFont="1" applyFill="1" applyBorder="1" applyAlignment="1">
      <alignment horizontal="center" vertical="top" wrapText="1"/>
    </xf>
    <xf numFmtId="49" fontId="6" fillId="2" borderId="3" xfId="0" applyNumberFormat="1" applyFont="1" applyFill="1" applyBorder="1" applyAlignment="1">
      <alignment vertical="top" wrapText="1"/>
    </xf>
    <xf numFmtId="4" fontId="6" fillId="2" borderId="3" xfId="0" applyNumberFormat="1" applyFont="1" applyFill="1" applyBorder="1" applyAlignment="1">
      <alignment vertical="top" wrapText="1"/>
    </xf>
    <xf numFmtId="4" fontId="6" fillId="2" borderId="3" xfId="0" applyNumberFormat="1" applyFont="1" applyFill="1" applyBorder="1" applyAlignment="1">
      <alignment horizontal="right" vertical="top" wrapText="1"/>
    </xf>
    <xf numFmtId="164" fontId="5" fillId="0" borderId="0" xfId="0" applyNumberFormat="1" applyFont="1" applyFill="1" applyAlignment="1">
      <alignment vertical="top" wrapText="1"/>
    </xf>
    <xf numFmtId="164" fontId="5" fillId="0" borderId="0" xfId="0" applyNumberFormat="1" applyFont="1" applyAlignment="1">
      <alignment vertical="top" wrapText="1"/>
    </xf>
    <xf numFmtId="0" fontId="30" fillId="0" borderId="3" xfId="0" applyFont="1" applyFill="1" applyBorder="1" applyAlignment="1">
      <alignment horizontal="center" vertical="top" wrapText="1"/>
    </xf>
    <xf numFmtId="49" fontId="30" fillId="0" borderId="3" xfId="0" applyNumberFormat="1" applyFont="1" applyFill="1" applyBorder="1" applyAlignment="1">
      <alignment vertical="top" wrapText="1"/>
    </xf>
    <xf numFmtId="4" fontId="30" fillId="0" borderId="3" xfId="0" applyNumberFormat="1" applyFont="1" applyFill="1" applyBorder="1" applyAlignment="1">
      <alignment vertical="top" wrapText="1"/>
    </xf>
    <xf numFmtId="2" fontId="30" fillId="0" borderId="0" xfId="0" applyNumberFormat="1" applyFont="1" applyFill="1" applyAlignment="1">
      <alignment vertical="top" wrapText="1"/>
    </xf>
    <xf numFmtId="164" fontId="30" fillId="0" borderId="0" xfId="0" applyNumberFormat="1" applyFont="1" applyFill="1" applyAlignment="1">
      <alignment vertical="top" wrapText="1"/>
    </xf>
    <xf numFmtId="0" fontId="30" fillId="0" borderId="0" xfId="0" applyFont="1" applyFill="1" applyAlignment="1">
      <alignment vertical="top" wrapText="1"/>
    </xf>
    <xf numFmtId="0" fontId="15" fillId="2" borderId="3" xfId="0" applyFont="1" applyFill="1" applyBorder="1" applyAlignment="1">
      <alignment horizontal="center" vertical="top" wrapText="1"/>
    </xf>
    <xf numFmtId="164" fontId="6" fillId="0" borderId="0" xfId="0" applyNumberFormat="1" applyFont="1" applyFill="1" applyAlignment="1">
      <alignment vertical="top" wrapText="1"/>
    </xf>
    <xf numFmtId="164" fontId="6" fillId="0" borderId="0" xfId="0" applyNumberFormat="1" applyFont="1" applyAlignment="1">
      <alignment vertical="top" wrapText="1"/>
    </xf>
    <xf numFmtId="0" fontId="6" fillId="0" borderId="0" xfId="0" applyFont="1" applyAlignment="1">
      <alignment vertical="top" wrapText="1"/>
    </xf>
    <xf numFmtId="0" fontId="15" fillId="0" borderId="3" xfId="0" applyFont="1" applyBorder="1" applyAlignment="1">
      <alignment horizontal="center" vertical="top" wrapText="1"/>
    </xf>
    <xf numFmtId="4" fontId="6" fillId="0" borderId="3" xfId="0" applyNumberFormat="1" applyFont="1" applyBorder="1" applyAlignment="1">
      <alignment vertical="top" wrapText="1"/>
    </xf>
    <xf numFmtId="2" fontId="5" fillId="0" borderId="0" xfId="0" applyNumberFormat="1" applyFont="1" applyFill="1" applyBorder="1" applyAlignment="1">
      <alignment vertical="top" wrapText="1"/>
    </xf>
    <xf numFmtId="4" fontId="15" fillId="0" borderId="3" xfId="0" applyNumberFormat="1" applyFont="1" applyBorder="1" applyAlignment="1">
      <alignment vertical="top" wrapText="1"/>
    </xf>
    <xf numFmtId="2" fontId="6" fillId="0" borderId="0" xfId="0" applyNumberFormat="1" applyFont="1" applyFill="1" applyBorder="1" applyAlignment="1">
      <alignment vertical="top" wrapText="1"/>
    </xf>
    <xf numFmtId="2" fontId="6" fillId="0" borderId="0" xfId="0" applyNumberFormat="1" applyFont="1" applyFill="1" applyAlignment="1">
      <alignment vertical="top" wrapText="1"/>
    </xf>
    <xf numFmtId="49" fontId="6" fillId="0" borderId="3" xfId="0" applyNumberFormat="1" applyFont="1" applyBorder="1" applyAlignment="1">
      <alignment vertical="top" wrapText="1"/>
    </xf>
    <xf numFmtId="164" fontId="4" fillId="0" borderId="0" xfId="0" applyNumberFormat="1" applyFont="1" applyFill="1" applyAlignment="1">
      <alignment vertical="top" wrapText="1"/>
    </xf>
    <xf numFmtId="2" fontId="5" fillId="0" borderId="0" xfId="0" applyNumberFormat="1" applyFont="1" applyFill="1" applyBorder="1" applyAlignment="1">
      <alignment horizontal="center" vertical="top" wrapText="1"/>
    </xf>
    <xf numFmtId="2" fontId="5" fillId="0" borderId="0" xfId="0" applyNumberFormat="1" applyFont="1" applyFill="1" applyAlignment="1">
      <alignment horizontal="center" vertical="top" wrapText="1"/>
    </xf>
    <xf numFmtId="164" fontId="5" fillId="0" borderId="0" xfId="0" applyNumberFormat="1" applyFont="1" applyFill="1" applyAlignment="1">
      <alignment horizontal="center" vertical="top" wrapText="1"/>
    </xf>
    <xf numFmtId="49" fontId="15" fillId="2" borderId="3" xfId="0" applyNumberFormat="1" applyFont="1" applyFill="1" applyBorder="1" applyAlignment="1">
      <alignment horizontal="center" vertical="top" wrapText="1"/>
    </xf>
    <xf numFmtId="49" fontId="30" fillId="0" borderId="3" xfId="0" applyNumberFormat="1" applyFont="1" applyFill="1" applyBorder="1" applyAlignment="1">
      <alignment horizontal="center" vertical="top" wrapText="1"/>
    </xf>
    <xf numFmtId="2" fontId="30" fillId="0" borderId="0" xfId="0" applyNumberFormat="1" applyFont="1" applyFill="1" applyBorder="1" applyAlignment="1">
      <alignment vertical="top" wrapText="1"/>
    </xf>
    <xf numFmtId="164" fontId="30" fillId="0" borderId="0" xfId="0" applyNumberFormat="1" applyFont="1" applyFill="1" applyBorder="1" applyAlignment="1">
      <alignment vertical="top" wrapText="1"/>
    </xf>
    <xf numFmtId="49" fontId="30" fillId="0" borderId="3" xfId="0" applyNumberFormat="1" applyFont="1" applyBorder="1" applyAlignment="1">
      <alignment horizontal="center" vertical="top" wrapText="1"/>
    </xf>
    <xf numFmtId="166" fontId="6" fillId="0" borderId="0" xfId="0" applyNumberFormat="1" applyFont="1" applyFill="1" applyBorder="1" applyAlignment="1">
      <alignment vertical="top" wrapText="1"/>
    </xf>
    <xf numFmtId="0" fontId="30" fillId="0" borderId="3" xfId="0" applyFont="1" applyFill="1" applyBorder="1" applyAlignment="1">
      <alignment vertical="top" wrapText="1"/>
    </xf>
    <xf numFmtId="164" fontId="30" fillId="0" borderId="3" xfId="0" applyNumberFormat="1" applyFont="1" applyFill="1" applyBorder="1" applyAlignment="1">
      <alignment vertical="top" wrapText="1"/>
    </xf>
    <xf numFmtId="49" fontId="5" fillId="0" borderId="3" xfId="9" applyNumberFormat="1" applyFont="1" applyFill="1" applyBorder="1" applyAlignment="1">
      <alignment vertical="center" wrapText="1"/>
    </xf>
    <xf numFmtId="49" fontId="30" fillId="0" borderId="3" xfId="9" applyNumberFormat="1" applyFont="1" applyFill="1" applyBorder="1" applyAlignment="1">
      <alignment vertical="center" wrapText="1"/>
    </xf>
    <xf numFmtId="164" fontId="5" fillId="0" borderId="0" xfId="0" applyNumberFormat="1" applyFont="1" applyAlignment="1">
      <alignment horizontal="center" vertical="top" wrapText="1"/>
    </xf>
    <xf numFmtId="0" fontId="30" fillId="0" borderId="0" xfId="0" applyFont="1" applyAlignment="1">
      <alignment vertical="top" wrapText="1"/>
    </xf>
    <xf numFmtId="4" fontId="30" fillId="0" borderId="3" xfId="0" applyNumberFormat="1" applyFont="1" applyBorder="1" applyAlignment="1">
      <alignment vertical="top" wrapText="1"/>
    </xf>
    <xf numFmtId="0" fontId="15" fillId="0" borderId="3" xfId="0" applyFont="1" applyFill="1" applyBorder="1" applyAlignment="1">
      <alignment horizontal="center" vertical="top" wrapText="1"/>
    </xf>
    <xf numFmtId="49" fontId="15" fillId="0" borderId="3" xfId="0" applyNumberFormat="1" applyFont="1" applyFill="1" applyBorder="1" applyAlignment="1">
      <alignment vertical="top" wrapText="1"/>
    </xf>
    <xf numFmtId="4" fontId="15" fillId="0" borderId="3" xfId="0" applyNumberFormat="1" applyFont="1" applyFill="1" applyBorder="1" applyAlignment="1">
      <alignment vertical="top" wrapText="1"/>
    </xf>
    <xf numFmtId="2" fontId="15" fillId="0" borderId="0" xfId="0" applyNumberFormat="1" applyFont="1" applyFill="1" applyAlignment="1">
      <alignment vertical="top" wrapText="1"/>
    </xf>
    <xf numFmtId="164" fontId="15" fillId="0" borderId="0" xfId="0" applyNumberFormat="1" applyFont="1" applyFill="1" applyAlignment="1">
      <alignment vertical="top" wrapText="1"/>
    </xf>
    <xf numFmtId="0" fontId="15" fillId="0" borderId="0" xfId="0" applyFont="1" applyFill="1" applyAlignment="1">
      <alignment vertical="top" wrapText="1"/>
    </xf>
    <xf numFmtId="49" fontId="15" fillId="0" borderId="3" xfId="0" applyNumberFormat="1" applyFont="1" applyBorder="1" applyAlignment="1">
      <alignment horizontal="center" vertical="top" wrapText="1"/>
    </xf>
    <xf numFmtId="2" fontId="6" fillId="0" borderId="0" xfId="0" applyNumberFormat="1" applyFont="1" applyBorder="1" applyAlignment="1">
      <alignment vertical="top" wrapText="1"/>
    </xf>
    <xf numFmtId="164" fontId="6" fillId="0" borderId="0" xfId="0" applyNumberFormat="1" applyFont="1" applyBorder="1" applyAlignment="1">
      <alignment vertical="top" wrapText="1"/>
    </xf>
    <xf numFmtId="0" fontId="30" fillId="0" borderId="0" xfId="0" applyFont="1" applyBorder="1" applyAlignment="1">
      <alignment horizontal="center" vertical="top" wrapText="1"/>
    </xf>
    <xf numFmtId="49" fontId="30" fillId="0" borderId="0" xfId="0" applyNumberFormat="1" applyFont="1" applyBorder="1" applyAlignment="1">
      <alignment vertical="top" wrapText="1"/>
    </xf>
    <xf numFmtId="164" fontId="30" fillId="0" borderId="0" xfId="0" applyNumberFormat="1" applyFont="1" applyBorder="1" applyAlignment="1">
      <alignment vertical="top" wrapText="1"/>
    </xf>
    <xf numFmtId="164" fontId="30" fillId="0" borderId="0" xfId="0" applyNumberFormat="1" applyFont="1" applyAlignment="1">
      <alignment vertical="top" wrapText="1"/>
    </xf>
    <xf numFmtId="0" fontId="15" fillId="0" borderId="0" xfId="0" applyFont="1" applyBorder="1" applyAlignment="1">
      <alignment horizontal="center" vertical="top" wrapText="1"/>
    </xf>
    <xf numFmtId="49" fontId="6" fillId="0" borderId="0" xfId="0" applyNumberFormat="1" applyFont="1" applyBorder="1" applyAlignment="1">
      <alignment vertical="top" wrapText="1"/>
    </xf>
    <xf numFmtId="164" fontId="5" fillId="0" borderId="0" xfId="0" applyNumberFormat="1" applyFont="1" applyBorder="1" applyAlignment="1">
      <alignment vertical="top" wrapText="1"/>
    </xf>
    <xf numFmtId="49" fontId="5" fillId="0" borderId="0" xfId="0" applyNumberFormat="1" applyFont="1" applyBorder="1" applyAlignment="1">
      <alignment vertical="top" wrapText="1"/>
    </xf>
    <xf numFmtId="49" fontId="5" fillId="0" borderId="0" xfId="0" applyNumberFormat="1" applyFont="1" applyBorder="1" applyAlignment="1">
      <alignment horizontal="right" vertical="top" wrapText="1"/>
    </xf>
    <xf numFmtId="0" fontId="5" fillId="0" borderId="0" xfId="0" applyFont="1" applyBorder="1" applyAlignment="1">
      <alignment vertical="top" wrapText="1"/>
    </xf>
    <xf numFmtId="0" fontId="30" fillId="0" borderId="0" xfId="0" applyFont="1" applyBorder="1" applyAlignment="1">
      <alignment vertical="top" wrapText="1"/>
    </xf>
    <xf numFmtId="165" fontId="30" fillId="0" borderId="0" xfId="0" applyNumberFormat="1" applyFont="1" applyFill="1" applyBorder="1" applyAlignment="1">
      <alignment vertical="top" wrapText="1"/>
    </xf>
    <xf numFmtId="49" fontId="30" fillId="0" borderId="0" xfId="0" applyNumberFormat="1" applyFont="1" applyFill="1" applyAlignment="1">
      <alignment vertical="top" wrapText="1"/>
    </xf>
    <xf numFmtId="4" fontId="15" fillId="0" borderId="0" xfId="0" applyNumberFormat="1" applyFont="1" applyBorder="1" applyAlignment="1">
      <alignment vertical="top" wrapText="1"/>
    </xf>
    <xf numFmtId="165"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49" fontId="15" fillId="0" borderId="0" xfId="0" applyNumberFormat="1" applyFont="1" applyFill="1" applyAlignment="1">
      <alignment vertical="top" wrapText="1"/>
    </xf>
    <xf numFmtId="0" fontId="15" fillId="0" borderId="0" xfId="0" applyFont="1" applyAlignment="1">
      <alignment vertical="top" wrapText="1"/>
    </xf>
    <xf numFmtId="4" fontId="5" fillId="0" borderId="0" xfId="0" applyNumberFormat="1" applyFont="1" applyBorder="1" applyAlignment="1">
      <alignment vertical="top" wrapText="1"/>
    </xf>
    <xf numFmtId="49" fontId="15" fillId="0" borderId="0" xfId="0" applyNumberFormat="1" applyFont="1" applyBorder="1" applyAlignment="1">
      <alignment vertical="top" wrapText="1"/>
    </xf>
    <xf numFmtId="4" fontId="6" fillId="0" borderId="0" xfId="0" applyNumberFormat="1" applyFont="1" applyBorder="1" applyAlignment="1">
      <alignment vertical="top" wrapText="1"/>
    </xf>
    <xf numFmtId="49" fontId="6" fillId="0" borderId="0" xfId="0" applyNumberFormat="1" applyFont="1" applyFill="1" applyAlignment="1">
      <alignment vertical="top" wrapText="1"/>
    </xf>
    <xf numFmtId="4" fontId="5" fillId="0" borderId="0" xfId="0" applyNumberFormat="1" applyFont="1" applyFill="1" applyBorder="1" applyAlignment="1">
      <alignment vertical="top" wrapText="1"/>
    </xf>
    <xf numFmtId="49" fontId="31" fillId="0" borderId="0" xfId="0" applyNumberFormat="1" applyFont="1" applyAlignment="1">
      <alignment vertical="center" wrapText="1"/>
    </xf>
    <xf numFmtId="0" fontId="31" fillId="0" borderId="0" xfId="0" applyFont="1" applyAlignment="1">
      <alignment vertical="center"/>
    </xf>
    <xf numFmtId="2" fontId="5" fillId="0" borderId="0" xfId="0" applyNumberFormat="1" applyFont="1" applyAlignment="1">
      <alignment vertical="top" wrapText="1"/>
    </xf>
    <xf numFmtId="0" fontId="30" fillId="0" borderId="0" xfId="0" applyFont="1" applyAlignment="1">
      <alignment horizontal="center" vertical="top" wrapText="1"/>
    </xf>
  </cellXfs>
  <cellStyles count="10">
    <cellStyle name="Денежный" xfId="3" builtinId="4"/>
    <cellStyle name="Денежный [0]" xfId="4" builtinId="7"/>
    <cellStyle name="Заголовок 3" xfId="7" builtinId="18"/>
    <cellStyle name="Название" xfId="6" builtinId="15"/>
    <cellStyle name="Обычный" xfId="0" builtinId="0"/>
    <cellStyle name="Обычный_method_2_1" xfId="8"/>
    <cellStyle name="Обычный_Муниципальный район" xfId="9"/>
    <cellStyle name="Процентный" xfId="5" builtinId="5"/>
    <cellStyle name="Финансовый" xfId="1" builtinId="3"/>
    <cellStyle name="Финансовый [0]" xfId="2" builtin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9;%20&#1080;&#1079;&#1084;.%202013%20&#1073;&#1077;&#1079;%20&#1052;&#1041;&#1058;%20&#1092;&#1077;&#1074;&#10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8;&#1079;&#1084;.&#1088;&#1077;&#1096;&#1077;&#1096;&#1077;&#1085;&#1080;&#1081;%202013%20&#1075;&#1086;&#1076;/&#1055;&#1088;&#1080;&#1083;.&#1089;%20&#1080;&#1079;&#1084;.%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Ист."/>
    </sheetNames>
    <sheetDataSet>
      <sheetData sheetId="0"/>
      <sheetData sheetId="1"/>
      <sheetData sheetId="2"/>
      <sheetData sheetId="3"/>
      <sheetData sheetId="4"/>
      <sheetData sheetId="5">
        <row r="122">
          <cell r="C122">
            <v>188253289.22999999</v>
          </cell>
          <cell r="D122">
            <v>3881600</v>
          </cell>
          <cell r="E122">
            <v>192134889.22999999</v>
          </cell>
        </row>
      </sheetData>
      <sheetData sheetId="6"/>
      <sheetData sheetId="7"/>
      <sheetData sheetId="8"/>
      <sheetData sheetId="9"/>
      <sheetData sheetId="10"/>
      <sheetData sheetId="11">
        <row r="423">
          <cell r="J423">
            <v>188253289.22999999</v>
          </cell>
          <cell r="K423">
            <v>12956061</v>
          </cell>
          <cell r="L423">
            <v>201209350.22999999</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КБК"/>
      <sheetName val="Публ."/>
      <sheetName val="от пос."/>
      <sheetName val="МБТ пос."/>
      <sheetName val="1.Дох.13"/>
      <sheetName val="2.Дох.14-15"/>
      <sheetName val="3.Норм."/>
      <sheetName val="4.Адм.дох."/>
      <sheetName val="5.Адм.ист."/>
      <sheetName val="Адм.ОГВ"/>
      <sheetName val="Функц.февр."/>
      <sheetName val="6.Функц.13"/>
      <sheetName val="7.Функц.14-15"/>
      <sheetName val="Вед.февр."/>
      <sheetName val="8.Вед.13"/>
      <sheetName val="9.Вед.14-15"/>
      <sheetName val="Анал.февр."/>
      <sheetName val="10.Аналит.13"/>
      <sheetName val="11.Аналит.14-15"/>
      <sheetName val="12.1Выр.13"/>
      <sheetName val="12.2.Сбал.13"/>
      <sheetName val="12.3.Комун.13"/>
      <sheetName val="12.4.В.уч."/>
      <sheetName val="12.5.Дороги 13"/>
      <sheetName val="13.1 Выр.14-15"/>
      <sheetName val="13.2.Сбал.14-15"/>
      <sheetName val="13.3.Коммун.14-15"/>
      <sheetName val="13.4.В.уч.14-15"/>
      <sheetName val="13.5.Дороги 14-15"/>
      <sheetName val="12.6.Прот."/>
      <sheetName val="13.6.Прот.февр."/>
      <sheetName val="Ист."/>
    </sheetNames>
    <sheetDataSet>
      <sheetData sheetId="0"/>
      <sheetData sheetId="1"/>
      <sheetData sheetId="2"/>
      <sheetData sheetId="3"/>
      <sheetData sheetId="4"/>
      <sheetData sheetId="5"/>
      <sheetData sheetId="6"/>
      <sheetData sheetId="7"/>
      <sheetData sheetId="8"/>
      <sheetData sheetId="9"/>
      <sheetData sheetId="10"/>
      <sheetData sheetId="11">
        <row r="46">
          <cell r="J46">
            <v>384000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0"/>
  <sheetViews>
    <sheetView tabSelected="1" workbookViewId="0">
      <selection activeCell="K7" sqref="K7"/>
    </sheetView>
  </sheetViews>
  <sheetFormatPr defaultRowHeight="12.75" x14ac:dyDescent="0.25"/>
  <cols>
    <col min="1" max="1" width="6" style="361" customWidth="1"/>
    <col min="2" max="2" width="49.85546875" style="275" customWidth="1"/>
    <col min="3" max="3" width="15.140625" style="278" customWidth="1"/>
    <col min="4" max="4" width="14.28515625" style="277" customWidth="1"/>
    <col min="5" max="5" width="13.7109375" style="275" customWidth="1"/>
    <col min="6" max="6" width="14" style="276" customWidth="1"/>
    <col min="7" max="7" width="11.28515625" style="276" customWidth="1"/>
    <col min="8" max="8" width="10.85546875" style="277" customWidth="1"/>
    <col min="9" max="9" width="11.5703125" style="278" customWidth="1"/>
    <col min="10" max="10" width="7" style="278" customWidth="1"/>
    <col min="11" max="12" width="7.7109375" style="278" customWidth="1"/>
    <col min="13" max="255" width="9.140625" style="278"/>
    <col min="256" max="256" width="6" style="278" customWidth="1"/>
    <col min="257" max="257" width="41.28515625" style="278" customWidth="1"/>
    <col min="258" max="258" width="12.42578125" style="278" customWidth="1"/>
    <col min="259" max="259" width="11.140625" style="278" customWidth="1"/>
    <col min="260" max="260" width="13.28515625" style="278" customWidth="1"/>
    <col min="261" max="261" width="9.7109375" style="278" customWidth="1"/>
    <col min="262" max="262" width="7" style="278" customWidth="1"/>
    <col min="263" max="263" width="11.28515625" style="278" customWidth="1"/>
    <col min="264" max="264" width="10.85546875" style="278" customWidth="1"/>
    <col min="265" max="265" width="11.5703125" style="278" customWidth="1"/>
    <col min="266" max="266" width="7" style="278" customWidth="1"/>
    <col min="267" max="268" width="7.7109375" style="278" customWidth="1"/>
    <col min="269" max="511" width="9.140625" style="278"/>
    <col min="512" max="512" width="6" style="278" customWidth="1"/>
    <col min="513" max="513" width="41.28515625" style="278" customWidth="1"/>
    <col min="514" max="514" width="12.42578125" style="278" customWidth="1"/>
    <col min="515" max="515" width="11.140625" style="278" customWidth="1"/>
    <col min="516" max="516" width="13.28515625" style="278" customWidth="1"/>
    <col min="517" max="517" width="9.7109375" style="278" customWidth="1"/>
    <col min="518" max="518" width="7" style="278" customWidth="1"/>
    <col min="519" max="519" width="11.28515625" style="278" customWidth="1"/>
    <col min="520" max="520" width="10.85546875" style="278" customWidth="1"/>
    <col min="521" max="521" width="11.5703125" style="278" customWidth="1"/>
    <col min="522" max="522" width="7" style="278" customWidth="1"/>
    <col min="523" max="524" width="7.7109375" style="278" customWidth="1"/>
    <col min="525" max="767" width="9.140625" style="278"/>
    <col min="768" max="768" width="6" style="278" customWidth="1"/>
    <col min="769" max="769" width="41.28515625" style="278" customWidth="1"/>
    <col min="770" max="770" width="12.42578125" style="278" customWidth="1"/>
    <col min="771" max="771" width="11.140625" style="278" customWidth="1"/>
    <col min="772" max="772" width="13.28515625" style="278" customWidth="1"/>
    <col min="773" max="773" width="9.7109375" style="278" customWidth="1"/>
    <col min="774" max="774" width="7" style="278" customWidth="1"/>
    <col min="775" max="775" width="11.28515625" style="278" customWidth="1"/>
    <col min="776" max="776" width="10.85546875" style="278" customWidth="1"/>
    <col min="777" max="777" width="11.5703125" style="278" customWidth="1"/>
    <col min="778" max="778" width="7" style="278" customWidth="1"/>
    <col min="779" max="780" width="7.7109375" style="278" customWidth="1"/>
    <col min="781" max="1023" width="9.140625" style="278"/>
    <col min="1024" max="1024" width="6" style="278" customWidth="1"/>
    <col min="1025" max="1025" width="41.28515625" style="278" customWidth="1"/>
    <col min="1026" max="1026" width="12.42578125" style="278" customWidth="1"/>
    <col min="1027" max="1027" width="11.140625" style="278" customWidth="1"/>
    <col min="1028" max="1028" width="13.28515625" style="278" customWidth="1"/>
    <col min="1029" max="1029" width="9.7109375" style="278" customWidth="1"/>
    <col min="1030" max="1030" width="7" style="278" customWidth="1"/>
    <col min="1031" max="1031" width="11.28515625" style="278" customWidth="1"/>
    <col min="1032" max="1032" width="10.85546875" style="278" customWidth="1"/>
    <col min="1033" max="1033" width="11.5703125" style="278" customWidth="1"/>
    <col min="1034" max="1034" width="7" style="278" customWidth="1"/>
    <col min="1035" max="1036" width="7.7109375" style="278" customWidth="1"/>
    <col min="1037" max="1279" width="9.140625" style="278"/>
    <col min="1280" max="1280" width="6" style="278" customWidth="1"/>
    <col min="1281" max="1281" width="41.28515625" style="278" customWidth="1"/>
    <col min="1282" max="1282" width="12.42578125" style="278" customWidth="1"/>
    <col min="1283" max="1283" width="11.140625" style="278" customWidth="1"/>
    <col min="1284" max="1284" width="13.28515625" style="278" customWidth="1"/>
    <col min="1285" max="1285" width="9.7109375" style="278" customWidth="1"/>
    <col min="1286" max="1286" width="7" style="278" customWidth="1"/>
    <col min="1287" max="1287" width="11.28515625" style="278" customWidth="1"/>
    <col min="1288" max="1288" width="10.85546875" style="278" customWidth="1"/>
    <col min="1289" max="1289" width="11.5703125" style="278" customWidth="1"/>
    <col min="1290" max="1290" width="7" style="278" customWidth="1"/>
    <col min="1291" max="1292" width="7.7109375" style="278" customWidth="1"/>
    <col min="1293" max="1535" width="9.140625" style="278"/>
    <col min="1536" max="1536" width="6" style="278" customWidth="1"/>
    <col min="1537" max="1537" width="41.28515625" style="278" customWidth="1"/>
    <col min="1538" max="1538" width="12.42578125" style="278" customWidth="1"/>
    <col min="1539" max="1539" width="11.140625" style="278" customWidth="1"/>
    <col min="1540" max="1540" width="13.28515625" style="278" customWidth="1"/>
    <col min="1541" max="1541" width="9.7109375" style="278" customWidth="1"/>
    <col min="1542" max="1542" width="7" style="278" customWidth="1"/>
    <col min="1543" max="1543" width="11.28515625" style="278" customWidth="1"/>
    <col min="1544" max="1544" width="10.85546875" style="278" customWidth="1"/>
    <col min="1545" max="1545" width="11.5703125" style="278" customWidth="1"/>
    <col min="1546" max="1546" width="7" style="278" customWidth="1"/>
    <col min="1547" max="1548" width="7.7109375" style="278" customWidth="1"/>
    <col min="1549" max="1791" width="9.140625" style="278"/>
    <col min="1792" max="1792" width="6" style="278" customWidth="1"/>
    <col min="1793" max="1793" width="41.28515625" style="278" customWidth="1"/>
    <col min="1794" max="1794" width="12.42578125" style="278" customWidth="1"/>
    <col min="1795" max="1795" width="11.140625" style="278" customWidth="1"/>
    <col min="1796" max="1796" width="13.28515625" style="278" customWidth="1"/>
    <col min="1797" max="1797" width="9.7109375" style="278" customWidth="1"/>
    <col min="1798" max="1798" width="7" style="278" customWidth="1"/>
    <col min="1799" max="1799" width="11.28515625" style="278" customWidth="1"/>
    <col min="1800" max="1800" width="10.85546875" style="278" customWidth="1"/>
    <col min="1801" max="1801" width="11.5703125" style="278" customWidth="1"/>
    <col min="1802" max="1802" width="7" style="278" customWidth="1"/>
    <col min="1803" max="1804" width="7.7109375" style="278" customWidth="1"/>
    <col min="1805" max="2047" width="9.140625" style="278"/>
    <col min="2048" max="2048" width="6" style="278" customWidth="1"/>
    <col min="2049" max="2049" width="41.28515625" style="278" customWidth="1"/>
    <col min="2050" max="2050" width="12.42578125" style="278" customWidth="1"/>
    <col min="2051" max="2051" width="11.140625" style="278" customWidth="1"/>
    <col min="2052" max="2052" width="13.28515625" style="278" customWidth="1"/>
    <col min="2053" max="2053" width="9.7109375" style="278" customWidth="1"/>
    <col min="2054" max="2054" width="7" style="278" customWidth="1"/>
    <col min="2055" max="2055" width="11.28515625" style="278" customWidth="1"/>
    <col min="2056" max="2056" width="10.85546875" style="278" customWidth="1"/>
    <col min="2057" max="2057" width="11.5703125" style="278" customWidth="1"/>
    <col min="2058" max="2058" width="7" style="278" customWidth="1"/>
    <col min="2059" max="2060" width="7.7109375" style="278" customWidth="1"/>
    <col min="2061" max="2303" width="9.140625" style="278"/>
    <col min="2304" max="2304" width="6" style="278" customWidth="1"/>
    <col min="2305" max="2305" width="41.28515625" style="278" customWidth="1"/>
    <col min="2306" max="2306" width="12.42578125" style="278" customWidth="1"/>
    <col min="2307" max="2307" width="11.140625" style="278" customWidth="1"/>
    <col min="2308" max="2308" width="13.28515625" style="278" customWidth="1"/>
    <col min="2309" max="2309" width="9.7109375" style="278" customWidth="1"/>
    <col min="2310" max="2310" width="7" style="278" customWidth="1"/>
    <col min="2311" max="2311" width="11.28515625" style="278" customWidth="1"/>
    <col min="2312" max="2312" width="10.85546875" style="278" customWidth="1"/>
    <col min="2313" max="2313" width="11.5703125" style="278" customWidth="1"/>
    <col min="2314" max="2314" width="7" style="278" customWidth="1"/>
    <col min="2315" max="2316" width="7.7109375" style="278" customWidth="1"/>
    <col min="2317" max="2559" width="9.140625" style="278"/>
    <col min="2560" max="2560" width="6" style="278" customWidth="1"/>
    <col min="2561" max="2561" width="41.28515625" style="278" customWidth="1"/>
    <col min="2562" max="2562" width="12.42578125" style="278" customWidth="1"/>
    <col min="2563" max="2563" width="11.140625" style="278" customWidth="1"/>
    <col min="2564" max="2564" width="13.28515625" style="278" customWidth="1"/>
    <col min="2565" max="2565" width="9.7109375" style="278" customWidth="1"/>
    <col min="2566" max="2566" width="7" style="278" customWidth="1"/>
    <col min="2567" max="2567" width="11.28515625" style="278" customWidth="1"/>
    <col min="2568" max="2568" width="10.85546875" style="278" customWidth="1"/>
    <col min="2569" max="2569" width="11.5703125" style="278" customWidth="1"/>
    <col min="2570" max="2570" width="7" style="278" customWidth="1"/>
    <col min="2571" max="2572" width="7.7109375" style="278" customWidth="1"/>
    <col min="2573" max="2815" width="9.140625" style="278"/>
    <col min="2816" max="2816" width="6" style="278" customWidth="1"/>
    <col min="2817" max="2817" width="41.28515625" style="278" customWidth="1"/>
    <col min="2818" max="2818" width="12.42578125" style="278" customWidth="1"/>
    <col min="2819" max="2819" width="11.140625" style="278" customWidth="1"/>
    <col min="2820" max="2820" width="13.28515625" style="278" customWidth="1"/>
    <col min="2821" max="2821" width="9.7109375" style="278" customWidth="1"/>
    <col min="2822" max="2822" width="7" style="278" customWidth="1"/>
    <col min="2823" max="2823" width="11.28515625" style="278" customWidth="1"/>
    <col min="2824" max="2824" width="10.85546875" style="278" customWidth="1"/>
    <col min="2825" max="2825" width="11.5703125" style="278" customWidth="1"/>
    <col min="2826" max="2826" width="7" style="278" customWidth="1"/>
    <col min="2827" max="2828" width="7.7109375" style="278" customWidth="1"/>
    <col min="2829" max="3071" width="9.140625" style="278"/>
    <col min="3072" max="3072" width="6" style="278" customWidth="1"/>
    <col min="3073" max="3073" width="41.28515625" style="278" customWidth="1"/>
    <col min="3074" max="3074" width="12.42578125" style="278" customWidth="1"/>
    <col min="3075" max="3075" width="11.140625" style="278" customWidth="1"/>
    <col min="3076" max="3076" width="13.28515625" style="278" customWidth="1"/>
    <col min="3077" max="3077" width="9.7109375" style="278" customWidth="1"/>
    <col min="3078" max="3078" width="7" style="278" customWidth="1"/>
    <col min="3079" max="3079" width="11.28515625" style="278" customWidth="1"/>
    <col min="3080" max="3080" width="10.85546875" style="278" customWidth="1"/>
    <col min="3081" max="3081" width="11.5703125" style="278" customWidth="1"/>
    <col min="3082" max="3082" width="7" style="278" customWidth="1"/>
    <col min="3083" max="3084" width="7.7109375" style="278" customWidth="1"/>
    <col min="3085" max="3327" width="9.140625" style="278"/>
    <col min="3328" max="3328" width="6" style="278" customWidth="1"/>
    <col min="3329" max="3329" width="41.28515625" style="278" customWidth="1"/>
    <col min="3330" max="3330" width="12.42578125" style="278" customWidth="1"/>
    <col min="3331" max="3331" width="11.140625" style="278" customWidth="1"/>
    <col min="3332" max="3332" width="13.28515625" style="278" customWidth="1"/>
    <col min="3333" max="3333" width="9.7109375" style="278" customWidth="1"/>
    <col min="3334" max="3334" width="7" style="278" customWidth="1"/>
    <col min="3335" max="3335" width="11.28515625" style="278" customWidth="1"/>
    <col min="3336" max="3336" width="10.85546875" style="278" customWidth="1"/>
    <col min="3337" max="3337" width="11.5703125" style="278" customWidth="1"/>
    <col min="3338" max="3338" width="7" style="278" customWidth="1"/>
    <col min="3339" max="3340" width="7.7109375" style="278" customWidth="1"/>
    <col min="3341" max="3583" width="9.140625" style="278"/>
    <col min="3584" max="3584" width="6" style="278" customWidth="1"/>
    <col min="3585" max="3585" width="41.28515625" style="278" customWidth="1"/>
    <col min="3586" max="3586" width="12.42578125" style="278" customWidth="1"/>
    <col min="3587" max="3587" width="11.140625" style="278" customWidth="1"/>
    <col min="3588" max="3588" width="13.28515625" style="278" customWidth="1"/>
    <col min="3589" max="3589" width="9.7109375" style="278" customWidth="1"/>
    <col min="3590" max="3590" width="7" style="278" customWidth="1"/>
    <col min="3591" max="3591" width="11.28515625" style="278" customWidth="1"/>
    <col min="3592" max="3592" width="10.85546875" style="278" customWidth="1"/>
    <col min="3593" max="3593" width="11.5703125" style="278" customWidth="1"/>
    <col min="3594" max="3594" width="7" style="278" customWidth="1"/>
    <col min="3595" max="3596" width="7.7109375" style="278" customWidth="1"/>
    <col min="3597" max="3839" width="9.140625" style="278"/>
    <col min="3840" max="3840" width="6" style="278" customWidth="1"/>
    <col min="3841" max="3841" width="41.28515625" style="278" customWidth="1"/>
    <col min="3842" max="3842" width="12.42578125" style="278" customWidth="1"/>
    <col min="3843" max="3843" width="11.140625" style="278" customWidth="1"/>
    <col min="3844" max="3844" width="13.28515625" style="278" customWidth="1"/>
    <col min="3845" max="3845" width="9.7109375" style="278" customWidth="1"/>
    <col min="3846" max="3846" width="7" style="278" customWidth="1"/>
    <col min="3847" max="3847" width="11.28515625" style="278" customWidth="1"/>
    <col min="3848" max="3848" width="10.85546875" style="278" customWidth="1"/>
    <col min="3849" max="3849" width="11.5703125" style="278" customWidth="1"/>
    <col min="3850" max="3850" width="7" style="278" customWidth="1"/>
    <col min="3851" max="3852" width="7.7109375" style="278" customWidth="1"/>
    <col min="3853" max="4095" width="9.140625" style="278"/>
    <col min="4096" max="4096" width="6" style="278" customWidth="1"/>
    <col min="4097" max="4097" width="41.28515625" style="278" customWidth="1"/>
    <col min="4098" max="4098" width="12.42578125" style="278" customWidth="1"/>
    <col min="4099" max="4099" width="11.140625" style="278" customWidth="1"/>
    <col min="4100" max="4100" width="13.28515625" style="278" customWidth="1"/>
    <col min="4101" max="4101" width="9.7109375" style="278" customWidth="1"/>
    <col min="4102" max="4102" width="7" style="278" customWidth="1"/>
    <col min="4103" max="4103" width="11.28515625" style="278" customWidth="1"/>
    <col min="4104" max="4104" width="10.85546875" style="278" customWidth="1"/>
    <col min="4105" max="4105" width="11.5703125" style="278" customWidth="1"/>
    <col min="4106" max="4106" width="7" style="278" customWidth="1"/>
    <col min="4107" max="4108" width="7.7109375" style="278" customWidth="1"/>
    <col min="4109" max="4351" width="9.140625" style="278"/>
    <col min="4352" max="4352" width="6" style="278" customWidth="1"/>
    <col min="4353" max="4353" width="41.28515625" style="278" customWidth="1"/>
    <col min="4354" max="4354" width="12.42578125" style="278" customWidth="1"/>
    <col min="4355" max="4355" width="11.140625" style="278" customWidth="1"/>
    <col min="4356" max="4356" width="13.28515625" style="278" customWidth="1"/>
    <col min="4357" max="4357" width="9.7109375" style="278" customWidth="1"/>
    <col min="4358" max="4358" width="7" style="278" customWidth="1"/>
    <col min="4359" max="4359" width="11.28515625" style="278" customWidth="1"/>
    <col min="4360" max="4360" width="10.85546875" style="278" customWidth="1"/>
    <col min="4361" max="4361" width="11.5703125" style="278" customWidth="1"/>
    <col min="4362" max="4362" width="7" style="278" customWidth="1"/>
    <col min="4363" max="4364" width="7.7109375" style="278" customWidth="1"/>
    <col min="4365" max="4607" width="9.140625" style="278"/>
    <col min="4608" max="4608" width="6" style="278" customWidth="1"/>
    <col min="4609" max="4609" width="41.28515625" style="278" customWidth="1"/>
    <col min="4610" max="4610" width="12.42578125" style="278" customWidth="1"/>
    <col min="4611" max="4611" width="11.140625" style="278" customWidth="1"/>
    <col min="4612" max="4612" width="13.28515625" style="278" customWidth="1"/>
    <col min="4613" max="4613" width="9.7109375" style="278" customWidth="1"/>
    <col min="4614" max="4614" width="7" style="278" customWidth="1"/>
    <col min="4615" max="4615" width="11.28515625" style="278" customWidth="1"/>
    <col min="4616" max="4616" width="10.85546875" style="278" customWidth="1"/>
    <col min="4617" max="4617" width="11.5703125" style="278" customWidth="1"/>
    <col min="4618" max="4618" width="7" style="278" customWidth="1"/>
    <col min="4619" max="4620" width="7.7109375" style="278" customWidth="1"/>
    <col min="4621" max="4863" width="9.140625" style="278"/>
    <col min="4864" max="4864" width="6" style="278" customWidth="1"/>
    <col min="4865" max="4865" width="41.28515625" style="278" customWidth="1"/>
    <col min="4866" max="4866" width="12.42578125" style="278" customWidth="1"/>
    <col min="4867" max="4867" width="11.140625" style="278" customWidth="1"/>
    <col min="4868" max="4868" width="13.28515625" style="278" customWidth="1"/>
    <col min="4869" max="4869" width="9.7109375" style="278" customWidth="1"/>
    <col min="4870" max="4870" width="7" style="278" customWidth="1"/>
    <col min="4871" max="4871" width="11.28515625" style="278" customWidth="1"/>
    <col min="4872" max="4872" width="10.85546875" style="278" customWidth="1"/>
    <col min="4873" max="4873" width="11.5703125" style="278" customWidth="1"/>
    <col min="4874" max="4874" width="7" style="278" customWidth="1"/>
    <col min="4875" max="4876" width="7.7109375" style="278" customWidth="1"/>
    <col min="4877" max="5119" width="9.140625" style="278"/>
    <col min="5120" max="5120" width="6" style="278" customWidth="1"/>
    <col min="5121" max="5121" width="41.28515625" style="278" customWidth="1"/>
    <col min="5122" max="5122" width="12.42578125" style="278" customWidth="1"/>
    <col min="5123" max="5123" width="11.140625" style="278" customWidth="1"/>
    <col min="5124" max="5124" width="13.28515625" style="278" customWidth="1"/>
    <col min="5125" max="5125" width="9.7109375" style="278" customWidth="1"/>
    <col min="5126" max="5126" width="7" style="278" customWidth="1"/>
    <col min="5127" max="5127" width="11.28515625" style="278" customWidth="1"/>
    <col min="5128" max="5128" width="10.85546875" style="278" customWidth="1"/>
    <col min="5129" max="5129" width="11.5703125" style="278" customWidth="1"/>
    <col min="5130" max="5130" width="7" style="278" customWidth="1"/>
    <col min="5131" max="5132" width="7.7109375" style="278" customWidth="1"/>
    <col min="5133" max="5375" width="9.140625" style="278"/>
    <col min="5376" max="5376" width="6" style="278" customWidth="1"/>
    <col min="5377" max="5377" width="41.28515625" style="278" customWidth="1"/>
    <col min="5378" max="5378" width="12.42578125" style="278" customWidth="1"/>
    <col min="5379" max="5379" width="11.140625" style="278" customWidth="1"/>
    <col min="5380" max="5380" width="13.28515625" style="278" customWidth="1"/>
    <col min="5381" max="5381" width="9.7109375" style="278" customWidth="1"/>
    <col min="5382" max="5382" width="7" style="278" customWidth="1"/>
    <col min="5383" max="5383" width="11.28515625" style="278" customWidth="1"/>
    <col min="5384" max="5384" width="10.85546875" style="278" customWidth="1"/>
    <col min="5385" max="5385" width="11.5703125" style="278" customWidth="1"/>
    <col min="5386" max="5386" width="7" style="278" customWidth="1"/>
    <col min="5387" max="5388" width="7.7109375" style="278" customWidth="1"/>
    <col min="5389" max="5631" width="9.140625" style="278"/>
    <col min="5632" max="5632" width="6" style="278" customWidth="1"/>
    <col min="5633" max="5633" width="41.28515625" style="278" customWidth="1"/>
    <col min="5634" max="5634" width="12.42578125" style="278" customWidth="1"/>
    <col min="5635" max="5635" width="11.140625" style="278" customWidth="1"/>
    <col min="5636" max="5636" width="13.28515625" style="278" customWidth="1"/>
    <col min="5637" max="5637" width="9.7109375" style="278" customWidth="1"/>
    <col min="5638" max="5638" width="7" style="278" customWidth="1"/>
    <col min="5639" max="5639" width="11.28515625" style="278" customWidth="1"/>
    <col min="5640" max="5640" width="10.85546875" style="278" customWidth="1"/>
    <col min="5641" max="5641" width="11.5703125" style="278" customWidth="1"/>
    <col min="5642" max="5642" width="7" style="278" customWidth="1"/>
    <col min="5643" max="5644" width="7.7109375" style="278" customWidth="1"/>
    <col min="5645" max="5887" width="9.140625" style="278"/>
    <col min="5888" max="5888" width="6" style="278" customWidth="1"/>
    <col min="5889" max="5889" width="41.28515625" style="278" customWidth="1"/>
    <col min="5890" max="5890" width="12.42578125" style="278" customWidth="1"/>
    <col min="5891" max="5891" width="11.140625" style="278" customWidth="1"/>
    <col min="5892" max="5892" width="13.28515625" style="278" customWidth="1"/>
    <col min="5893" max="5893" width="9.7109375" style="278" customWidth="1"/>
    <col min="5894" max="5894" width="7" style="278" customWidth="1"/>
    <col min="5895" max="5895" width="11.28515625" style="278" customWidth="1"/>
    <col min="5896" max="5896" width="10.85546875" style="278" customWidth="1"/>
    <col min="5897" max="5897" width="11.5703125" style="278" customWidth="1"/>
    <col min="5898" max="5898" width="7" style="278" customWidth="1"/>
    <col min="5899" max="5900" width="7.7109375" style="278" customWidth="1"/>
    <col min="5901" max="6143" width="9.140625" style="278"/>
    <col min="6144" max="6144" width="6" style="278" customWidth="1"/>
    <col min="6145" max="6145" width="41.28515625" style="278" customWidth="1"/>
    <col min="6146" max="6146" width="12.42578125" style="278" customWidth="1"/>
    <col min="6147" max="6147" width="11.140625" style="278" customWidth="1"/>
    <col min="6148" max="6148" width="13.28515625" style="278" customWidth="1"/>
    <col min="6149" max="6149" width="9.7109375" style="278" customWidth="1"/>
    <col min="6150" max="6150" width="7" style="278" customWidth="1"/>
    <col min="6151" max="6151" width="11.28515625" style="278" customWidth="1"/>
    <col min="6152" max="6152" width="10.85546875" style="278" customWidth="1"/>
    <col min="6153" max="6153" width="11.5703125" style="278" customWidth="1"/>
    <col min="6154" max="6154" width="7" style="278" customWidth="1"/>
    <col min="6155" max="6156" width="7.7109375" style="278" customWidth="1"/>
    <col min="6157" max="6399" width="9.140625" style="278"/>
    <col min="6400" max="6400" width="6" style="278" customWidth="1"/>
    <col min="6401" max="6401" width="41.28515625" style="278" customWidth="1"/>
    <col min="6402" max="6402" width="12.42578125" style="278" customWidth="1"/>
    <col min="6403" max="6403" width="11.140625" style="278" customWidth="1"/>
    <col min="6404" max="6404" width="13.28515625" style="278" customWidth="1"/>
    <col min="6405" max="6405" width="9.7109375" style="278" customWidth="1"/>
    <col min="6406" max="6406" width="7" style="278" customWidth="1"/>
    <col min="6407" max="6407" width="11.28515625" style="278" customWidth="1"/>
    <col min="6408" max="6408" width="10.85546875" style="278" customWidth="1"/>
    <col min="6409" max="6409" width="11.5703125" style="278" customWidth="1"/>
    <col min="6410" max="6410" width="7" style="278" customWidth="1"/>
    <col min="6411" max="6412" width="7.7109375" style="278" customWidth="1"/>
    <col min="6413" max="6655" width="9.140625" style="278"/>
    <col min="6656" max="6656" width="6" style="278" customWidth="1"/>
    <col min="6657" max="6657" width="41.28515625" style="278" customWidth="1"/>
    <col min="6658" max="6658" width="12.42578125" style="278" customWidth="1"/>
    <col min="6659" max="6659" width="11.140625" style="278" customWidth="1"/>
    <col min="6660" max="6660" width="13.28515625" style="278" customWidth="1"/>
    <col min="6661" max="6661" width="9.7109375" style="278" customWidth="1"/>
    <col min="6662" max="6662" width="7" style="278" customWidth="1"/>
    <col min="6663" max="6663" width="11.28515625" style="278" customWidth="1"/>
    <col min="6664" max="6664" width="10.85546875" style="278" customWidth="1"/>
    <col min="6665" max="6665" width="11.5703125" style="278" customWidth="1"/>
    <col min="6666" max="6666" width="7" style="278" customWidth="1"/>
    <col min="6667" max="6668" width="7.7109375" style="278" customWidth="1"/>
    <col min="6669" max="6911" width="9.140625" style="278"/>
    <col min="6912" max="6912" width="6" style="278" customWidth="1"/>
    <col min="6913" max="6913" width="41.28515625" style="278" customWidth="1"/>
    <col min="6914" max="6914" width="12.42578125" style="278" customWidth="1"/>
    <col min="6915" max="6915" width="11.140625" style="278" customWidth="1"/>
    <col min="6916" max="6916" width="13.28515625" style="278" customWidth="1"/>
    <col min="6917" max="6917" width="9.7109375" style="278" customWidth="1"/>
    <col min="6918" max="6918" width="7" style="278" customWidth="1"/>
    <col min="6919" max="6919" width="11.28515625" style="278" customWidth="1"/>
    <col min="6920" max="6920" width="10.85546875" style="278" customWidth="1"/>
    <col min="6921" max="6921" width="11.5703125" style="278" customWidth="1"/>
    <col min="6922" max="6922" width="7" style="278" customWidth="1"/>
    <col min="6923" max="6924" width="7.7109375" style="278" customWidth="1"/>
    <col min="6925" max="7167" width="9.140625" style="278"/>
    <col min="7168" max="7168" width="6" style="278" customWidth="1"/>
    <col min="7169" max="7169" width="41.28515625" style="278" customWidth="1"/>
    <col min="7170" max="7170" width="12.42578125" style="278" customWidth="1"/>
    <col min="7171" max="7171" width="11.140625" style="278" customWidth="1"/>
    <col min="7172" max="7172" width="13.28515625" style="278" customWidth="1"/>
    <col min="7173" max="7173" width="9.7109375" style="278" customWidth="1"/>
    <col min="7174" max="7174" width="7" style="278" customWidth="1"/>
    <col min="7175" max="7175" width="11.28515625" style="278" customWidth="1"/>
    <col min="7176" max="7176" width="10.85546875" style="278" customWidth="1"/>
    <col min="7177" max="7177" width="11.5703125" style="278" customWidth="1"/>
    <col min="7178" max="7178" width="7" style="278" customWidth="1"/>
    <col min="7179" max="7180" width="7.7109375" style="278" customWidth="1"/>
    <col min="7181" max="7423" width="9.140625" style="278"/>
    <col min="7424" max="7424" width="6" style="278" customWidth="1"/>
    <col min="7425" max="7425" width="41.28515625" style="278" customWidth="1"/>
    <col min="7426" max="7426" width="12.42578125" style="278" customWidth="1"/>
    <col min="7427" max="7427" width="11.140625" style="278" customWidth="1"/>
    <col min="7428" max="7428" width="13.28515625" style="278" customWidth="1"/>
    <col min="7429" max="7429" width="9.7109375" style="278" customWidth="1"/>
    <col min="7430" max="7430" width="7" style="278" customWidth="1"/>
    <col min="7431" max="7431" width="11.28515625" style="278" customWidth="1"/>
    <col min="7432" max="7432" width="10.85546875" style="278" customWidth="1"/>
    <col min="7433" max="7433" width="11.5703125" style="278" customWidth="1"/>
    <col min="7434" max="7434" width="7" style="278" customWidth="1"/>
    <col min="7435" max="7436" width="7.7109375" style="278" customWidth="1"/>
    <col min="7437" max="7679" width="9.140625" style="278"/>
    <col min="7680" max="7680" width="6" style="278" customWidth="1"/>
    <col min="7681" max="7681" width="41.28515625" style="278" customWidth="1"/>
    <col min="7682" max="7682" width="12.42578125" style="278" customWidth="1"/>
    <col min="7683" max="7683" width="11.140625" style="278" customWidth="1"/>
    <col min="7684" max="7684" width="13.28515625" style="278" customWidth="1"/>
    <col min="7685" max="7685" width="9.7109375" style="278" customWidth="1"/>
    <col min="7686" max="7686" width="7" style="278" customWidth="1"/>
    <col min="7687" max="7687" width="11.28515625" style="278" customWidth="1"/>
    <col min="7688" max="7688" width="10.85546875" style="278" customWidth="1"/>
    <col min="7689" max="7689" width="11.5703125" style="278" customWidth="1"/>
    <col min="7690" max="7690" width="7" style="278" customWidth="1"/>
    <col min="7691" max="7692" width="7.7109375" style="278" customWidth="1"/>
    <col min="7693" max="7935" width="9.140625" style="278"/>
    <col min="7936" max="7936" width="6" style="278" customWidth="1"/>
    <col min="7937" max="7937" width="41.28515625" style="278" customWidth="1"/>
    <col min="7938" max="7938" width="12.42578125" style="278" customWidth="1"/>
    <col min="7939" max="7939" width="11.140625" style="278" customWidth="1"/>
    <col min="7940" max="7940" width="13.28515625" style="278" customWidth="1"/>
    <col min="7941" max="7941" width="9.7109375" style="278" customWidth="1"/>
    <col min="7942" max="7942" width="7" style="278" customWidth="1"/>
    <col min="7943" max="7943" width="11.28515625" style="278" customWidth="1"/>
    <col min="7944" max="7944" width="10.85546875" style="278" customWidth="1"/>
    <col min="7945" max="7945" width="11.5703125" style="278" customWidth="1"/>
    <col min="7946" max="7946" width="7" style="278" customWidth="1"/>
    <col min="7947" max="7948" width="7.7109375" style="278" customWidth="1"/>
    <col min="7949" max="8191" width="9.140625" style="278"/>
    <col min="8192" max="8192" width="6" style="278" customWidth="1"/>
    <col min="8193" max="8193" width="41.28515625" style="278" customWidth="1"/>
    <col min="8194" max="8194" width="12.42578125" style="278" customWidth="1"/>
    <col min="8195" max="8195" width="11.140625" style="278" customWidth="1"/>
    <col min="8196" max="8196" width="13.28515625" style="278" customWidth="1"/>
    <col min="8197" max="8197" width="9.7109375" style="278" customWidth="1"/>
    <col min="8198" max="8198" width="7" style="278" customWidth="1"/>
    <col min="8199" max="8199" width="11.28515625" style="278" customWidth="1"/>
    <col min="8200" max="8200" width="10.85546875" style="278" customWidth="1"/>
    <col min="8201" max="8201" width="11.5703125" style="278" customWidth="1"/>
    <col min="8202" max="8202" width="7" style="278" customWidth="1"/>
    <col min="8203" max="8204" width="7.7109375" style="278" customWidth="1"/>
    <col min="8205" max="8447" width="9.140625" style="278"/>
    <col min="8448" max="8448" width="6" style="278" customWidth="1"/>
    <col min="8449" max="8449" width="41.28515625" style="278" customWidth="1"/>
    <col min="8450" max="8450" width="12.42578125" style="278" customWidth="1"/>
    <col min="8451" max="8451" width="11.140625" style="278" customWidth="1"/>
    <col min="8452" max="8452" width="13.28515625" style="278" customWidth="1"/>
    <col min="8453" max="8453" width="9.7109375" style="278" customWidth="1"/>
    <col min="8454" max="8454" width="7" style="278" customWidth="1"/>
    <col min="8455" max="8455" width="11.28515625" style="278" customWidth="1"/>
    <col min="8456" max="8456" width="10.85546875" style="278" customWidth="1"/>
    <col min="8457" max="8457" width="11.5703125" style="278" customWidth="1"/>
    <col min="8458" max="8458" width="7" style="278" customWidth="1"/>
    <col min="8459" max="8460" width="7.7109375" style="278" customWidth="1"/>
    <col min="8461" max="8703" width="9.140625" style="278"/>
    <col min="8704" max="8704" width="6" style="278" customWidth="1"/>
    <col min="8705" max="8705" width="41.28515625" style="278" customWidth="1"/>
    <col min="8706" max="8706" width="12.42578125" style="278" customWidth="1"/>
    <col min="8707" max="8707" width="11.140625" style="278" customWidth="1"/>
    <col min="8708" max="8708" width="13.28515625" style="278" customWidth="1"/>
    <col min="8709" max="8709" width="9.7109375" style="278" customWidth="1"/>
    <col min="8710" max="8710" width="7" style="278" customWidth="1"/>
    <col min="8711" max="8711" width="11.28515625" style="278" customWidth="1"/>
    <col min="8712" max="8712" width="10.85546875" style="278" customWidth="1"/>
    <col min="8713" max="8713" width="11.5703125" style="278" customWidth="1"/>
    <col min="8714" max="8714" width="7" style="278" customWidth="1"/>
    <col min="8715" max="8716" width="7.7109375" style="278" customWidth="1"/>
    <col min="8717" max="8959" width="9.140625" style="278"/>
    <col min="8960" max="8960" width="6" style="278" customWidth="1"/>
    <col min="8961" max="8961" width="41.28515625" style="278" customWidth="1"/>
    <col min="8962" max="8962" width="12.42578125" style="278" customWidth="1"/>
    <col min="8963" max="8963" width="11.140625" style="278" customWidth="1"/>
    <col min="8964" max="8964" width="13.28515625" style="278" customWidth="1"/>
    <col min="8965" max="8965" width="9.7109375" style="278" customWidth="1"/>
    <col min="8966" max="8966" width="7" style="278" customWidth="1"/>
    <col min="8967" max="8967" width="11.28515625" style="278" customWidth="1"/>
    <col min="8968" max="8968" width="10.85546875" style="278" customWidth="1"/>
    <col min="8969" max="8969" width="11.5703125" style="278" customWidth="1"/>
    <col min="8970" max="8970" width="7" style="278" customWidth="1"/>
    <col min="8971" max="8972" width="7.7109375" style="278" customWidth="1"/>
    <col min="8973" max="9215" width="9.140625" style="278"/>
    <col min="9216" max="9216" width="6" style="278" customWidth="1"/>
    <col min="9217" max="9217" width="41.28515625" style="278" customWidth="1"/>
    <col min="9218" max="9218" width="12.42578125" style="278" customWidth="1"/>
    <col min="9219" max="9219" width="11.140625" style="278" customWidth="1"/>
    <col min="9220" max="9220" width="13.28515625" style="278" customWidth="1"/>
    <col min="9221" max="9221" width="9.7109375" style="278" customWidth="1"/>
    <col min="9222" max="9222" width="7" style="278" customWidth="1"/>
    <col min="9223" max="9223" width="11.28515625" style="278" customWidth="1"/>
    <col min="9224" max="9224" width="10.85546875" style="278" customWidth="1"/>
    <col min="9225" max="9225" width="11.5703125" style="278" customWidth="1"/>
    <col min="9226" max="9226" width="7" style="278" customWidth="1"/>
    <col min="9227" max="9228" width="7.7109375" style="278" customWidth="1"/>
    <col min="9229" max="9471" width="9.140625" style="278"/>
    <col min="9472" max="9472" width="6" style="278" customWidth="1"/>
    <col min="9473" max="9473" width="41.28515625" style="278" customWidth="1"/>
    <col min="9474" max="9474" width="12.42578125" style="278" customWidth="1"/>
    <col min="9475" max="9475" width="11.140625" style="278" customWidth="1"/>
    <col min="9476" max="9476" width="13.28515625" style="278" customWidth="1"/>
    <col min="9477" max="9477" width="9.7109375" style="278" customWidth="1"/>
    <col min="9478" max="9478" width="7" style="278" customWidth="1"/>
    <col min="9479" max="9479" width="11.28515625" style="278" customWidth="1"/>
    <col min="9480" max="9480" width="10.85546875" style="278" customWidth="1"/>
    <col min="9481" max="9481" width="11.5703125" style="278" customWidth="1"/>
    <col min="9482" max="9482" width="7" style="278" customWidth="1"/>
    <col min="9483" max="9484" width="7.7109375" style="278" customWidth="1"/>
    <col min="9485" max="9727" width="9.140625" style="278"/>
    <col min="9728" max="9728" width="6" style="278" customWidth="1"/>
    <col min="9729" max="9729" width="41.28515625" style="278" customWidth="1"/>
    <col min="9730" max="9730" width="12.42578125" style="278" customWidth="1"/>
    <col min="9731" max="9731" width="11.140625" style="278" customWidth="1"/>
    <col min="9732" max="9732" width="13.28515625" style="278" customWidth="1"/>
    <col min="9733" max="9733" width="9.7109375" style="278" customWidth="1"/>
    <col min="9734" max="9734" width="7" style="278" customWidth="1"/>
    <col min="9735" max="9735" width="11.28515625" style="278" customWidth="1"/>
    <col min="9736" max="9736" width="10.85546875" style="278" customWidth="1"/>
    <col min="9737" max="9737" width="11.5703125" style="278" customWidth="1"/>
    <col min="9738" max="9738" width="7" style="278" customWidth="1"/>
    <col min="9739" max="9740" width="7.7109375" style="278" customWidth="1"/>
    <col min="9741" max="9983" width="9.140625" style="278"/>
    <col min="9984" max="9984" width="6" style="278" customWidth="1"/>
    <col min="9985" max="9985" width="41.28515625" style="278" customWidth="1"/>
    <col min="9986" max="9986" width="12.42578125" style="278" customWidth="1"/>
    <col min="9987" max="9987" width="11.140625" style="278" customWidth="1"/>
    <col min="9988" max="9988" width="13.28515625" style="278" customWidth="1"/>
    <col min="9989" max="9989" width="9.7109375" style="278" customWidth="1"/>
    <col min="9990" max="9990" width="7" style="278" customWidth="1"/>
    <col min="9991" max="9991" width="11.28515625" style="278" customWidth="1"/>
    <col min="9992" max="9992" width="10.85546875" style="278" customWidth="1"/>
    <col min="9993" max="9993" width="11.5703125" style="278" customWidth="1"/>
    <col min="9994" max="9994" width="7" style="278" customWidth="1"/>
    <col min="9995" max="9996" width="7.7109375" style="278" customWidth="1"/>
    <col min="9997" max="10239" width="9.140625" style="278"/>
    <col min="10240" max="10240" width="6" style="278" customWidth="1"/>
    <col min="10241" max="10241" width="41.28515625" style="278" customWidth="1"/>
    <col min="10242" max="10242" width="12.42578125" style="278" customWidth="1"/>
    <col min="10243" max="10243" width="11.140625" style="278" customWidth="1"/>
    <col min="10244" max="10244" width="13.28515625" style="278" customWidth="1"/>
    <col min="10245" max="10245" width="9.7109375" style="278" customWidth="1"/>
    <col min="10246" max="10246" width="7" style="278" customWidth="1"/>
    <col min="10247" max="10247" width="11.28515625" style="278" customWidth="1"/>
    <col min="10248" max="10248" width="10.85546875" style="278" customWidth="1"/>
    <col min="10249" max="10249" width="11.5703125" style="278" customWidth="1"/>
    <col min="10250" max="10250" width="7" style="278" customWidth="1"/>
    <col min="10251" max="10252" width="7.7109375" style="278" customWidth="1"/>
    <col min="10253" max="10495" width="9.140625" style="278"/>
    <col min="10496" max="10496" width="6" style="278" customWidth="1"/>
    <col min="10497" max="10497" width="41.28515625" style="278" customWidth="1"/>
    <col min="10498" max="10498" width="12.42578125" style="278" customWidth="1"/>
    <col min="10499" max="10499" width="11.140625" style="278" customWidth="1"/>
    <col min="10500" max="10500" width="13.28515625" style="278" customWidth="1"/>
    <col min="10501" max="10501" width="9.7109375" style="278" customWidth="1"/>
    <col min="10502" max="10502" width="7" style="278" customWidth="1"/>
    <col min="10503" max="10503" width="11.28515625" style="278" customWidth="1"/>
    <col min="10504" max="10504" width="10.85546875" style="278" customWidth="1"/>
    <col min="10505" max="10505" width="11.5703125" style="278" customWidth="1"/>
    <col min="10506" max="10506" width="7" style="278" customWidth="1"/>
    <col min="10507" max="10508" width="7.7109375" style="278" customWidth="1"/>
    <col min="10509" max="10751" width="9.140625" style="278"/>
    <col min="10752" max="10752" width="6" style="278" customWidth="1"/>
    <col min="10753" max="10753" width="41.28515625" style="278" customWidth="1"/>
    <col min="10754" max="10754" width="12.42578125" style="278" customWidth="1"/>
    <col min="10755" max="10755" width="11.140625" style="278" customWidth="1"/>
    <col min="10756" max="10756" width="13.28515625" style="278" customWidth="1"/>
    <col min="10757" max="10757" width="9.7109375" style="278" customWidth="1"/>
    <col min="10758" max="10758" width="7" style="278" customWidth="1"/>
    <col min="10759" max="10759" width="11.28515625" style="278" customWidth="1"/>
    <col min="10760" max="10760" width="10.85546875" style="278" customWidth="1"/>
    <col min="10761" max="10761" width="11.5703125" style="278" customWidth="1"/>
    <col min="10762" max="10762" width="7" style="278" customWidth="1"/>
    <col min="10763" max="10764" width="7.7109375" style="278" customWidth="1"/>
    <col min="10765" max="11007" width="9.140625" style="278"/>
    <col min="11008" max="11008" width="6" style="278" customWidth="1"/>
    <col min="11009" max="11009" width="41.28515625" style="278" customWidth="1"/>
    <col min="11010" max="11010" width="12.42578125" style="278" customWidth="1"/>
    <col min="11011" max="11011" width="11.140625" style="278" customWidth="1"/>
    <col min="11012" max="11012" width="13.28515625" style="278" customWidth="1"/>
    <col min="11013" max="11013" width="9.7109375" style="278" customWidth="1"/>
    <col min="11014" max="11014" width="7" style="278" customWidth="1"/>
    <col min="11015" max="11015" width="11.28515625" style="278" customWidth="1"/>
    <col min="11016" max="11016" width="10.85546875" style="278" customWidth="1"/>
    <col min="11017" max="11017" width="11.5703125" style="278" customWidth="1"/>
    <col min="11018" max="11018" width="7" style="278" customWidth="1"/>
    <col min="11019" max="11020" width="7.7109375" style="278" customWidth="1"/>
    <col min="11021" max="11263" width="9.140625" style="278"/>
    <col min="11264" max="11264" width="6" style="278" customWidth="1"/>
    <col min="11265" max="11265" width="41.28515625" style="278" customWidth="1"/>
    <col min="11266" max="11266" width="12.42578125" style="278" customWidth="1"/>
    <col min="11267" max="11267" width="11.140625" style="278" customWidth="1"/>
    <col min="11268" max="11268" width="13.28515625" style="278" customWidth="1"/>
    <col min="11269" max="11269" width="9.7109375" style="278" customWidth="1"/>
    <col min="11270" max="11270" width="7" style="278" customWidth="1"/>
    <col min="11271" max="11271" width="11.28515625" style="278" customWidth="1"/>
    <col min="11272" max="11272" width="10.85546875" style="278" customWidth="1"/>
    <col min="11273" max="11273" width="11.5703125" style="278" customWidth="1"/>
    <col min="11274" max="11274" width="7" style="278" customWidth="1"/>
    <col min="11275" max="11276" width="7.7109375" style="278" customWidth="1"/>
    <col min="11277" max="11519" width="9.140625" style="278"/>
    <col min="11520" max="11520" width="6" style="278" customWidth="1"/>
    <col min="11521" max="11521" width="41.28515625" style="278" customWidth="1"/>
    <col min="11522" max="11522" width="12.42578125" style="278" customWidth="1"/>
    <col min="11523" max="11523" width="11.140625" style="278" customWidth="1"/>
    <col min="11524" max="11524" width="13.28515625" style="278" customWidth="1"/>
    <col min="11525" max="11525" width="9.7109375" style="278" customWidth="1"/>
    <col min="11526" max="11526" width="7" style="278" customWidth="1"/>
    <col min="11527" max="11527" width="11.28515625" style="278" customWidth="1"/>
    <col min="11528" max="11528" width="10.85546875" style="278" customWidth="1"/>
    <col min="11529" max="11529" width="11.5703125" style="278" customWidth="1"/>
    <col min="11530" max="11530" width="7" style="278" customWidth="1"/>
    <col min="11531" max="11532" width="7.7109375" style="278" customWidth="1"/>
    <col min="11533" max="11775" width="9.140625" style="278"/>
    <col min="11776" max="11776" width="6" style="278" customWidth="1"/>
    <col min="11777" max="11777" width="41.28515625" style="278" customWidth="1"/>
    <col min="11778" max="11778" width="12.42578125" style="278" customWidth="1"/>
    <col min="11779" max="11779" width="11.140625" style="278" customWidth="1"/>
    <col min="11780" max="11780" width="13.28515625" style="278" customWidth="1"/>
    <col min="11781" max="11781" width="9.7109375" style="278" customWidth="1"/>
    <col min="11782" max="11782" width="7" style="278" customWidth="1"/>
    <col min="11783" max="11783" width="11.28515625" style="278" customWidth="1"/>
    <col min="11784" max="11784" width="10.85546875" style="278" customWidth="1"/>
    <col min="11785" max="11785" width="11.5703125" style="278" customWidth="1"/>
    <col min="11786" max="11786" width="7" style="278" customWidth="1"/>
    <col min="11787" max="11788" width="7.7109375" style="278" customWidth="1"/>
    <col min="11789" max="12031" width="9.140625" style="278"/>
    <col min="12032" max="12032" width="6" style="278" customWidth="1"/>
    <col min="12033" max="12033" width="41.28515625" style="278" customWidth="1"/>
    <col min="12034" max="12034" width="12.42578125" style="278" customWidth="1"/>
    <col min="12035" max="12035" width="11.140625" style="278" customWidth="1"/>
    <col min="12036" max="12036" width="13.28515625" style="278" customWidth="1"/>
    <col min="12037" max="12037" width="9.7109375" style="278" customWidth="1"/>
    <col min="12038" max="12038" width="7" style="278" customWidth="1"/>
    <col min="12039" max="12039" width="11.28515625" style="278" customWidth="1"/>
    <col min="12040" max="12040" width="10.85546875" style="278" customWidth="1"/>
    <col min="12041" max="12041" width="11.5703125" style="278" customWidth="1"/>
    <col min="12042" max="12042" width="7" style="278" customWidth="1"/>
    <col min="12043" max="12044" width="7.7109375" style="278" customWidth="1"/>
    <col min="12045" max="12287" width="9.140625" style="278"/>
    <col min="12288" max="12288" width="6" style="278" customWidth="1"/>
    <col min="12289" max="12289" width="41.28515625" style="278" customWidth="1"/>
    <col min="12290" max="12290" width="12.42578125" style="278" customWidth="1"/>
    <col min="12291" max="12291" width="11.140625" style="278" customWidth="1"/>
    <col min="12292" max="12292" width="13.28515625" style="278" customWidth="1"/>
    <col min="12293" max="12293" width="9.7109375" style="278" customWidth="1"/>
    <col min="12294" max="12294" width="7" style="278" customWidth="1"/>
    <col min="12295" max="12295" width="11.28515625" style="278" customWidth="1"/>
    <col min="12296" max="12296" width="10.85546875" style="278" customWidth="1"/>
    <col min="12297" max="12297" width="11.5703125" style="278" customWidth="1"/>
    <col min="12298" max="12298" width="7" style="278" customWidth="1"/>
    <col min="12299" max="12300" width="7.7109375" style="278" customWidth="1"/>
    <col min="12301" max="12543" width="9.140625" style="278"/>
    <col min="12544" max="12544" width="6" style="278" customWidth="1"/>
    <col min="12545" max="12545" width="41.28515625" style="278" customWidth="1"/>
    <col min="12546" max="12546" width="12.42578125" style="278" customWidth="1"/>
    <col min="12547" max="12547" width="11.140625" style="278" customWidth="1"/>
    <col min="12548" max="12548" width="13.28515625" style="278" customWidth="1"/>
    <col min="12549" max="12549" width="9.7109375" style="278" customWidth="1"/>
    <col min="12550" max="12550" width="7" style="278" customWidth="1"/>
    <col min="12551" max="12551" width="11.28515625" style="278" customWidth="1"/>
    <col min="12552" max="12552" width="10.85546875" style="278" customWidth="1"/>
    <col min="12553" max="12553" width="11.5703125" style="278" customWidth="1"/>
    <col min="12554" max="12554" width="7" style="278" customWidth="1"/>
    <col min="12555" max="12556" width="7.7109375" style="278" customWidth="1"/>
    <col min="12557" max="12799" width="9.140625" style="278"/>
    <col min="12800" max="12800" width="6" style="278" customWidth="1"/>
    <col min="12801" max="12801" width="41.28515625" style="278" customWidth="1"/>
    <col min="12802" max="12802" width="12.42578125" style="278" customWidth="1"/>
    <col min="12803" max="12803" width="11.140625" style="278" customWidth="1"/>
    <col min="12804" max="12804" width="13.28515625" style="278" customWidth="1"/>
    <col min="12805" max="12805" width="9.7109375" style="278" customWidth="1"/>
    <col min="12806" max="12806" width="7" style="278" customWidth="1"/>
    <col min="12807" max="12807" width="11.28515625" style="278" customWidth="1"/>
    <col min="12808" max="12808" width="10.85546875" style="278" customWidth="1"/>
    <col min="12809" max="12809" width="11.5703125" style="278" customWidth="1"/>
    <col min="12810" max="12810" width="7" style="278" customWidth="1"/>
    <col min="12811" max="12812" width="7.7109375" style="278" customWidth="1"/>
    <col min="12813" max="13055" width="9.140625" style="278"/>
    <col min="13056" max="13056" width="6" style="278" customWidth="1"/>
    <col min="13057" max="13057" width="41.28515625" style="278" customWidth="1"/>
    <col min="13058" max="13058" width="12.42578125" style="278" customWidth="1"/>
    <col min="13059" max="13059" width="11.140625" style="278" customWidth="1"/>
    <col min="13060" max="13060" width="13.28515625" style="278" customWidth="1"/>
    <col min="13061" max="13061" width="9.7109375" style="278" customWidth="1"/>
    <col min="13062" max="13062" width="7" style="278" customWidth="1"/>
    <col min="13063" max="13063" width="11.28515625" style="278" customWidth="1"/>
    <col min="13064" max="13064" width="10.85546875" style="278" customWidth="1"/>
    <col min="13065" max="13065" width="11.5703125" style="278" customWidth="1"/>
    <col min="13066" max="13066" width="7" style="278" customWidth="1"/>
    <col min="13067" max="13068" width="7.7109375" style="278" customWidth="1"/>
    <col min="13069" max="13311" width="9.140625" style="278"/>
    <col min="13312" max="13312" width="6" style="278" customWidth="1"/>
    <col min="13313" max="13313" width="41.28515625" style="278" customWidth="1"/>
    <col min="13314" max="13314" width="12.42578125" style="278" customWidth="1"/>
    <col min="13315" max="13315" width="11.140625" style="278" customWidth="1"/>
    <col min="13316" max="13316" width="13.28515625" style="278" customWidth="1"/>
    <col min="13317" max="13317" width="9.7109375" style="278" customWidth="1"/>
    <col min="13318" max="13318" width="7" style="278" customWidth="1"/>
    <col min="13319" max="13319" width="11.28515625" style="278" customWidth="1"/>
    <col min="13320" max="13320" width="10.85546875" style="278" customWidth="1"/>
    <col min="13321" max="13321" width="11.5703125" style="278" customWidth="1"/>
    <col min="13322" max="13322" width="7" style="278" customWidth="1"/>
    <col min="13323" max="13324" width="7.7109375" style="278" customWidth="1"/>
    <col min="13325" max="13567" width="9.140625" style="278"/>
    <col min="13568" max="13568" width="6" style="278" customWidth="1"/>
    <col min="13569" max="13569" width="41.28515625" style="278" customWidth="1"/>
    <col min="13570" max="13570" width="12.42578125" style="278" customWidth="1"/>
    <col min="13571" max="13571" width="11.140625" style="278" customWidth="1"/>
    <col min="13572" max="13572" width="13.28515625" style="278" customWidth="1"/>
    <col min="13573" max="13573" width="9.7109375" style="278" customWidth="1"/>
    <col min="13574" max="13574" width="7" style="278" customWidth="1"/>
    <col min="13575" max="13575" width="11.28515625" style="278" customWidth="1"/>
    <col min="13576" max="13576" width="10.85546875" style="278" customWidth="1"/>
    <col min="13577" max="13577" width="11.5703125" style="278" customWidth="1"/>
    <col min="13578" max="13578" width="7" style="278" customWidth="1"/>
    <col min="13579" max="13580" width="7.7109375" style="278" customWidth="1"/>
    <col min="13581" max="13823" width="9.140625" style="278"/>
    <col min="13824" max="13824" width="6" style="278" customWidth="1"/>
    <col min="13825" max="13825" width="41.28515625" style="278" customWidth="1"/>
    <col min="13826" max="13826" width="12.42578125" style="278" customWidth="1"/>
    <col min="13827" max="13827" width="11.140625" style="278" customWidth="1"/>
    <col min="13828" max="13828" width="13.28515625" style="278" customWidth="1"/>
    <col min="13829" max="13829" width="9.7109375" style="278" customWidth="1"/>
    <col min="13830" max="13830" width="7" style="278" customWidth="1"/>
    <col min="13831" max="13831" width="11.28515625" style="278" customWidth="1"/>
    <col min="13832" max="13832" width="10.85546875" style="278" customWidth="1"/>
    <col min="13833" max="13833" width="11.5703125" style="278" customWidth="1"/>
    <col min="13834" max="13834" width="7" style="278" customWidth="1"/>
    <col min="13835" max="13836" width="7.7109375" style="278" customWidth="1"/>
    <col min="13837" max="14079" width="9.140625" style="278"/>
    <col min="14080" max="14080" width="6" style="278" customWidth="1"/>
    <col min="14081" max="14081" width="41.28515625" style="278" customWidth="1"/>
    <col min="14082" max="14082" width="12.42578125" style="278" customWidth="1"/>
    <col min="14083" max="14083" width="11.140625" style="278" customWidth="1"/>
    <col min="14084" max="14084" width="13.28515625" style="278" customWidth="1"/>
    <col min="14085" max="14085" width="9.7109375" style="278" customWidth="1"/>
    <col min="14086" max="14086" width="7" style="278" customWidth="1"/>
    <col min="14087" max="14087" width="11.28515625" style="278" customWidth="1"/>
    <col min="14088" max="14088" width="10.85546875" style="278" customWidth="1"/>
    <col min="14089" max="14089" width="11.5703125" style="278" customWidth="1"/>
    <col min="14090" max="14090" width="7" style="278" customWidth="1"/>
    <col min="14091" max="14092" width="7.7109375" style="278" customWidth="1"/>
    <col min="14093" max="14335" width="9.140625" style="278"/>
    <col min="14336" max="14336" width="6" style="278" customWidth="1"/>
    <col min="14337" max="14337" width="41.28515625" style="278" customWidth="1"/>
    <col min="14338" max="14338" width="12.42578125" style="278" customWidth="1"/>
    <col min="14339" max="14339" width="11.140625" style="278" customWidth="1"/>
    <col min="14340" max="14340" width="13.28515625" style="278" customWidth="1"/>
    <col min="14341" max="14341" width="9.7109375" style="278" customWidth="1"/>
    <col min="14342" max="14342" width="7" style="278" customWidth="1"/>
    <col min="14343" max="14343" width="11.28515625" style="278" customWidth="1"/>
    <col min="14344" max="14344" width="10.85546875" style="278" customWidth="1"/>
    <col min="14345" max="14345" width="11.5703125" style="278" customWidth="1"/>
    <col min="14346" max="14346" width="7" style="278" customWidth="1"/>
    <col min="14347" max="14348" width="7.7109375" style="278" customWidth="1"/>
    <col min="14349" max="14591" width="9.140625" style="278"/>
    <col min="14592" max="14592" width="6" style="278" customWidth="1"/>
    <col min="14593" max="14593" width="41.28515625" style="278" customWidth="1"/>
    <col min="14594" max="14594" width="12.42578125" style="278" customWidth="1"/>
    <col min="14595" max="14595" width="11.140625" style="278" customWidth="1"/>
    <col min="14596" max="14596" width="13.28515625" style="278" customWidth="1"/>
    <col min="14597" max="14597" width="9.7109375" style="278" customWidth="1"/>
    <col min="14598" max="14598" width="7" style="278" customWidth="1"/>
    <col min="14599" max="14599" width="11.28515625" style="278" customWidth="1"/>
    <col min="14600" max="14600" width="10.85546875" style="278" customWidth="1"/>
    <col min="14601" max="14601" width="11.5703125" style="278" customWidth="1"/>
    <col min="14602" max="14602" width="7" style="278" customWidth="1"/>
    <col min="14603" max="14604" width="7.7109375" style="278" customWidth="1"/>
    <col min="14605" max="14847" width="9.140625" style="278"/>
    <col min="14848" max="14848" width="6" style="278" customWidth="1"/>
    <col min="14849" max="14849" width="41.28515625" style="278" customWidth="1"/>
    <col min="14850" max="14850" width="12.42578125" style="278" customWidth="1"/>
    <col min="14851" max="14851" width="11.140625" style="278" customWidth="1"/>
    <col min="14852" max="14852" width="13.28515625" style="278" customWidth="1"/>
    <col min="14853" max="14853" width="9.7109375" style="278" customWidth="1"/>
    <col min="14854" max="14854" width="7" style="278" customWidth="1"/>
    <col min="14855" max="14855" width="11.28515625" style="278" customWidth="1"/>
    <col min="14856" max="14856" width="10.85546875" style="278" customWidth="1"/>
    <col min="14857" max="14857" width="11.5703125" style="278" customWidth="1"/>
    <col min="14858" max="14858" width="7" style="278" customWidth="1"/>
    <col min="14859" max="14860" width="7.7109375" style="278" customWidth="1"/>
    <col min="14861" max="15103" width="9.140625" style="278"/>
    <col min="15104" max="15104" width="6" style="278" customWidth="1"/>
    <col min="15105" max="15105" width="41.28515625" style="278" customWidth="1"/>
    <col min="15106" max="15106" width="12.42578125" style="278" customWidth="1"/>
    <col min="15107" max="15107" width="11.140625" style="278" customWidth="1"/>
    <col min="15108" max="15108" width="13.28515625" style="278" customWidth="1"/>
    <col min="15109" max="15109" width="9.7109375" style="278" customWidth="1"/>
    <col min="15110" max="15110" width="7" style="278" customWidth="1"/>
    <col min="15111" max="15111" width="11.28515625" style="278" customWidth="1"/>
    <col min="15112" max="15112" width="10.85546875" style="278" customWidth="1"/>
    <col min="15113" max="15113" width="11.5703125" style="278" customWidth="1"/>
    <col min="15114" max="15114" width="7" style="278" customWidth="1"/>
    <col min="15115" max="15116" width="7.7109375" style="278" customWidth="1"/>
    <col min="15117" max="15359" width="9.140625" style="278"/>
    <col min="15360" max="15360" width="6" style="278" customWidth="1"/>
    <col min="15361" max="15361" width="41.28515625" style="278" customWidth="1"/>
    <col min="15362" max="15362" width="12.42578125" style="278" customWidth="1"/>
    <col min="15363" max="15363" width="11.140625" style="278" customWidth="1"/>
    <col min="15364" max="15364" width="13.28515625" style="278" customWidth="1"/>
    <col min="15365" max="15365" width="9.7109375" style="278" customWidth="1"/>
    <col min="15366" max="15366" width="7" style="278" customWidth="1"/>
    <col min="15367" max="15367" width="11.28515625" style="278" customWidth="1"/>
    <col min="15368" max="15368" width="10.85546875" style="278" customWidth="1"/>
    <col min="15369" max="15369" width="11.5703125" style="278" customWidth="1"/>
    <col min="15370" max="15370" width="7" style="278" customWidth="1"/>
    <col min="15371" max="15372" width="7.7109375" style="278" customWidth="1"/>
    <col min="15373" max="15615" width="9.140625" style="278"/>
    <col min="15616" max="15616" width="6" style="278" customWidth="1"/>
    <col min="15617" max="15617" width="41.28515625" style="278" customWidth="1"/>
    <col min="15618" max="15618" width="12.42578125" style="278" customWidth="1"/>
    <col min="15619" max="15619" width="11.140625" style="278" customWidth="1"/>
    <col min="15620" max="15620" width="13.28515625" style="278" customWidth="1"/>
    <col min="15621" max="15621" width="9.7109375" style="278" customWidth="1"/>
    <col min="15622" max="15622" width="7" style="278" customWidth="1"/>
    <col min="15623" max="15623" width="11.28515625" style="278" customWidth="1"/>
    <col min="15624" max="15624" width="10.85546875" style="278" customWidth="1"/>
    <col min="15625" max="15625" width="11.5703125" style="278" customWidth="1"/>
    <col min="15626" max="15626" width="7" style="278" customWidth="1"/>
    <col min="15627" max="15628" width="7.7109375" style="278" customWidth="1"/>
    <col min="15629" max="15871" width="9.140625" style="278"/>
    <col min="15872" max="15872" width="6" style="278" customWidth="1"/>
    <col min="15873" max="15873" width="41.28515625" style="278" customWidth="1"/>
    <col min="15874" max="15874" width="12.42578125" style="278" customWidth="1"/>
    <col min="15875" max="15875" width="11.140625" style="278" customWidth="1"/>
    <col min="15876" max="15876" width="13.28515625" style="278" customWidth="1"/>
    <col min="15877" max="15877" width="9.7109375" style="278" customWidth="1"/>
    <col min="15878" max="15878" width="7" style="278" customWidth="1"/>
    <col min="15879" max="15879" width="11.28515625" style="278" customWidth="1"/>
    <col min="15880" max="15880" width="10.85546875" style="278" customWidth="1"/>
    <col min="15881" max="15881" width="11.5703125" style="278" customWidth="1"/>
    <col min="15882" max="15882" width="7" style="278" customWidth="1"/>
    <col min="15883" max="15884" width="7.7109375" style="278" customWidth="1"/>
    <col min="15885" max="16127" width="9.140625" style="278"/>
    <col min="16128" max="16128" width="6" style="278" customWidth="1"/>
    <col min="16129" max="16129" width="41.28515625" style="278" customWidth="1"/>
    <col min="16130" max="16130" width="12.42578125" style="278" customWidth="1"/>
    <col min="16131" max="16131" width="11.140625" style="278" customWidth="1"/>
    <col min="16132" max="16132" width="13.28515625" style="278" customWidth="1"/>
    <col min="16133" max="16133" width="9.7109375" style="278" customWidth="1"/>
    <col min="16134" max="16134" width="7" style="278" customWidth="1"/>
    <col min="16135" max="16135" width="11.28515625" style="278" customWidth="1"/>
    <col min="16136" max="16136" width="10.85546875" style="278" customWidth="1"/>
    <col min="16137" max="16137" width="11.5703125" style="278" customWidth="1"/>
    <col min="16138" max="16138" width="7" style="278" customWidth="1"/>
    <col min="16139" max="16140" width="7.7109375" style="278" customWidth="1"/>
    <col min="16141" max="16384" width="9.140625" style="278"/>
  </cols>
  <sheetData>
    <row r="1" spans="1:9" x14ac:dyDescent="0.25">
      <c r="A1" s="272"/>
      <c r="B1" s="273" t="s">
        <v>635</v>
      </c>
      <c r="C1" s="274"/>
      <c r="D1" s="274"/>
    </row>
    <row r="2" spans="1:9" ht="25.5" x14ac:dyDescent="0.25">
      <c r="A2" s="279"/>
      <c r="B2" s="280"/>
      <c r="C2" s="27" t="s">
        <v>636</v>
      </c>
      <c r="D2" s="27" t="s">
        <v>637</v>
      </c>
      <c r="E2" s="27" t="s">
        <v>638</v>
      </c>
      <c r="F2" s="281"/>
      <c r="G2" s="282"/>
      <c r="H2" s="207"/>
    </row>
    <row r="3" spans="1:9" x14ac:dyDescent="0.25">
      <c r="A3" s="279"/>
      <c r="B3" s="283" t="s">
        <v>639</v>
      </c>
      <c r="C3" s="284"/>
      <c r="D3" s="285"/>
      <c r="E3" s="280"/>
    </row>
    <row r="4" spans="1:9" x14ac:dyDescent="0.25">
      <c r="A4" s="279"/>
      <c r="B4" s="280"/>
      <c r="C4" s="284"/>
      <c r="D4" s="285"/>
      <c r="E4" s="285"/>
    </row>
    <row r="5" spans="1:9" x14ac:dyDescent="0.25">
      <c r="A5" s="286"/>
      <c r="B5" s="287" t="s">
        <v>640</v>
      </c>
      <c r="C5" s="288">
        <v>48500000</v>
      </c>
      <c r="D5" s="289">
        <v>0</v>
      </c>
      <c r="E5" s="288">
        <f>C5+D5</f>
        <v>48500000</v>
      </c>
      <c r="H5" s="290"/>
      <c r="I5" s="291"/>
    </row>
    <row r="6" spans="1:9" s="297" customFormat="1" x14ac:dyDescent="0.25">
      <c r="A6" s="292"/>
      <c r="B6" s="293"/>
      <c r="C6" s="294"/>
      <c r="D6" s="294"/>
      <c r="E6" s="294"/>
      <c r="F6" s="295"/>
      <c r="G6" s="295"/>
      <c r="H6" s="296"/>
      <c r="I6" s="296"/>
    </row>
    <row r="7" spans="1:9" s="301" customFormat="1" ht="25.5" x14ac:dyDescent="0.25">
      <c r="A7" s="298"/>
      <c r="B7" s="287" t="s">
        <v>641</v>
      </c>
      <c r="C7" s="288">
        <f>SUM(C8:C35)</f>
        <v>139753289.22999999</v>
      </c>
      <c r="D7" s="288">
        <f>SUM(D8:D28)</f>
        <v>3881600</v>
      </c>
      <c r="E7" s="288">
        <f>C7+D7</f>
        <v>143634889.22999999</v>
      </c>
      <c r="F7" s="276"/>
      <c r="G7" s="276"/>
      <c r="H7" s="299"/>
      <c r="I7" s="300"/>
    </row>
    <row r="8" spans="1:9" s="2" customFormat="1" ht="25.5" x14ac:dyDescent="0.25">
      <c r="A8" s="292"/>
      <c r="B8" s="214" t="s">
        <v>482</v>
      </c>
      <c r="C8" s="26">
        <v>18638000</v>
      </c>
      <c r="D8" s="26"/>
      <c r="E8" s="26">
        <f>C8+D8</f>
        <v>18638000</v>
      </c>
      <c r="F8" s="276"/>
      <c r="G8" s="276">
        <f>D8+D9+D16+D18+D19+D22+D25+D28</f>
        <v>0</v>
      </c>
      <c r="H8" s="290">
        <f>D20+D21+D23+D24+D26+D27</f>
        <v>0</v>
      </c>
      <c r="I8" s="290"/>
    </row>
    <row r="9" spans="1:9" s="297" customFormat="1" ht="38.25" x14ac:dyDescent="0.25">
      <c r="A9" s="292"/>
      <c r="B9" s="214" t="s">
        <v>486</v>
      </c>
      <c r="C9" s="26">
        <v>11142000</v>
      </c>
      <c r="D9" s="26"/>
      <c r="E9" s="26">
        <f>C9+D9</f>
        <v>11142000</v>
      </c>
      <c r="F9" s="295"/>
      <c r="G9" s="295"/>
      <c r="H9" s="296"/>
      <c r="I9" s="296"/>
    </row>
    <row r="10" spans="1:9" s="297" customFormat="1" ht="25.5" x14ac:dyDescent="0.25">
      <c r="A10" s="292"/>
      <c r="B10" s="214" t="s">
        <v>493</v>
      </c>
      <c r="C10" s="26"/>
      <c r="D10" s="96">
        <v>120000</v>
      </c>
      <c r="E10" s="26">
        <f>C10+D10</f>
        <v>120000</v>
      </c>
      <c r="F10" s="295"/>
      <c r="G10" s="295"/>
      <c r="H10" s="296"/>
      <c r="I10" s="296"/>
    </row>
    <row r="11" spans="1:9" s="297" customFormat="1" ht="76.5" x14ac:dyDescent="0.25">
      <c r="A11" s="292"/>
      <c r="B11" s="214" t="s">
        <v>494</v>
      </c>
      <c r="C11" s="26"/>
      <c r="D11" s="96">
        <v>200000</v>
      </c>
      <c r="E11" s="26">
        <f t="shared" ref="E11:E35" si="0">C11+D11</f>
        <v>200000</v>
      </c>
      <c r="F11" s="295"/>
      <c r="G11" s="295"/>
      <c r="H11" s="296"/>
      <c r="I11" s="296"/>
    </row>
    <row r="12" spans="1:9" s="297" customFormat="1" ht="25.5" x14ac:dyDescent="0.25">
      <c r="A12" s="292"/>
      <c r="B12" s="214" t="s">
        <v>495</v>
      </c>
      <c r="C12" s="26"/>
      <c r="D12" s="96">
        <v>2000000</v>
      </c>
      <c r="E12" s="26">
        <f t="shared" si="0"/>
        <v>2000000</v>
      </c>
      <c r="F12" s="295"/>
      <c r="G12" s="295"/>
      <c r="H12" s="296"/>
      <c r="I12" s="296"/>
    </row>
    <row r="13" spans="1:9" s="297" customFormat="1" ht="38.25" x14ac:dyDescent="0.25">
      <c r="A13" s="292"/>
      <c r="B13" s="214" t="s">
        <v>496</v>
      </c>
      <c r="C13" s="26"/>
      <c r="D13" s="96">
        <v>1000000</v>
      </c>
      <c r="E13" s="26">
        <f t="shared" si="0"/>
        <v>1000000</v>
      </c>
      <c r="F13" s="295"/>
      <c r="G13" s="295"/>
      <c r="H13" s="296"/>
      <c r="I13" s="296"/>
    </row>
    <row r="14" spans="1:9" s="297" customFormat="1" ht="25.5" x14ac:dyDescent="0.25">
      <c r="A14" s="292"/>
      <c r="B14" s="214" t="s">
        <v>501</v>
      </c>
      <c r="C14" s="26"/>
      <c r="D14" s="96">
        <v>561600</v>
      </c>
      <c r="E14" s="26">
        <f t="shared" si="0"/>
        <v>561600</v>
      </c>
      <c r="F14" s="295"/>
      <c r="G14" s="295"/>
      <c r="H14" s="296"/>
      <c r="I14" s="296"/>
    </row>
    <row r="15" spans="1:9" s="2" customFormat="1" ht="38.25" x14ac:dyDescent="0.25">
      <c r="A15" s="292"/>
      <c r="B15" s="214" t="s">
        <v>507</v>
      </c>
      <c r="C15" s="26">
        <v>708500</v>
      </c>
      <c r="D15" s="26"/>
      <c r="E15" s="26">
        <f t="shared" si="0"/>
        <v>708500</v>
      </c>
      <c r="F15" s="276"/>
      <c r="G15" s="276"/>
      <c r="H15" s="290"/>
      <c r="I15" s="290"/>
    </row>
    <row r="16" spans="1:9" s="2" customFormat="1" ht="51" x14ac:dyDescent="0.25">
      <c r="A16" s="292"/>
      <c r="B16" s="214" t="s">
        <v>511</v>
      </c>
      <c r="C16" s="26">
        <v>132400</v>
      </c>
      <c r="D16" s="26"/>
      <c r="E16" s="26">
        <f t="shared" si="0"/>
        <v>132400</v>
      </c>
      <c r="F16" s="276"/>
      <c r="G16" s="276"/>
      <c r="H16" s="290"/>
      <c r="I16" s="290"/>
    </row>
    <row r="17" spans="1:10" s="2" customFormat="1" ht="38.25" x14ac:dyDescent="0.25">
      <c r="A17" s="292"/>
      <c r="B17" s="214" t="s">
        <v>515</v>
      </c>
      <c r="C17" s="26">
        <v>1172900</v>
      </c>
      <c r="D17" s="26"/>
      <c r="E17" s="26">
        <f t="shared" si="0"/>
        <v>1172900</v>
      </c>
      <c r="F17" s="276"/>
      <c r="G17" s="276"/>
      <c r="H17" s="290"/>
      <c r="I17" s="290"/>
    </row>
    <row r="18" spans="1:10" s="2" customFormat="1" ht="76.5" x14ac:dyDescent="0.25">
      <c r="A18" s="292"/>
      <c r="B18" s="214" t="s">
        <v>520</v>
      </c>
      <c r="C18" s="26">
        <v>8781000</v>
      </c>
      <c r="D18" s="26"/>
      <c r="E18" s="26">
        <f t="shared" si="0"/>
        <v>8781000</v>
      </c>
      <c r="F18" s="276"/>
      <c r="G18" s="276"/>
      <c r="H18" s="290"/>
      <c r="I18" s="290"/>
    </row>
    <row r="19" spans="1:10" s="2" customFormat="1" ht="76.5" x14ac:dyDescent="0.25">
      <c r="A19" s="292"/>
      <c r="B19" s="214" t="s">
        <v>521</v>
      </c>
      <c r="C19" s="26">
        <v>124020</v>
      </c>
      <c r="D19" s="26"/>
      <c r="E19" s="26">
        <f t="shared" si="0"/>
        <v>124020</v>
      </c>
      <c r="F19" s="276"/>
      <c r="G19" s="276"/>
      <c r="H19" s="290"/>
      <c r="I19" s="290"/>
    </row>
    <row r="20" spans="1:10" s="2" customFormat="1" ht="38.25" x14ac:dyDescent="0.25">
      <c r="A20" s="292"/>
      <c r="B20" s="214" t="s">
        <v>522</v>
      </c>
      <c r="C20" s="26">
        <v>13690000</v>
      </c>
      <c r="D20" s="26"/>
      <c r="E20" s="26">
        <f t="shared" si="0"/>
        <v>13690000</v>
      </c>
      <c r="F20" s="276"/>
      <c r="G20" s="276"/>
      <c r="H20" s="290"/>
      <c r="I20" s="290"/>
    </row>
    <row r="21" spans="1:10" s="2" customFormat="1" ht="51" x14ac:dyDescent="0.25">
      <c r="A21" s="292"/>
      <c r="B21" s="214" t="s">
        <v>523</v>
      </c>
      <c r="C21" s="26">
        <v>4433800</v>
      </c>
      <c r="D21" s="26"/>
      <c r="E21" s="26">
        <f t="shared" si="0"/>
        <v>4433800</v>
      </c>
      <c r="F21" s="276"/>
      <c r="G21" s="276"/>
      <c r="H21" s="290"/>
      <c r="I21" s="290"/>
    </row>
    <row r="22" spans="1:10" s="2" customFormat="1" ht="102" x14ac:dyDescent="0.25">
      <c r="A22" s="292"/>
      <c r="B22" s="214" t="s">
        <v>524</v>
      </c>
      <c r="C22" s="26">
        <v>200</v>
      </c>
      <c r="D22" s="26"/>
      <c r="E22" s="26">
        <f t="shared" si="0"/>
        <v>200</v>
      </c>
      <c r="F22" s="276"/>
      <c r="G22" s="276"/>
      <c r="H22" s="290"/>
      <c r="I22" s="290"/>
    </row>
    <row r="23" spans="1:10" s="2" customFormat="1" ht="76.5" x14ac:dyDescent="0.25">
      <c r="A23" s="292"/>
      <c r="B23" s="214" t="s">
        <v>525</v>
      </c>
      <c r="C23" s="26">
        <v>35000</v>
      </c>
      <c r="D23" s="26"/>
      <c r="E23" s="26">
        <f t="shared" si="0"/>
        <v>35000</v>
      </c>
      <c r="F23" s="276"/>
      <c r="G23" s="276"/>
      <c r="H23" s="290"/>
      <c r="I23" s="290"/>
    </row>
    <row r="24" spans="1:10" s="2" customFormat="1" ht="76.5" x14ac:dyDescent="0.25">
      <c r="A24" s="292"/>
      <c r="B24" s="214" t="s">
        <v>526</v>
      </c>
      <c r="C24" s="26">
        <v>12720</v>
      </c>
      <c r="D24" s="26"/>
      <c r="E24" s="26">
        <f t="shared" si="0"/>
        <v>12720</v>
      </c>
      <c r="F24" s="276"/>
      <c r="G24" s="276"/>
      <c r="H24" s="290"/>
      <c r="I24" s="290"/>
    </row>
    <row r="25" spans="1:10" s="2" customFormat="1" ht="114.75" x14ac:dyDescent="0.25">
      <c r="A25" s="292"/>
      <c r="B25" s="214" t="s">
        <v>527</v>
      </c>
      <c r="C25" s="26">
        <v>5076800</v>
      </c>
      <c r="D25" s="26"/>
      <c r="E25" s="26">
        <f t="shared" si="0"/>
        <v>5076800</v>
      </c>
      <c r="F25" s="276"/>
      <c r="G25" s="276"/>
      <c r="H25" s="290"/>
      <c r="I25" s="290"/>
    </row>
    <row r="26" spans="1:10" s="2" customFormat="1" ht="76.5" x14ac:dyDescent="0.25">
      <c r="A26" s="292"/>
      <c r="B26" s="214" t="s">
        <v>528</v>
      </c>
      <c r="C26" s="26">
        <v>430500</v>
      </c>
      <c r="D26" s="26"/>
      <c r="E26" s="26">
        <f t="shared" si="0"/>
        <v>430500</v>
      </c>
      <c r="F26" s="276"/>
      <c r="G26" s="276"/>
      <c r="H26" s="290"/>
      <c r="I26" s="290"/>
    </row>
    <row r="27" spans="1:10" s="2" customFormat="1" ht="102" x14ac:dyDescent="0.25">
      <c r="A27" s="292"/>
      <c r="B27" s="214" t="s">
        <v>529</v>
      </c>
      <c r="C27" s="26">
        <v>287200</v>
      </c>
      <c r="D27" s="26"/>
      <c r="E27" s="26">
        <f t="shared" si="0"/>
        <v>287200</v>
      </c>
      <c r="F27" s="276"/>
      <c r="G27" s="276"/>
      <c r="H27" s="290"/>
      <c r="I27" s="290"/>
    </row>
    <row r="28" spans="1:10" s="2" customFormat="1" ht="63.75" x14ac:dyDescent="0.25">
      <c r="A28" s="292"/>
      <c r="B28" s="214" t="s">
        <v>530</v>
      </c>
      <c r="C28" s="26">
        <v>574000</v>
      </c>
      <c r="D28" s="26"/>
      <c r="E28" s="26">
        <f t="shared" si="0"/>
        <v>574000</v>
      </c>
      <c r="F28" s="276"/>
      <c r="G28" s="276"/>
      <c r="H28" s="290"/>
      <c r="I28" s="290"/>
    </row>
    <row r="29" spans="1:10" s="2" customFormat="1" ht="38.25" x14ac:dyDescent="0.25">
      <c r="A29" s="292"/>
      <c r="B29" s="214" t="s">
        <v>531</v>
      </c>
      <c r="C29" s="26">
        <v>143500</v>
      </c>
      <c r="D29" s="26"/>
      <c r="E29" s="26">
        <f t="shared" si="0"/>
        <v>143500</v>
      </c>
      <c r="F29" s="276"/>
      <c r="G29" s="276"/>
      <c r="H29" s="290"/>
      <c r="I29" s="290"/>
    </row>
    <row r="30" spans="1:10" s="2" customFormat="1" ht="51" x14ac:dyDescent="0.25">
      <c r="A30" s="292"/>
      <c r="B30" s="214" t="s">
        <v>532</v>
      </c>
      <c r="C30" s="26">
        <v>132000</v>
      </c>
      <c r="D30" s="26"/>
      <c r="E30" s="26">
        <f t="shared" si="0"/>
        <v>132000</v>
      </c>
      <c r="F30" s="276"/>
      <c r="G30" s="276"/>
      <c r="H30" s="290"/>
      <c r="I30" s="290"/>
    </row>
    <row r="31" spans="1:10" s="301" customFormat="1" ht="63.75" x14ac:dyDescent="0.25">
      <c r="A31" s="302"/>
      <c r="B31" s="214" t="s">
        <v>536</v>
      </c>
      <c r="C31" s="26">
        <v>3544200</v>
      </c>
      <c r="D31" s="303"/>
      <c r="E31" s="26">
        <f t="shared" si="0"/>
        <v>3544200</v>
      </c>
      <c r="F31" s="304"/>
      <c r="G31" s="276"/>
      <c r="H31" s="299"/>
      <c r="I31" s="300"/>
    </row>
    <row r="32" spans="1:10" s="301" customFormat="1" ht="51" x14ac:dyDescent="0.25">
      <c r="A32" s="302"/>
      <c r="B32" s="214" t="s">
        <v>540</v>
      </c>
      <c r="C32" s="26">
        <v>6529500</v>
      </c>
      <c r="D32" s="305"/>
      <c r="E32" s="26">
        <f t="shared" si="0"/>
        <v>6529500</v>
      </c>
      <c r="F32" s="304"/>
      <c r="G32" s="276"/>
      <c r="H32" s="299"/>
      <c r="I32" s="300"/>
      <c r="J32" s="300"/>
    </row>
    <row r="33" spans="1:10" s="301" customFormat="1" ht="76.5" x14ac:dyDescent="0.25">
      <c r="A33" s="302"/>
      <c r="B33" s="214" t="s">
        <v>544</v>
      </c>
      <c r="C33" s="26">
        <v>652000</v>
      </c>
      <c r="D33" s="305"/>
      <c r="E33" s="26">
        <f t="shared" si="0"/>
        <v>652000</v>
      </c>
      <c r="F33" s="304"/>
      <c r="G33" s="276"/>
      <c r="H33" s="299"/>
      <c r="I33" s="300"/>
      <c r="J33" s="300"/>
    </row>
    <row r="34" spans="1:10" s="301" customFormat="1" ht="51" x14ac:dyDescent="0.25">
      <c r="A34" s="302"/>
      <c r="B34" s="214" t="s">
        <v>549</v>
      </c>
      <c r="C34" s="26">
        <v>59263749.229999997</v>
      </c>
      <c r="D34" s="305"/>
      <c r="E34" s="26">
        <f t="shared" si="0"/>
        <v>59263749.229999997</v>
      </c>
      <c r="F34" s="304"/>
      <c r="G34" s="276"/>
      <c r="H34" s="299"/>
      <c r="I34" s="300"/>
      <c r="J34" s="300"/>
    </row>
    <row r="35" spans="1:10" s="301" customFormat="1" ht="63.75" x14ac:dyDescent="0.25">
      <c r="A35" s="302"/>
      <c r="B35" s="214" t="s">
        <v>554</v>
      </c>
      <c r="C35" s="26">
        <v>4249300</v>
      </c>
      <c r="D35" s="305"/>
      <c r="E35" s="26">
        <f t="shared" si="0"/>
        <v>4249300</v>
      </c>
      <c r="F35" s="304"/>
      <c r="G35" s="276"/>
      <c r="H35" s="299"/>
      <c r="I35" s="300"/>
      <c r="J35" s="300"/>
    </row>
    <row r="36" spans="1:10" s="301" customFormat="1" x14ac:dyDescent="0.25">
      <c r="A36" s="302"/>
      <c r="B36" s="215" t="s">
        <v>642</v>
      </c>
      <c r="C36" s="79">
        <f>C5+C7</f>
        <v>188253289.22999999</v>
      </c>
      <c r="D36" s="79">
        <f>D5+D7</f>
        <v>3881600</v>
      </c>
      <c r="E36" s="79">
        <f>E5+E7</f>
        <v>192134889.22999999</v>
      </c>
      <c r="F36" s="306"/>
      <c r="G36" s="307"/>
      <c r="H36" s="299"/>
      <c r="I36" s="300"/>
      <c r="J36" s="300"/>
    </row>
    <row r="37" spans="1:10" s="301" customFormat="1" x14ac:dyDescent="0.25">
      <c r="A37" s="302"/>
      <c r="B37" s="214" t="s">
        <v>643</v>
      </c>
      <c r="C37" s="26">
        <f>C36-C38</f>
        <v>0</v>
      </c>
      <c r="D37" s="26">
        <f t="shared" ref="D37:E37" si="1">D36-D38</f>
        <v>-9074461</v>
      </c>
      <c r="E37" s="26">
        <f t="shared" si="1"/>
        <v>-9074461.0000000298</v>
      </c>
      <c r="F37" s="304"/>
      <c r="G37" s="276"/>
      <c r="H37" s="299"/>
      <c r="I37" s="300"/>
      <c r="J37" s="300"/>
    </row>
    <row r="38" spans="1:10" s="301" customFormat="1" x14ac:dyDescent="0.25">
      <c r="A38" s="302"/>
      <c r="B38" s="308" t="s">
        <v>555</v>
      </c>
      <c r="C38" s="303">
        <f>C89</f>
        <v>188253289.23000002</v>
      </c>
      <c r="D38" s="303">
        <f t="shared" ref="D38:E38" si="2">D89</f>
        <v>12956061</v>
      </c>
      <c r="E38" s="303">
        <f t="shared" si="2"/>
        <v>201209350.23000002</v>
      </c>
      <c r="F38" s="304"/>
      <c r="G38" s="276"/>
      <c r="H38" s="309"/>
      <c r="I38" s="291"/>
      <c r="J38" s="278"/>
    </row>
    <row r="39" spans="1:10" s="301" customFormat="1" x14ac:dyDescent="0.25">
      <c r="A39" s="302"/>
      <c r="B39" s="308"/>
      <c r="C39" s="303"/>
      <c r="D39" s="26"/>
      <c r="E39" s="26"/>
      <c r="F39" s="304"/>
      <c r="G39" s="276"/>
      <c r="H39" s="290"/>
      <c r="I39" s="291"/>
      <c r="J39" s="278"/>
    </row>
    <row r="40" spans="1:10" x14ac:dyDescent="0.25">
      <c r="A40" s="279"/>
      <c r="B40" s="308" t="s">
        <v>644</v>
      </c>
      <c r="C40" s="303"/>
      <c r="D40" s="303"/>
      <c r="E40" s="303"/>
      <c r="F40" s="310"/>
      <c r="G40" s="311"/>
      <c r="H40" s="312"/>
      <c r="I40" s="291"/>
    </row>
    <row r="41" spans="1:10" s="301" customFormat="1" x14ac:dyDescent="0.25">
      <c r="A41" s="313" t="s">
        <v>645</v>
      </c>
      <c r="B41" s="287" t="s">
        <v>646</v>
      </c>
      <c r="C41" s="288">
        <v>16972200</v>
      </c>
      <c r="D41" s="288">
        <f>SUM(D42:D49)</f>
        <v>3003500</v>
      </c>
      <c r="E41" s="288">
        <f>C41+D41</f>
        <v>19975700</v>
      </c>
      <c r="F41" s="306"/>
      <c r="G41" s="306"/>
      <c r="H41" s="94"/>
      <c r="I41" s="291"/>
      <c r="J41" s="278"/>
    </row>
    <row r="42" spans="1:10" s="297" customFormat="1" x14ac:dyDescent="0.25">
      <c r="A42" s="314"/>
      <c r="B42" s="293" t="s">
        <v>647</v>
      </c>
      <c r="C42" s="294">
        <v>717800</v>
      </c>
      <c r="D42" s="294">
        <v>241100</v>
      </c>
      <c r="E42" s="294">
        <f>C42+D42</f>
        <v>958900</v>
      </c>
      <c r="F42" s="315"/>
      <c r="G42" s="315"/>
      <c r="H42" s="316"/>
      <c r="I42" s="296"/>
    </row>
    <row r="43" spans="1:10" s="297" customFormat="1" x14ac:dyDescent="0.25">
      <c r="A43" s="314"/>
      <c r="B43" s="293" t="s">
        <v>648</v>
      </c>
      <c r="C43" s="294">
        <v>6346500</v>
      </c>
      <c r="D43" s="294">
        <v>1024000</v>
      </c>
      <c r="E43" s="294">
        <f t="shared" ref="E43:E49" si="3">C43+D43</f>
        <v>7370500</v>
      </c>
      <c r="F43" s="315"/>
      <c r="G43" s="315"/>
      <c r="H43" s="316"/>
      <c r="I43" s="296"/>
    </row>
    <row r="44" spans="1:10" s="297" customFormat="1" x14ac:dyDescent="0.25">
      <c r="A44" s="314"/>
      <c r="B44" s="293" t="s">
        <v>649</v>
      </c>
      <c r="C44" s="294">
        <v>298300</v>
      </c>
      <c r="D44" s="294">
        <v>75300</v>
      </c>
      <c r="E44" s="294">
        <f t="shared" si="3"/>
        <v>373600</v>
      </c>
      <c r="F44" s="315">
        <f>E44-G44</f>
        <v>0</v>
      </c>
      <c r="G44" s="315">
        <v>373600</v>
      </c>
      <c r="H44" s="316"/>
      <c r="I44" s="296"/>
    </row>
    <row r="45" spans="1:10" s="297" customFormat="1" x14ac:dyDescent="0.25">
      <c r="A45" s="314"/>
      <c r="B45" s="293" t="s">
        <v>650</v>
      </c>
      <c r="C45" s="294">
        <v>2954700</v>
      </c>
      <c r="D45" s="294">
        <v>679600</v>
      </c>
      <c r="E45" s="294">
        <f t="shared" si="3"/>
        <v>3634300</v>
      </c>
      <c r="F45" s="315">
        <f>E45-G45</f>
        <v>0</v>
      </c>
      <c r="G45" s="315">
        <v>3634300</v>
      </c>
      <c r="H45" s="316"/>
      <c r="I45" s="296"/>
    </row>
    <row r="46" spans="1:10" s="297" customFormat="1" x14ac:dyDescent="0.25">
      <c r="A46" s="314"/>
      <c r="B46" s="293" t="s">
        <v>651</v>
      </c>
      <c r="C46" s="294">
        <v>2929800</v>
      </c>
      <c r="D46" s="294">
        <f>342000</f>
        <v>342000</v>
      </c>
      <c r="E46" s="294">
        <f t="shared" si="3"/>
        <v>3271800</v>
      </c>
      <c r="F46" s="315"/>
      <c r="G46" s="315"/>
      <c r="H46" s="316"/>
      <c r="I46" s="296"/>
    </row>
    <row r="47" spans="1:10" s="297" customFormat="1" x14ac:dyDescent="0.25">
      <c r="A47" s="314"/>
      <c r="B47" s="293" t="s">
        <v>652</v>
      </c>
      <c r="C47" s="294">
        <f>[2]Функц.февр.!J46</f>
        <v>384000</v>
      </c>
      <c r="D47" s="294">
        <v>91500</v>
      </c>
      <c r="E47" s="294">
        <f t="shared" si="3"/>
        <v>475500</v>
      </c>
      <c r="F47" s="315"/>
      <c r="G47" s="315"/>
      <c r="H47" s="316"/>
      <c r="I47" s="296"/>
    </row>
    <row r="48" spans="1:10" s="297" customFormat="1" x14ac:dyDescent="0.25">
      <c r="A48" s="314"/>
      <c r="B48" s="293" t="s">
        <v>653</v>
      </c>
      <c r="C48" s="294">
        <v>1200000</v>
      </c>
      <c r="D48" s="294">
        <v>550000</v>
      </c>
      <c r="E48" s="294">
        <f t="shared" si="3"/>
        <v>1750000</v>
      </c>
      <c r="F48" s="315"/>
      <c r="G48" s="315"/>
      <c r="H48" s="316"/>
      <c r="I48" s="296"/>
    </row>
    <row r="49" spans="1:9" s="297" customFormat="1" x14ac:dyDescent="0.25">
      <c r="A49" s="314"/>
      <c r="B49" s="293"/>
      <c r="C49" s="294"/>
      <c r="D49" s="294"/>
      <c r="E49" s="294">
        <f t="shared" si="3"/>
        <v>0</v>
      </c>
      <c r="F49" s="315"/>
      <c r="G49" s="295"/>
      <c r="H49" s="296"/>
      <c r="I49" s="296"/>
    </row>
    <row r="50" spans="1:9" s="301" customFormat="1" x14ac:dyDescent="0.25">
      <c r="A50" s="313" t="s">
        <v>654</v>
      </c>
      <c r="B50" s="287" t="s">
        <v>86</v>
      </c>
      <c r="C50" s="288">
        <v>708500</v>
      </c>
      <c r="D50" s="288"/>
      <c r="E50" s="288">
        <f>C50+D50</f>
        <v>708500</v>
      </c>
      <c r="F50" s="304"/>
      <c r="G50" s="276"/>
      <c r="H50" s="299"/>
      <c r="I50" s="300"/>
    </row>
    <row r="51" spans="1:9" x14ac:dyDescent="0.25">
      <c r="A51" s="279"/>
      <c r="B51" s="293"/>
      <c r="C51" s="294"/>
      <c r="D51" s="294"/>
      <c r="E51" s="294"/>
      <c r="F51" s="304"/>
      <c r="H51" s="290"/>
      <c r="I51" s="291"/>
    </row>
    <row r="52" spans="1:9" s="301" customFormat="1" ht="25.5" x14ac:dyDescent="0.25">
      <c r="A52" s="313" t="s">
        <v>655</v>
      </c>
      <c r="B52" s="287" t="s">
        <v>656</v>
      </c>
      <c r="C52" s="288">
        <v>596900</v>
      </c>
      <c r="D52" s="288">
        <f>SUM(D53:D56)</f>
        <v>672000</v>
      </c>
      <c r="E52" s="288">
        <f>C52+D52</f>
        <v>1268900</v>
      </c>
      <c r="F52" s="304"/>
      <c r="G52" s="276"/>
      <c r="H52" s="299"/>
      <c r="I52" s="300"/>
    </row>
    <row r="53" spans="1:9" x14ac:dyDescent="0.25">
      <c r="A53" s="317"/>
      <c r="B53" s="293" t="s">
        <v>657</v>
      </c>
      <c r="C53" s="294">
        <v>537700</v>
      </c>
      <c r="D53" s="26">
        <v>595000</v>
      </c>
      <c r="E53" s="26">
        <f>C53+D53</f>
        <v>1132700</v>
      </c>
      <c r="F53" s="304"/>
      <c r="H53" s="290"/>
      <c r="I53" s="291"/>
    </row>
    <row r="54" spans="1:9" x14ac:dyDescent="0.25">
      <c r="A54" s="317"/>
      <c r="B54" s="293" t="s">
        <v>658</v>
      </c>
      <c r="C54" s="294">
        <v>55700</v>
      </c>
      <c r="D54" s="26">
        <v>77000</v>
      </c>
      <c r="E54" s="26">
        <f t="shared" ref="E54:E56" si="4">C54+D54</f>
        <v>132700</v>
      </c>
      <c r="F54" s="304"/>
      <c r="H54" s="290"/>
      <c r="I54" s="291"/>
    </row>
    <row r="55" spans="1:9" x14ac:dyDescent="0.25">
      <c r="A55" s="317"/>
      <c r="B55" s="293"/>
      <c r="C55" s="294"/>
      <c r="D55" s="26"/>
      <c r="E55" s="26">
        <f t="shared" si="4"/>
        <v>0</v>
      </c>
      <c r="F55" s="304"/>
      <c r="H55" s="290"/>
      <c r="I55" s="291"/>
    </row>
    <row r="56" spans="1:9" x14ac:dyDescent="0.25">
      <c r="A56" s="317"/>
      <c r="B56" s="293"/>
      <c r="C56" s="294"/>
      <c r="D56" s="26"/>
      <c r="E56" s="26">
        <f t="shared" si="4"/>
        <v>0</v>
      </c>
      <c r="F56" s="304"/>
      <c r="H56" s="290"/>
      <c r="I56" s="291"/>
    </row>
    <row r="57" spans="1:9" s="301" customFormat="1" x14ac:dyDescent="0.25">
      <c r="A57" s="313" t="s">
        <v>659</v>
      </c>
      <c r="B57" s="287" t="s">
        <v>109</v>
      </c>
      <c r="C57" s="288">
        <v>5282300</v>
      </c>
      <c r="D57" s="288">
        <f>SUM(D58:D59)</f>
        <v>100000</v>
      </c>
      <c r="E57" s="288">
        <f>C57+D57</f>
        <v>5382300</v>
      </c>
      <c r="F57" s="306"/>
      <c r="G57" s="306"/>
      <c r="H57" s="318"/>
      <c r="I57" s="300"/>
    </row>
    <row r="58" spans="1:9" x14ac:dyDescent="0.25">
      <c r="A58" s="317"/>
      <c r="B58" s="293" t="s">
        <v>660</v>
      </c>
      <c r="C58" s="294">
        <v>0</v>
      </c>
      <c r="D58" s="26">
        <v>100000</v>
      </c>
      <c r="E58" s="294">
        <f>C58+D58</f>
        <v>100000</v>
      </c>
      <c r="F58" s="304"/>
      <c r="H58" s="290"/>
      <c r="I58" s="291"/>
    </row>
    <row r="59" spans="1:9" x14ac:dyDescent="0.25">
      <c r="A59" s="317"/>
      <c r="B59" s="293"/>
      <c r="C59" s="79"/>
      <c r="D59" s="26"/>
      <c r="E59" s="294"/>
      <c r="F59" s="304"/>
      <c r="H59" s="290"/>
      <c r="I59" s="291"/>
    </row>
    <row r="60" spans="1:9" s="301" customFormat="1" x14ac:dyDescent="0.25">
      <c r="A60" s="313" t="s">
        <v>661</v>
      </c>
      <c r="B60" s="287" t="s">
        <v>662</v>
      </c>
      <c r="C60" s="288">
        <v>0</v>
      </c>
      <c r="D60" s="288">
        <f>SUM(D61:D63)</f>
        <v>320000</v>
      </c>
      <c r="E60" s="288">
        <f>C60+D60</f>
        <v>320000</v>
      </c>
      <c r="F60" s="304"/>
      <c r="G60" s="276"/>
      <c r="H60" s="299"/>
      <c r="I60" s="300"/>
    </row>
    <row r="61" spans="1:9" s="297" customFormat="1" ht="25.5" x14ac:dyDescent="0.25">
      <c r="A61" s="292"/>
      <c r="B61" s="319" t="s">
        <v>493</v>
      </c>
      <c r="C61" s="294"/>
      <c r="D61" s="320">
        <v>120000</v>
      </c>
      <c r="E61" s="294">
        <f>C61+D61</f>
        <v>120000</v>
      </c>
      <c r="F61" s="295"/>
      <c r="G61" s="295"/>
      <c r="H61" s="296"/>
      <c r="I61" s="296"/>
    </row>
    <row r="62" spans="1:9" s="297" customFormat="1" ht="76.5" x14ac:dyDescent="0.25">
      <c r="A62" s="292"/>
      <c r="B62" s="319" t="s">
        <v>494</v>
      </c>
      <c r="C62" s="294"/>
      <c r="D62" s="320">
        <v>200000</v>
      </c>
      <c r="E62" s="294">
        <f>C62+D62</f>
        <v>200000</v>
      </c>
      <c r="F62" s="295"/>
      <c r="G62" s="295"/>
      <c r="H62" s="296"/>
      <c r="I62" s="296"/>
    </row>
    <row r="63" spans="1:9" s="2" customFormat="1" x14ac:dyDescent="0.25">
      <c r="A63" s="292"/>
      <c r="B63" s="285"/>
      <c r="C63" s="26"/>
      <c r="D63" s="26"/>
      <c r="E63" s="26"/>
      <c r="F63" s="276"/>
      <c r="G63" s="276"/>
      <c r="H63" s="290"/>
      <c r="I63" s="290"/>
    </row>
    <row r="64" spans="1:9" x14ac:dyDescent="0.25">
      <c r="A64" s="313" t="s">
        <v>663</v>
      </c>
      <c r="B64" s="287" t="s">
        <v>143</v>
      </c>
      <c r="C64" s="288">
        <v>121161349.23</v>
      </c>
      <c r="D64" s="288">
        <f>D65+D72+D75+D76+D77</f>
        <v>7340961</v>
      </c>
      <c r="E64" s="288">
        <f>C64+D64</f>
        <v>128502310.23</v>
      </c>
      <c r="F64" s="306"/>
      <c r="G64" s="306"/>
      <c r="H64" s="94"/>
      <c r="I64" s="291"/>
    </row>
    <row r="65" spans="1:9" s="2" customFormat="1" x14ac:dyDescent="0.25">
      <c r="A65" s="24"/>
      <c r="B65" s="321" t="s">
        <v>664</v>
      </c>
      <c r="C65" s="26"/>
      <c r="D65" s="26">
        <f>SUM(D66:D71)</f>
        <v>1677900</v>
      </c>
      <c r="E65" s="26"/>
      <c r="F65" s="304"/>
      <c r="G65" s="276"/>
      <c r="H65" s="290"/>
      <c r="I65" s="290"/>
    </row>
    <row r="66" spans="1:9" s="297" customFormat="1" x14ac:dyDescent="0.25">
      <c r="A66" s="314"/>
      <c r="B66" s="322" t="s">
        <v>665</v>
      </c>
      <c r="C66" s="294"/>
      <c r="D66" s="294">
        <v>0</v>
      </c>
      <c r="E66" s="294"/>
      <c r="F66" s="315"/>
      <c r="G66" s="295"/>
      <c r="H66" s="296"/>
      <c r="I66" s="296"/>
    </row>
    <row r="67" spans="1:9" s="297" customFormat="1" x14ac:dyDescent="0.25">
      <c r="A67" s="314"/>
      <c r="B67" s="322" t="s">
        <v>666</v>
      </c>
      <c r="C67" s="294"/>
      <c r="D67" s="294">
        <v>0</v>
      </c>
      <c r="E67" s="294"/>
      <c r="F67" s="315"/>
      <c r="G67" s="295"/>
      <c r="H67" s="296"/>
      <c r="I67" s="296"/>
    </row>
    <row r="68" spans="1:9" s="297" customFormat="1" x14ac:dyDescent="0.25">
      <c r="A68" s="314"/>
      <c r="B68" s="322" t="s">
        <v>667</v>
      </c>
      <c r="C68" s="294"/>
      <c r="D68" s="294">
        <v>790800</v>
      </c>
      <c r="E68" s="294"/>
      <c r="F68" s="315"/>
      <c r="G68" s="295"/>
      <c r="H68" s="296"/>
      <c r="I68" s="296"/>
    </row>
    <row r="69" spans="1:9" s="297" customFormat="1" x14ac:dyDescent="0.25">
      <c r="A69" s="314"/>
      <c r="B69" s="322" t="s">
        <v>668</v>
      </c>
      <c r="C69" s="294"/>
      <c r="D69" s="294">
        <v>340100</v>
      </c>
      <c r="E69" s="294"/>
      <c r="F69" s="315"/>
      <c r="G69" s="295"/>
      <c r="H69" s="296"/>
      <c r="I69" s="296"/>
    </row>
    <row r="70" spans="1:9" s="297" customFormat="1" x14ac:dyDescent="0.25">
      <c r="A70" s="314"/>
      <c r="B70" s="322" t="s">
        <v>669</v>
      </c>
      <c r="C70" s="294"/>
      <c r="D70" s="294">
        <v>264100</v>
      </c>
      <c r="E70" s="294"/>
      <c r="F70" s="315"/>
      <c r="G70" s="295"/>
      <c r="H70" s="296"/>
      <c r="I70" s="296"/>
    </row>
    <row r="71" spans="1:9" s="297" customFormat="1" x14ac:dyDescent="0.25">
      <c r="A71" s="314"/>
      <c r="B71" s="322" t="s">
        <v>670</v>
      </c>
      <c r="C71" s="294"/>
      <c r="D71" s="294">
        <v>282900</v>
      </c>
      <c r="E71" s="294"/>
      <c r="F71" s="315"/>
      <c r="G71" s="295"/>
      <c r="H71" s="296"/>
      <c r="I71" s="296"/>
    </row>
    <row r="72" spans="1:9" s="2" customFormat="1" x14ac:dyDescent="0.25">
      <c r="A72" s="24"/>
      <c r="B72" s="321" t="s">
        <v>671</v>
      </c>
      <c r="C72" s="26"/>
      <c r="D72" s="26">
        <f>D73+D74</f>
        <v>2101461</v>
      </c>
      <c r="E72" s="26"/>
      <c r="F72" s="304"/>
      <c r="G72" s="276"/>
      <c r="H72" s="290"/>
      <c r="I72" s="290"/>
    </row>
    <row r="73" spans="1:9" s="297" customFormat="1" x14ac:dyDescent="0.25">
      <c r="A73" s="314"/>
      <c r="B73" s="322" t="s">
        <v>672</v>
      </c>
      <c r="C73" s="294"/>
      <c r="D73" s="294">
        <v>0</v>
      </c>
      <c r="E73" s="294"/>
      <c r="F73" s="315"/>
      <c r="G73" s="295"/>
      <c r="H73" s="296"/>
      <c r="I73" s="296"/>
    </row>
    <row r="74" spans="1:9" s="297" customFormat="1" x14ac:dyDescent="0.25">
      <c r="A74" s="314"/>
      <c r="B74" s="322" t="s">
        <v>673</v>
      </c>
      <c r="C74" s="294"/>
      <c r="D74" s="294">
        <f>2518061-550000+133400</f>
        <v>2101461</v>
      </c>
      <c r="E74" s="294"/>
      <c r="F74" s="315"/>
      <c r="G74" s="295"/>
      <c r="H74" s="296"/>
      <c r="I74" s="296"/>
    </row>
    <row r="75" spans="1:9" s="297" customFormat="1" ht="25.5" x14ac:dyDescent="0.25">
      <c r="A75" s="314"/>
      <c r="B75" s="214" t="s">
        <v>495</v>
      </c>
      <c r="C75" s="26"/>
      <c r="D75" s="96">
        <v>2000000</v>
      </c>
      <c r="E75" s="294"/>
      <c r="F75" s="315"/>
      <c r="G75" s="295"/>
      <c r="H75" s="296"/>
      <c r="I75" s="296"/>
    </row>
    <row r="76" spans="1:9" s="297" customFormat="1" ht="38.25" x14ac:dyDescent="0.25">
      <c r="A76" s="314"/>
      <c r="B76" s="214" t="s">
        <v>496</v>
      </c>
      <c r="C76" s="26"/>
      <c r="D76" s="96">
        <v>1000000</v>
      </c>
      <c r="E76" s="294"/>
      <c r="F76" s="315"/>
      <c r="G76" s="295"/>
      <c r="H76" s="296"/>
      <c r="I76" s="296"/>
    </row>
    <row r="77" spans="1:9" s="297" customFormat="1" ht="25.5" x14ac:dyDescent="0.25">
      <c r="A77" s="314"/>
      <c r="B77" s="214" t="s">
        <v>501</v>
      </c>
      <c r="C77" s="26"/>
      <c r="D77" s="96">
        <v>561600</v>
      </c>
      <c r="E77" s="294"/>
      <c r="F77" s="315"/>
      <c r="G77" s="295"/>
      <c r="H77" s="296"/>
      <c r="I77" s="296"/>
    </row>
    <row r="78" spans="1:9" s="297" customFormat="1" x14ac:dyDescent="0.25">
      <c r="A78" s="314"/>
      <c r="B78" s="322"/>
      <c r="C78" s="294"/>
      <c r="D78" s="294"/>
      <c r="E78" s="294"/>
      <c r="F78" s="315"/>
      <c r="G78" s="295"/>
      <c r="H78" s="296"/>
      <c r="I78" s="296"/>
    </row>
    <row r="79" spans="1:9" s="80" customFormat="1" x14ac:dyDescent="0.25">
      <c r="A79" s="313" t="s">
        <v>674</v>
      </c>
      <c r="B79" s="287" t="s">
        <v>243</v>
      </c>
      <c r="C79" s="288">
        <v>5061140</v>
      </c>
      <c r="D79" s="288">
        <f>SUM(D80:D81)</f>
        <v>-133400</v>
      </c>
      <c r="E79" s="288">
        <f t="shared" ref="E79:E82" si="5">C79+D79</f>
        <v>4927740</v>
      </c>
      <c r="F79" s="306"/>
      <c r="G79" s="306"/>
      <c r="H79" s="94"/>
      <c r="I79" s="299"/>
    </row>
    <row r="80" spans="1:9" x14ac:dyDescent="0.25">
      <c r="A80" s="317"/>
      <c r="B80" s="285" t="s">
        <v>675</v>
      </c>
      <c r="C80" s="294"/>
      <c r="D80" s="294">
        <v>-133400</v>
      </c>
      <c r="E80" s="294"/>
      <c r="F80" s="304"/>
      <c r="H80" s="290"/>
      <c r="I80" s="291"/>
    </row>
    <row r="81" spans="1:10" x14ac:dyDescent="0.25">
      <c r="A81" s="317"/>
      <c r="B81" s="285"/>
      <c r="C81" s="294"/>
      <c r="D81" s="294"/>
      <c r="E81" s="294"/>
      <c r="F81" s="304"/>
      <c r="H81" s="290"/>
      <c r="I81" s="291"/>
    </row>
    <row r="82" spans="1:10" s="324" customFormat="1" x14ac:dyDescent="0.25">
      <c r="A82" s="313" t="s">
        <v>676</v>
      </c>
      <c r="B82" s="287" t="s">
        <v>277</v>
      </c>
      <c r="C82" s="288">
        <v>15612900</v>
      </c>
      <c r="D82" s="288">
        <f>D83</f>
        <v>153000</v>
      </c>
      <c r="E82" s="288">
        <f t="shared" si="5"/>
        <v>15765900</v>
      </c>
      <c r="F82" s="304"/>
      <c r="G82" s="311"/>
      <c r="H82" s="323"/>
      <c r="I82" s="193"/>
    </row>
    <row r="83" spans="1:10" s="324" customFormat="1" x14ac:dyDescent="0.25">
      <c r="A83" s="279"/>
      <c r="B83" s="293" t="s">
        <v>677</v>
      </c>
      <c r="C83" s="325"/>
      <c r="D83" s="26">
        <v>153000</v>
      </c>
      <c r="E83" s="26"/>
      <c r="F83" s="304"/>
      <c r="G83" s="311"/>
      <c r="H83" s="323"/>
      <c r="I83" s="193"/>
    </row>
    <row r="84" spans="1:10" s="324" customFormat="1" x14ac:dyDescent="0.25">
      <c r="A84" s="313" t="s">
        <v>678</v>
      </c>
      <c r="B84" s="287" t="s">
        <v>323</v>
      </c>
      <c r="C84" s="288">
        <v>387000</v>
      </c>
      <c r="D84" s="288"/>
      <c r="E84" s="288">
        <f>C84+D84</f>
        <v>387000</v>
      </c>
      <c r="F84" s="304"/>
      <c r="G84" s="311"/>
      <c r="H84" s="323"/>
      <c r="I84" s="193"/>
    </row>
    <row r="85" spans="1:10" s="297" customFormat="1" x14ac:dyDescent="0.25">
      <c r="A85" s="292"/>
      <c r="B85" s="293"/>
      <c r="C85" s="294"/>
      <c r="D85" s="294"/>
      <c r="E85" s="294"/>
      <c r="F85" s="295"/>
      <c r="G85" s="295"/>
      <c r="H85" s="296"/>
      <c r="I85" s="296"/>
    </row>
    <row r="86" spans="1:10" s="324" customFormat="1" x14ac:dyDescent="0.25">
      <c r="A86" s="313" t="s">
        <v>679</v>
      </c>
      <c r="B86" s="287" t="s">
        <v>71</v>
      </c>
      <c r="C86" s="288">
        <v>22471000</v>
      </c>
      <c r="D86" s="288">
        <f>D87</f>
        <v>1500000</v>
      </c>
      <c r="E86" s="288">
        <f>C86+D86</f>
        <v>23971000</v>
      </c>
      <c r="F86" s="304"/>
      <c r="G86" s="311"/>
      <c r="H86" s="323"/>
      <c r="I86" s="193"/>
    </row>
    <row r="87" spans="1:10" s="297" customFormat="1" x14ac:dyDescent="0.25">
      <c r="A87" s="292"/>
      <c r="B87" s="293" t="s">
        <v>680</v>
      </c>
      <c r="C87" s="294"/>
      <c r="D87" s="294">
        <v>1500000</v>
      </c>
      <c r="E87" s="294"/>
      <c r="F87" s="295"/>
      <c r="G87" s="295"/>
      <c r="H87" s="296"/>
      <c r="I87" s="296"/>
    </row>
    <row r="88" spans="1:10" s="331" customFormat="1" x14ac:dyDescent="0.25">
      <c r="A88" s="326"/>
      <c r="B88" s="327"/>
      <c r="C88" s="328"/>
      <c r="D88" s="328"/>
      <c r="E88" s="328"/>
      <c r="F88" s="329"/>
      <c r="G88" s="329"/>
      <c r="H88" s="330"/>
      <c r="I88" s="330"/>
    </row>
    <row r="89" spans="1:10" s="301" customFormat="1" x14ac:dyDescent="0.25">
      <c r="A89" s="332"/>
      <c r="B89" s="169" t="s">
        <v>681</v>
      </c>
      <c r="C89" s="79">
        <f>C41+C50+C52+C57+C60+C64+C79+C82+C84+C86</f>
        <v>188253289.23000002</v>
      </c>
      <c r="D89" s="79">
        <f>D41+D50+D52+D57+D60+D64+D79+D82+D84+D86</f>
        <v>12956061</v>
      </c>
      <c r="E89" s="79">
        <f>E41+E50+E52+E57+E60+E64+E79+E82+E84+E86</f>
        <v>201209350.23000002</v>
      </c>
      <c r="F89" s="306"/>
      <c r="G89" s="333"/>
      <c r="H89" s="334"/>
      <c r="I89" s="278"/>
      <c r="J89" s="278"/>
    </row>
    <row r="90" spans="1:10" s="324" customFormat="1" x14ac:dyDescent="0.25">
      <c r="A90" s="335"/>
      <c r="B90" s="336"/>
      <c r="C90" s="337"/>
      <c r="D90" s="337">
        <f>D94-D89</f>
        <v>-133400</v>
      </c>
      <c r="E90" s="337"/>
      <c r="F90" s="315"/>
      <c r="G90" s="295"/>
      <c r="H90" s="296"/>
      <c r="I90" s="338"/>
    </row>
    <row r="91" spans="1:10" s="301" customFormat="1" x14ac:dyDescent="0.25">
      <c r="A91" s="339"/>
      <c r="B91" s="340" t="s">
        <v>682</v>
      </c>
      <c r="C91" s="334"/>
      <c r="D91" s="94">
        <f>D7</f>
        <v>3881600</v>
      </c>
      <c r="E91" s="334"/>
      <c r="F91" s="306"/>
      <c r="G91" s="307"/>
      <c r="H91" s="299"/>
      <c r="I91" s="300"/>
    </row>
    <row r="92" spans="1:10" s="301" customFormat="1" x14ac:dyDescent="0.25">
      <c r="A92" s="339"/>
      <c r="B92" s="340" t="s">
        <v>683</v>
      </c>
      <c r="C92" s="334"/>
      <c r="D92" s="94">
        <v>-133400</v>
      </c>
      <c r="E92" s="334"/>
      <c r="F92" s="306"/>
      <c r="G92" s="307"/>
      <c r="H92" s="299"/>
      <c r="I92" s="300"/>
    </row>
    <row r="93" spans="1:10" s="301" customFormat="1" x14ac:dyDescent="0.25">
      <c r="A93" s="339"/>
      <c r="B93" s="340" t="s">
        <v>684</v>
      </c>
      <c r="C93" s="341"/>
      <c r="D93" s="300">
        <v>9074461</v>
      </c>
      <c r="F93" s="306"/>
      <c r="G93" s="307"/>
      <c r="H93" s="299"/>
      <c r="I93" s="300"/>
    </row>
    <row r="94" spans="1:10" x14ac:dyDescent="0.25">
      <c r="A94" s="335"/>
      <c r="B94" s="342"/>
      <c r="C94" s="341"/>
      <c r="D94" s="97">
        <f>SUM(D91:D93)</f>
        <v>12822661</v>
      </c>
      <c r="E94" s="341"/>
      <c r="F94" s="304"/>
      <c r="H94" s="290"/>
      <c r="I94" s="291"/>
    </row>
    <row r="95" spans="1:10" x14ac:dyDescent="0.25">
      <c r="A95" s="335"/>
      <c r="B95" s="342"/>
      <c r="C95" s="341"/>
      <c r="D95" s="97"/>
      <c r="E95" s="341"/>
      <c r="F95" s="304"/>
      <c r="H95" s="290"/>
      <c r="I95" s="291"/>
    </row>
    <row r="96" spans="1:10" x14ac:dyDescent="0.25">
      <c r="A96" s="335"/>
      <c r="B96" s="343"/>
      <c r="C96" s="341">
        <f>C89-C90</f>
        <v>188253289.23000002</v>
      </c>
      <c r="D96" s="341">
        <f>D89-D90</f>
        <v>13089461</v>
      </c>
      <c r="E96" s="341"/>
      <c r="F96" s="304"/>
    </row>
    <row r="97" spans="1:8" x14ac:dyDescent="0.25">
      <c r="A97" s="335"/>
      <c r="B97" s="343"/>
      <c r="C97" s="344"/>
      <c r="D97" s="91">
        <f>D89-D98</f>
        <v>133400</v>
      </c>
      <c r="E97" s="342"/>
      <c r="F97" s="304"/>
    </row>
    <row r="98" spans="1:8" s="324" customFormat="1" x14ac:dyDescent="0.25">
      <c r="A98" s="335"/>
      <c r="B98" s="342" t="s">
        <v>685</v>
      </c>
      <c r="C98" s="345"/>
      <c r="D98" s="346">
        <f>9074461+3881600-133400</f>
        <v>12822661</v>
      </c>
      <c r="E98" s="336"/>
      <c r="F98" s="315"/>
      <c r="G98" s="295"/>
      <c r="H98" s="347"/>
    </row>
    <row r="99" spans="1:8" s="352" customFormat="1" x14ac:dyDescent="0.25">
      <c r="A99" s="339"/>
      <c r="B99" s="342" t="s">
        <v>686</v>
      </c>
      <c r="C99" s="348"/>
      <c r="D99" s="349"/>
      <c r="E99" s="348"/>
      <c r="F99" s="350"/>
      <c r="G99" s="329"/>
      <c r="H99" s="351"/>
    </row>
    <row r="100" spans="1:8" x14ac:dyDescent="0.25">
      <c r="A100" s="335"/>
      <c r="B100" s="342"/>
      <c r="C100" s="353"/>
      <c r="D100" s="91"/>
      <c r="E100" s="353"/>
      <c r="F100" s="304"/>
    </row>
    <row r="101" spans="1:8" x14ac:dyDescent="0.25">
      <c r="A101" s="335"/>
      <c r="B101" s="342"/>
      <c r="C101" s="353"/>
      <c r="D101" s="91"/>
      <c r="E101" s="353"/>
      <c r="F101" s="304"/>
    </row>
    <row r="102" spans="1:8" x14ac:dyDescent="0.25">
      <c r="A102" s="335"/>
      <c r="B102" s="342"/>
      <c r="C102" s="353"/>
      <c r="D102" s="91"/>
      <c r="E102" s="353"/>
      <c r="F102" s="304"/>
    </row>
    <row r="103" spans="1:8" s="301" customFormat="1" x14ac:dyDescent="0.25">
      <c r="A103" s="339"/>
      <c r="B103" s="354"/>
      <c r="C103" s="355"/>
      <c r="D103" s="90"/>
      <c r="E103" s="355"/>
      <c r="F103" s="306"/>
      <c r="G103" s="307"/>
      <c r="H103" s="356"/>
    </row>
    <row r="104" spans="1:8" x14ac:dyDescent="0.25">
      <c r="A104" s="335"/>
      <c r="B104" s="342"/>
      <c r="C104" s="353"/>
      <c r="D104" s="91"/>
      <c r="E104" s="353"/>
      <c r="F104" s="304"/>
    </row>
    <row r="105" spans="1:8" x14ac:dyDescent="0.25">
      <c r="A105" s="335"/>
      <c r="B105" s="342"/>
      <c r="C105" s="353"/>
      <c r="D105" s="91"/>
      <c r="E105" s="353"/>
      <c r="F105" s="304"/>
    </row>
    <row r="106" spans="1:8" x14ac:dyDescent="0.25">
      <c r="A106" s="335"/>
      <c r="B106" s="342"/>
      <c r="C106" s="353"/>
      <c r="D106" s="91"/>
      <c r="E106" s="353"/>
      <c r="F106" s="304"/>
    </row>
    <row r="107" spans="1:8" x14ac:dyDescent="0.25">
      <c r="A107" s="335"/>
      <c r="B107" s="342"/>
      <c r="C107" s="353"/>
      <c r="D107" s="91"/>
      <c r="E107" s="353"/>
      <c r="F107" s="304"/>
    </row>
    <row r="108" spans="1:8" x14ac:dyDescent="0.25">
      <c r="A108" s="335"/>
      <c r="B108" s="342"/>
      <c r="C108" s="353"/>
      <c r="D108" s="357"/>
      <c r="E108" s="353"/>
      <c r="F108" s="304"/>
    </row>
    <row r="109" spans="1:8" x14ac:dyDescent="0.25">
      <c r="A109" s="335"/>
      <c r="B109" s="342"/>
      <c r="C109" s="353"/>
      <c r="D109" s="357"/>
      <c r="E109" s="353"/>
      <c r="F109" s="304"/>
    </row>
    <row r="110" spans="1:8" ht="13.5" x14ac:dyDescent="0.25">
      <c r="A110" s="335"/>
      <c r="B110" s="358"/>
      <c r="C110" s="353"/>
      <c r="D110" s="357"/>
      <c r="E110" s="353"/>
      <c r="F110" s="304"/>
    </row>
    <row r="111" spans="1:8" ht="13.5" x14ac:dyDescent="0.25">
      <c r="A111" s="335"/>
      <c r="B111" s="359"/>
      <c r="C111" s="353"/>
      <c r="D111" s="357"/>
      <c r="E111" s="353"/>
      <c r="F111" s="304"/>
    </row>
    <row r="112" spans="1:8" ht="13.5" x14ac:dyDescent="0.25">
      <c r="A112" s="335"/>
      <c r="B112" s="359"/>
      <c r="C112" s="353"/>
      <c r="D112" s="357"/>
      <c r="E112" s="353"/>
      <c r="F112" s="304"/>
    </row>
    <row r="113" spans="1:8" ht="13.5" x14ac:dyDescent="0.25">
      <c r="A113" s="335"/>
      <c r="B113" s="359"/>
      <c r="C113" s="344"/>
      <c r="D113" s="304"/>
      <c r="E113" s="342"/>
      <c r="F113" s="304"/>
    </row>
    <row r="114" spans="1:8" ht="13.5" x14ac:dyDescent="0.25">
      <c r="A114" s="335"/>
      <c r="B114" s="359"/>
      <c r="C114" s="344"/>
      <c r="D114" s="91"/>
      <c r="E114" s="342"/>
      <c r="F114" s="304"/>
      <c r="G114" s="360"/>
      <c r="H114" s="278"/>
    </row>
    <row r="115" spans="1:8" ht="13.5" x14ac:dyDescent="0.25">
      <c r="A115" s="335"/>
      <c r="B115" s="359"/>
      <c r="C115" s="344"/>
      <c r="D115" s="304"/>
      <c r="E115" s="342"/>
      <c r="F115" s="304"/>
      <c r="G115" s="360"/>
      <c r="H115" s="278"/>
    </row>
    <row r="116" spans="1:8" ht="13.5" x14ac:dyDescent="0.25">
      <c r="A116" s="335"/>
      <c r="B116" s="359"/>
      <c r="C116" s="344"/>
      <c r="D116" s="304"/>
      <c r="E116" s="342"/>
      <c r="F116" s="304"/>
      <c r="G116" s="360"/>
      <c r="H116" s="278"/>
    </row>
    <row r="117" spans="1:8" ht="13.5" x14ac:dyDescent="0.25">
      <c r="A117" s="335"/>
      <c r="B117" s="359"/>
      <c r="C117" s="344"/>
      <c r="D117" s="304"/>
      <c r="E117" s="342"/>
      <c r="F117" s="304"/>
      <c r="G117" s="360"/>
      <c r="H117" s="278"/>
    </row>
    <row r="118" spans="1:8" ht="13.5" x14ac:dyDescent="0.25">
      <c r="A118" s="335"/>
      <c r="B118" s="359"/>
      <c r="C118" s="344"/>
      <c r="D118" s="304"/>
      <c r="E118" s="342"/>
      <c r="F118" s="304"/>
      <c r="G118" s="360"/>
      <c r="H118" s="278"/>
    </row>
    <row r="119" spans="1:8" ht="13.5" x14ac:dyDescent="0.25">
      <c r="A119" s="335"/>
      <c r="B119" s="359"/>
      <c r="C119" s="344"/>
      <c r="D119" s="304"/>
      <c r="E119" s="342"/>
      <c r="F119" s="304"/>
      <c r="G119" s="360"/>
      <c r="H119" s="278"/>
    </row>
    <row r="120" spans="1:8" ht="13.5" x14ac:dyDescent="0.25">
      <c r="A120" s="335"/>
      <c r="B120" s="359"/>
      <c r="C120" s="344"/>
      <c r="D120" s="304"/>
      <c r="E120" s="342"/>
      <c r="F120" s="304"/>
      <c r="G120" s="360"/>
      <c r="H120" s="278"/>
    </row>
    <row r="121" spans="1:8" ht="13.5" x14ac:dyDescent="0.25">
      <c r="A121" s="335"/>
      <c r="B121" s="359"/>
      <c r="C121" s="344"/>
      <c r="D121" s="304"/>
      <c r="E121" s="342"/>
      <c r="F121" s="304"/>
      <c r="G121" s="360"/>
      <c r="H121" s="278"/>
    </row>
    <row r="122" spans="1:8" ht="13.5" x14ac:dyDescent="0.25">
      <c r="A122" s="335"/>
      <c r="B122" s="359"/>
      <c r="C122" s="344"/>
      <c r="D122" s="304"/>
      <c r="E122" s="342"/>
      <c r="F122" s="304"/>
      <c r="G122" s="360"/>
      <c r="H122" s="278"/>
    </row>
    <row r="123" spans="1:8" ht="13.5" x14ac:dyDescent="0.25">
      <c r="A123" s="335"/>
      <c r="B123" s="359"/>
      <c r="C123" s="344"/>
      <c r="D123" s="71"/>
      <c r="E123" s="342"/>
      <c r="F123" s="304"/>
      <c r="G123" s="360"/>
      <c r="H123" s="278"/>
    </row>
    <row r="124" spans="1:8" x14ac:dyDescent="0.25">
      <c r="A124" s="335"/>
      <c r="B124" s="342"/>
      <c r="C124" s="344"/>
      <c r="D124" s="71"/>
      <c r="E124" s="342"/>
      <c r="F124" s="304"/>
      <c r="G124" s="360"/>
      <c r="H124" s="278"/>
    </row>
    <row r="125" spans="1:8" x14ac:dyDescent="0.25">
      <c r="A125" s="335"/>
      <c r="B125" s="342"/>
      <c r="C125" s="344"/>
      <c r="D125" s="71"/>
      <c r="E125" s="342"/>
      <c r="F125" s="304"/>
      <c r="G125" s="360"/>
      <c r="H125" s="278"/>
    </row>
    <row r="126" spans="1:8" x14ac:dyDescent="0.25">
      <c r="A126" s="335"/>
      <c r="B126" s="342"/>
      <c r="C126" s="344"/>
      <c r="D126" s="71"/>
      <c r="E126" s="342"/>
      <c r="F126" s="304"/>
      <c r="G126" s="360"/>
      <c r="H126" s="278"/>
    </row>
    <row r="127" spans="1:8" x14ac:dyDescent="0.25">
      <c r="A127" s="335"/>
      <c r="B127" s="342"/>
      <c r="C127" s="344"/>
      <c r="D127" s="71"/>
      <c r="E127" s="342"/>
      <c r="F127" s="304"/>
      <c r="G127" s="360"/>
      <c r="H127" s="278"/>
    </row>
    <row r="128" spans="1:8" x14ac:dyDescent="0.25">
      <c r="A128" s="335"/>
      <c r="B128" s="342"/>
      <c r="C128" s="344"/>
      <c r="D128" s="71"/>
      <c r="E128" s="342"/>
      <c r="F128" s="304"/>
      <c r="G128" s="360"/>
      <c r="H128" s="278"/>
    </row>
    <row r="129" spans="1:8" x14ac:dyDescent="0.25">
      <c r="A129" s="335"/>
      <c r="B129" s="342"/>
      <c r="C129" s="344"/>
      <c r="D129" s="71"/>
      <c r="E129" s="342"/>
      <c r="F129" s="304"/>
      <c r="G129" s="360"/>
      <c r="H129" s="278"/>
    </row>
    <row r="130" spans="1:8" x14ac:dyDescent="0.25">
      <c r="A130" s="335"/>
      <c r="B130" s="342"/>
      <c r="C130" s="344"/>
      <c r="D130" s="71"/>
      <c r="E130" s="342"/>
      <c r="F130" s="304"/>
      <c r="G130" s="360"/>
      <c r="H130" s="278"/>
    </row>
    <row r="131" spans="1:8" x14ac:dyDescent="0.25">
      <c r="A131" s="335"/>
      <c r="B131" s="342"/>
      <c r="C131" s="344"/>
      <c r="D131" s="71"/>
      <c r="E131" s="342"/>
      <c r="F131" s="304"/>
      <c r="G131" s="360"/>
      <c r="H131" s="278"/>
    </row>
    <row r="132" spans="1:8" x14ac:dyDescent="0.25">
      <c r="A132" s="335"/>
      <c r="B132" s="342"/>
      <c r="C132" s="344"/>
      <c r="D132" s="71"/>
      <c r="E132" s="342"/>
      <c r="F132" s="304"/>
      <c r="G132" s="360"/>
      <c r="H132" s="278"/>
    </row>
    <row r="133" spans="1:8" x14ac:dyDescent="0.25">
      <c r="A133" s="335"/>
      <c r="B133" s="342"/>
      <c r="C133" s="344"/>
      <c r="D133" s="71"/>
      <c r="E133" s="342"/>
      <c r="F133" s="304"/>
      <c r="G133" s="360"/>
      <c r="H133" s="278"/>
    </row>
    <row r="134" spans="1:8" x14ac:dyDescent="0.25">
      <c r="A134" s="335"/>
      <c r="B134" s="342"/>
      <c r="C134" s="344"/>
      <c r="D134" s="71"/>
      <c r="E134" s="342"/>
      <c r="F134" s="304"/>
      <c r="G134" s="360"/>
      <c r="H134" s="278"/>
    </row>
    <row r="135" spans="1:8" x14ac:dyDescent="0.25">
      <c r="A135" s="335"/>
      <c r="B135" s="342"/>
      <c r="C135" s="344"/>
      <c r="D135" s="71"/>
      <c r="E135" s="342"/>
      <c r="F135" s="304"/>
      <c r="G135" s="360"/>
      <c r="H135" s="278"/>
    </row>
    <row r="136" spans="1:8" x14ac:dyDescent="0.25">
      <c r="A136" s="335"/>
      <c r="B136" s="342"/>
      <c r="C136" s="344"/>
      <c r="D136" s="71"/>
      <c r="E136" s="342"/>
      <c r="F136" s="304"/>
      <c r="G136" s="360"/>
      <c r="H136" s="278"/>
    </row>
    <row r="137" spans="1:8" x14ac:dyDescent="0.25">
      <c r="A137" s="335"/>
      <c r="B137" s="342"/>
      <c r="C137" s="344"/>
      <c r="D137" s="71"/>
      <c r="E137" s="342"/>
      <c r="F137" s="304"/>
      <c r="G137" s="360"/>
      <c r="H137" s="278"/>
    </row>
    <row r="138" spans="1:8" x14ac:dyDescent="0.25">
      <c r="A138" s="335"/>
      <c r="B138" s="342"/>
      <c r="C138" s="344"/>
      <c r="D138" s="71"/>
      <c r="E138" s="342"/>
      <c r="F138" s="304"/>
      <c r="G138" s="360"/>
      <c r="H138" s="278"/>
    </row>
    <row r="139" spans="1:8" x14ac:dyDescent="0.25">
      <c r="A139" s="335"/>
      <c r="B139" s="342"/>
      <c r="C139" s="344"/>
      <c r="D139" s="71"/>
      <c r="E139" s="342"/>
      <c r="F139" s="304"/>
      <c r="G139" s="360"/>
      <c r="H139" s="278"/>
    </row>
    <row r="140" spans="1:8" x14ac:dyDescent="0.25">
      <c r="A140" s="335"/>
      <c r="B140" s="342"/>
      <c r="C140" s="344"/>
      <c r="D140" s="71"/>
      <c r="E140" s="342"/>
      <c r="F140" s="304"/>
      <c r="G140" s="360"/>
      <c r="H140" s="278"/>
    </row>
    <row r="141" spans="1:8" x14ac:dyDescent="0.25">
      <c r="A141" s="335"/>
      <c r="B141" s="342"/>
      <c r="C141" s="344"/>
      <c r="D141" s="71"/>
      <c r="E141" s="342"/>
      <c r="F141" s="304"/>
      <c r="G141" s="360"/>
      <c r="H141" s="278"/>
    </row>
    <row r="142" spans="1:8" x14ac:dyDescent="0.25">
      <c r="A142" s="335"/>
      <c r="B142" s="342"/>
      <c r="C142" s="344"/>
      <c r="D142" s="71"/>
      <c r="E142" s="342"/>
      <c r="F142" s="304"/>
      <c r="G142" s="360"/>
      <c r="H142" s="278"/>
    </row>
    <row r="143" spans="1:8" x14ac:dyDescent="0.25">
      <c r="A143" s="335"/>
      <c r="B143" s="342"/>
      <c r="C143" s="344"/>
      <c r="D143" s="71"/>
      <c r="E143" s="342"/>
      <c r="F143" s="304"/>
      <c r="G143" s="360"/>
      <c r="H143" s="278"/>
    </row>
    <row r="144" spans="1:8" x14ac:dyDescent="0.25">
      <c r="A144" s="335"/>
      <c r="B144" s="342"/>
      <c r="C144" s="344"/>
      <c r="D144" s="71"/>
      <c r="E144" s="342"/>
      <c r="F144" s="304"/>
      <c r="G144" s="360"/>
      <c r="H144" s="278"/>
    </row>
    <row r="145" spans="1:8" x14ac:dyDescent="0.25">
      <c r="A145" s="335"/>
      <c r="B145" s="342"/>
      <c r="C145" s="344"/>
      <c r="D145" s="71"/>
      <c r="E145" s="342"/>
      <c r="F145" s="304"/>
      <c r="G145" s="360"/>
      <c r="H145" s="278"/>
    </row>
    <row r="146" spans="1:8" x14ac:dyDescent="0.25">
      <c r="A146" s="335"/>
      <c r="B146" s="342"/>
      <c r="C146" s="344"/>
      <c r="D146" s="71"/>
      <c r="E146" s="342"/>
      <c r="F146" s="304"/>
      <c r="G146" s="360"/>
      <c r="H146" s="278"/>
    </row>
    <row r="147" spans="1:8" x14ac:dyDescent="0.25">
      <c r="A147" s="335"/>
      <c r="B147" s="342"/>
      <c r="C147" s="344"/>
      <c r="D147" s="71"/>
      <c r="E147" s="342"/>
      <c r="F147" s="304"/>
      <c r="G147" s="360"/>
      <c r="H147" s="278"/>
    </row>
    <row r="148" spans="1:8" x14ac:dyDescent="0.25">
      <c r="A148" s="335"/>
      <c r="B148" s="342"/>
      <c r="C148" s="344"/>
      <c r="D148" s="71"/>
      <c r="E148" s="342"/>
      <c r="F148" s="304"/>
      <c r="G148" s="360"/>
      <c r="H148" s="278"/>
    </row>
    <row r="149" spans="1:8" x14ac:dyDescent="0.25">
      <c r="A149" s="335"/>
      <c r="B149" s="342"/>
      <c r="C149" s="344"/>
      <c r="D149" s="71"/>
      <c r="E149" s="342"/>
      <c r="F149" s="304"/>
      <c r="G149" s="360"/>
      <c r="H149" s="278"/>
    </row>
    <row r="150" spans="1:8" x14ac:dyDescent="0.25">
      <c r="A150" s="335"/>
      <c r="B150" s="342"/>
      <c r="C150" s="344"/>
      <c r="D150" s="71"/>
      <c r="E150" s="342"/>
      <c r="F150" s="304"/>
      <c r="G150" s="360"/>
      <c r="H150" s="278"/>
    </row>
    <row r="151" spans="1:8" x14ac:dyDescent="0.25">
      <c r="A151" s="335"/>
      <c r="B151" s="342"/>
      <c r="C151" s="344"/>
      <c r="D151" s="71"/>
      <c r="E151" s="342"/>
      <c r="F151" s="304"/>
      <c r="G151" s="360"/>
      <c r="H151" s="278"/>
    </row>
    <row r="152" spans="1:8" x14ac:dyDescent="0.25">
      <c r="A152" s="335"/>
      <c r="B152" s="342"/>
      <c r="C152" s="344"/>
      <c r="D152" s="71"/>
      <c r="E152" s="342"/>
      <c r="F152" s="304"/>
      <c r="G152" s="360"/>
      <c r="H152" s="278"/>
    </row>
    <row r="153" spans="1:8" x14ac:dyDescent="0.25">
      <c r="A153" s="335"/>
      <c r="B153" s="342"/>
      <c r="C153" s="344"/>
      <c r="D153" s="71"/>
      <c r="E153" s="342"/>
      <c r="F153" s="304"/>
      <c r="G153" s="360"/>
      <c r="H153" s="278"/>
    </row>
    <row r="154" spans="1:8" x14ac:dyDescent="0.25">
      <c r="A154" s="335"/>
      <c r="B154" s="342"/>
      <c r="C154" s="344"/>
      <c r="D154" s="71"/>
      <c r="E154" s="342"/>
      <c r="F154" s="304"/>
      <c r="G154" s="360"/>
      <c r="H154" s="278"/>
    </row>
    <row r="155" spans="1:8" x14ac:dyDescent="0.25">
      <c r="A155" s="335"/>
      <c r="B155" s="342"/>
      <c r="C155" s="344"/>
      <c r="D155" s="71"/>
      <c r="E155" s="342"/>
      <c r="F155" s="304"/>
      <c r="G155" s="360"/>
      <c r="H155" s="278"/>
    </row>
    <row r="156" spans="1:8" x14ac:dyDescent="0.25">
      <c r="A156" s="335"/>
      <c r="B156" s="342"/>
      <c r="C156" s="344"/>
      <c r="D156" s="71"/>
      <c r="E156" s="342"/>
      <c r="F156" s="304"/>
      <c r="G156" s="360"/>
      <c r="H156" s="278"/>
    </row>
    <row r="157" spans="1:8" x14ac:dyDescent="0.25">
      <c r="A157" s="335"/>
      <c r="B157" s="342"/>
      <c r="C157" s="344"/>
      <c r="D157" s="71"/>
      <c r="E157" s="342"/>
      <c r="F157" s="304"/>
      <c r="G157" s="360"/>
      <c r="H157" s="278"/>
    </row>
    <row r="158" spans="1:8" x14ac:dyDescent="0.25">
      <c r="A158" s="335"/>
      <c r="B158" s="342"/>
      <c r="C158" s="344"/>
      <c r="D158" s="71"/>
      <c r="E158" s="342"/>
      <c r="F158" s="304"/>
      <c r="G158" s="360"/>
      <c r="H158" s="278"/>
    </row>
    <row r="159" spans="1:8" x14ac:dyDescent="0.25">
      <c r="A159" s="335"/>
      <c r="B159" s="342"/>
      <c r="C159" s="344"/>
      <c r="D159" s="71"/>
      <c r="E159" s="342"/>
      <c r="F159" s="304"/>
      <c r="G159" s="360"/>
      <c r="H159" s="278"/>
    </row>
    <row r="160" spans="1:8" x14ac:dyDescent="0.25">
      <c r="A160" s="335"/>
      <c r="B160" s="342"/>
      <c r="C160" s="344"/>
      <c r="D160" s="71"/>
      <c r="E160" s="342"/>
      <c r="F160" s="304"/>
      <c r="G160" s="360"/>
      <c r="H160" s="278"/>
    </row>
    <row r="161" spans="1:8" x14ac:dyDescent="0.25">
      <c r="A161" s="335"/>
      <c r="B161" s="342"/>
      <c r="C161" s="344"/>
      <c r="D161" s="71"/>
      <c r="E161" s="342"/>
      <c r="F161" s="304"/>
      <c r="G161" s="360"/>
      <c r="H161" s="278"/>
    </row>
    <row r="162" spans="1:8" x14ac:dyDescent="0.25">
      <c r="A162" s="335"/>
      <c r="B162" s="342"/>
      <c r="C162" s="344"/>
      <c r="D162" s="71"/>
      <c r="E162" s="342"/>
      <c r="F162" s="304"/>
      <c r="G162" s="360"/>
      <c r="H162" s="278"/>
    </row>
    <row r="163" spans="1:8" x14ac:dyDescent="0.25">
      <c r="A163" s="335"/>
      <c r="B163" s="342"/>
      <c r="C163" s="344"/>
      <c r="D163" s="71"/>
      <c r="E163" s="342"/>
      <c r="F163" s="304"/>
      <c r="G163" s="360"/>
      <c r="H163" s="278"/>
    </row>
    <row r="164" spans="1:8" x14ac:dyDescent="0.25">
      <c r="A164" s="335"/>
      <c r="B164" s="342"/>
      <c r="C164" s="344"/>
      <c r="D164" s="71"/>
      <c r="E164" s="342"/>
      <c r="F164" s="304"/>
      <c r="G164" s="360"/>
      <c r="H164" s="278"/>
    </row>
    <row r="165" spans="1:8" x14ac:dyDescent="0.25">
      <c r="A165" s="335"/>
      <c r="B165" s="342"/>
      <c r="C165" s="344"/>
      <c r="D165" s="71"/>
      <c r="E165" s="342"/>
      <c r="F165" s="304"/>
      <c r="G165" s="360"/>
      <c r="H165" s="278"/>
    </row>
    <row r="166" spans="1:8" x14ac:dyDescent="0.25">
      <c r="A166" s="335"/>
      <c r="B166" s="342"/>
      <c r="C166" s="344"/>
      <c r="D166" s="71"/>
      <c r="E166" s="342"/>
      <c r="F166" s="304"/>
      <c r="G166" s="360"/>
      <c r="H166" s="278"/>
    </row>
    <row r="167" spans="1:8" x14ac:dyDescent="0.25">
      <c r="A167" s="335"/>
      <c r="B167" s="342"/>
      <c r="C167" s="344"/>
      <c r="D167" s="71"/>
      <c r="E167" s="342"/>
      <c r="F167" s="304"/>
      <c r="G167" s="360"/>
      <c r="H167" s="278"/>
    </row>
    <row r="168" spans="1:8" x14ac:dyDescent="0.25">
      <c r="A168" s="335"/>
      <c r="B168" s="342"/>
      <c r="C168" s="344"/>
      <c r="D168" s="71"/>
      <c r="E168" s="342"/>
      <c r="F168" s="304"/>
      <c r="G168" s="360"/>
      <c r="H168" s="278"/>
    </row>
    <row r="169" spans="1:8" x14ac:dyDescent="0.25">
      <c r="A169" s="335"/>
      <c r="B169" s="342"/>
      <c r="C169" s="344"/>
      <c r="D169" s="71"/>
      <c r="E169" s="342"/>
      <c r="F169" s="304"/>
      <c r="G169" s="360"/>
      <c r="H169" s="278"/>
    </row>
    <row r="170" spans="1:8" x14ac:dyDescent="0.25">
      <c r="A170" s="335"/>
      <c r="B170" s="342"/>
      <c r="C170" s="344"/>
      <c r="D170" s="71"/>
      <c r="E170" s="342"/>
      <c r="F170" s="304"/>
      <c r="G170" s="360"/>
      <c r="H170" s="278"/>
    </row>
    <row r="171" spans="1:8" x14ac:dyDescent="0.25">
      <c r="A171" s="335"/>
      <c r="B171" s="342"/>
      <c r="C171" s="344"/>
      <c r="D171" s="71"/>
      <c r="E171" s="342"/>
      <c r="F171" s="304"/>
      <c r="G171" s="360"/>
      <c r="H171" s="278"/>
    </row>
    <row r="172" spans="1:8" x14ac:dyDescent="0.25">
      <c r="A172" s="335"/>
      <c r="B172" s="342"/>
      <c r="C172" s="344"/>
      <c r="D172" s="71"/>
      <c r="E172" s="342"/>
      <c r="F172" s="304"/>
      <c r="G172" s="360"/>
      <c r="H172" s="278"/>
    </row>
    <row r="173" spans="1:8" x14ac:dyDescent="0.25">
      <c r="A173" s="335"/>
      <c r="B173" s="342"/>
      <c r="C173" s="344"/>
      <c r="D173" s="71"/>
      <c r="E173" s="342"/>
      <c r="F173" s="304"/>
      <c r="G173" s="360"/>
      <c r="H173" s="278"/>
    </row>
    <row r="174" spans="1:8" x14ac:dyDescent="0.25">
      <c r="A174" s="335"/>
      <c r="B174" s="342"/>
      <c r="C174" s="344"/>
      <c r="D174" s="71"/>
      <c r="E174" s="342"/>
      <c r="F174" s="304"/>
      <c r="G174" s="360"/>
      <c r="H174" s="278"/>
    </row>
    <row r="175" spans="1:8" x14ac:dyDescent="0.25">
      <c r="A175" s="335"/>
      <c r="B175" s="342"/>
      <c r="C175" s="344"/>
      <c r="D175" s="71"/>
      <c r="E175" s="342"/>
      <c r="F175" s="304"/>
      <c r="G175" s="360"/>
      <c r="H175" s="278"/>
    </row>
    <row r="176" spans="1:8" x14ac:dyDescent="0.25">
      <c r="A176" s="335"/>
      <c r="B176" s="342"/>
      <c r="C176" s="344"/>
      <c r="D176" s="71"/>
      <c r="E176" s="342"/>
      <c r="F176" s="304"/>
      <c r="G176" s="360"/>
      <c r="H176" s="278"/>
    </row>
    <row r="177" spans="1:8" x14ac:dyDescent="0.25">
      <c r="A177" s="335"/>
      <c r="B177" s="342"/>
      <c r="C177" s="344"/>
      <c r="D177" s="71"/>
      <c r="E177" s="342"/>
      <c r="F177" s="304"/>
      <c r="G177" s="360"/>
      <c r="H177" s="278"/>
    </row>
    <row r="178" spans="1:8" x14ac:dyDescent="0.25">
      <c r="A178" s="335"/>
      <c r="B178" s="342"/>
      <c r="C178" s="344"/>
      <c r="D178" s="71"/>
      <c r="E178" s="342"/>
      <c r="F178" s="304"/>
      <c r="G178" s="360"/>
      <c r="H178" s="278"/>
    </row>
    <row r="179" spans="1:8" x14ac:dyDescent="0.25">
      <c r="A179" s="335"/>
      <c r="B179" s="342"/>
      <c r="C179" s="344"/>
      <c r="D179" s="71"/>
      <c r="E179" s="342"/>
      <c r="F179" s="304"/>
      <c r="G179" s="360"/>
      <c r="H179" s="278"/>
    </row>
    <row r="180" spans="1:8" x14ac:dyDescent="0.25">
      <c r="A180" s="335"/>
      <c r="B180" s="342"/>
      <c r="C180" s="344"/>
      <c r="D180" s="71"/>
      <c r="E180" s="342"/>
      <c r="F180" s="304"/>
      <c r="G180" s="360"/>
      <c r="H180" s="278"/>
    </row>
    <row r="181" spans="1:8" x14ac:dyDescent="0.25">
      <c r="A181" s="335"/>
      <c r="B181" s="342"/>
      <c r="C181" s="344"/>
      <c r="D181" s="71"/>
      <c r="E181" s="342"/>
      <c r="F181" s="304"/>
      <c r="G181" s="360"/>
      <c r="H181" s="278"/>
    </row>
    <row r="182" spans="1:8" x14ac:dyDescent="0.25">
      <c r="A182" s="335"/>
      <c r="B182" s="342"/>
      <c r="C182" s="344"/>
      <c r="D182" s="71"/>
      <c r="E182" s="342"/>
      <c r="F182" s="304"/>
      <c r="G182" s="360"/>
      <c r="H182" s="278"/>
    </row>
    <row r="183" spans="1:8" x14ac:dyDescent="0.25">
      <c r="A183" s="335"/>
      <c r="B183" s="342"/>
      <c r="C183" s="344"/>
      <c r="D183" s="71"/>
      <c r="E183" s="342"/>
      <c r="F183" s="304"/>
      <c r="G183" s="360"/>
      <c r="H183" s="278"/>
    </row>
    <row r="184" spans="1:8" x14ac:dyDescent="0.25">
      <c r="A184" s="335"/>
      <c r="B184" s="342"/>
      <c r="C184" s="344"/>
      <c r="D184" s="71"/>
      <c r="E184" s="342"/>
      <c r="F184" s="304"/>
      <c r="G184" s="360"/>
      <c r="H184" s="278"/>
    </row>
    <row r="185" spans="1:8" x14ac:dyDescent="0.25">
      <c r="A185" s="335"/>
      <c r="B185" s="342"/>
      <c r="C185" s="344"/>
      <c r="D185" s="71"/>
      <c r="E185" s="342"/>
      <c r="F185" s="304"/>
      <c r="G185" s="360"/>
      <c r="H185" s="278"/>
    </row>
    <row r="186" spans="1:8" x14ac:dyDescent="0.25">
      <c r="A186" s="335"/>
      <c r="B186" s="342"/>
      <c r="C186" s="344"/>
      <c r="D186" s="71"/>
      <c r="E186" s="342"/>
      <c r="F186" s="304"/>
      <c r="G186" s="360"/>
      <c r="H186" s="278"/>
    </row>
    <row r="187" spans="1:8" x14ac:dyDescent="0.25">
      <c r="A187" s="335"/>
      <c r="B187" s="342"/>
      <c r="C187" s="344"/>
      <c r="D187" s="71"/>
      <c r="E187" s="342"/>
      <c r="F187" s="304"/>
      <c r="G187" s="360"/>
      <c r="H187" s="278"/>
    </row>
    <row r="191" spans="1:8" x14ac:dyDescent="0.25">
      <c r="A191" s="278"/>
      <c r="D191" s="278"/>
      <c r="E191" s="278"/>
      <c r="F191" s="360"/>
      <c r="G191" s="360"/>
      <c r="H191" s="278"/>
    </row>
    <row r="192" spans="1:8" x14ac:dyDescent="0.25">
      <c r="A192" s="278"/>
      <c r="D192" s="278"/>
      <c r="E192" s="278"/>
      <c r="F192" s="360"/>
      <c r="G192" s="360"/>
      <c r="H192" s="278"/>
    </row>
    <row r="193" spans="1:8" x14ac:dyDescent="0.25">
      <c r="A193" s="278"/>
      <c r="D193" s="278"/>
      <c r="E193" s="278"/>
      <c r="F193" s="360"/>
      <c r="G193" s="360"/>
      <c r="H193" s="278"/>
    </row>
    <row r="194" spans="1:8" x14ac:dyDescent="0.25">
      <c r="A194" s="278"/>
      <c r="D194" s="278"/>
      <c r="E194" s="278"/>
      <c r="F194" s="360"/>
      <c r="G194" s="360"/>
      <c r="H194" s="278"/>
    </row>
    <row r="195" spans="1:8" x14ac:dyDescent="0.25">
      <c r="A195" s="278"/>
      <c r="D195" s="278"/>
      <c r="E195" s="278"/>
      <c r="F195" s="360"/>
      <c r="G195" s="360"/>
      <c r="H195" s="278"/>
    </row>
    <row r="196" spans="1:8" x14ac:dyDescent="0.25">
      <c r="A196" s="278"/>
      <c r="D196" s="278"/>
      <c r="E196" s="278"/>
      <c r="F196" s="360"/>
      <c r="G196" s="360"/>
      <c r="H196" s="278"/>
    </row>
    <row r="197" spans="1:8" x14ac:dyDescent="0.25">
      <c r="A197" s="278"/>
      <c r="D197" s="278"/>
      <c r="E197" s="278"/>
      <c r="F197" s="360"/>
      <c r="G197" s="360"/>
      <c r="H197" s="278"/>
    </row>
    <row r="198" spans="1:8" x14ac:dyDescent="0.25">
      <c r="A198" s="278"/>
      <c r="D198" s="278"/>
      <c r="E198" s="278"/>
      <c r="F198" s="360"/>
      <c r="G198" s="360"/>
      <c r="H198" s="278"/>
    </row>
    <row r="199" spans="1:8" x14ac:dyDescent="0.25">
      <c r="A199" s="278"/>
      <c r="D199" s="278"/>
      <c r="E199" s="278"/>
      <c r="F199" s="360"/>
      <c r="G199" s="360"/>
      <c r="H199" s="278"/>
    </row>
    <row r="200" spans="1:8" x14ac:dyDescent="0.25">
      <c r="A200" s="278"/>
      <c r="D200" s="278"/>
      <c r="E200" s="278"/>
      <c r="F200" s="360"/>
      <c r="G200" s="360"/>
      <c r="H200" s="278"/>
    </row>
  </sheetData>
  <mergeCells count="1">
    <mergeCell ref="B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workbookViewId="0">
      <selection activeCell="B7" sqref="B7"/>
    </sheetView>
  </sheetViews>
  <sheetFormatPr defaultRowHeight="12.75" x14ac:dyDescent="0.25"/>
  <cols>
    <col min="1" max="1" width="23.28515625" style="70" customWidth="1"/>
    <col min="2" max="2" width="69.140625" style="1" customWidth="1"/>
    <col min="3" max="3" width="14.28515625" style="1" hidden="1" customWidth="1"/>
    <col min="4" max="4" width="14.5703125" style="1" customWidth="1"/>
    <col min="5" max="5" width="14.140625" style="1" hidden="1" customWidth="1"/>
    <col min="6" max="6" width="10.7109375" style="1" customWidth="1"/>
    <col min="7" max="251" width="9.140625" style="1"/>
    <col min="252" max="252" width="23.7109375" style="1" customWidth="1"/>
    <col min="253" max="253" width="73.7109375" style="1" customWidth="1"/>
    <col min="254" max="254" width="13.7109375" style="1" customWidth="1"/>
    <col min="255" max="507" width="9.140625" style="1"/>
    <col min="508" max="508" width="23.7109375" style="1" customWidth="1"/>
    <col min="509" max="509" width="73.7109375" style="1" customWidth="1"/>
    <col min="510" max="510" width="13.7109375" style="1" customWidth="1"/>
    <col min="511" max="763" width="9.140625" style="1"/>
    <col min="764" max="764" width="23.7109375" style="1" customWidth="1"/>
    <col min="765" max="765" width="73.7109375" style="1" customWidth="1"/>
    <col min="766" max="766" width="13.7109375" style="1" customWidth="1"/>
    <col min="767" max="1019" width="9.140625" style="1"/>
    <col min="1020" max="1020" width="23.7109375" style="1" customWidth="1"/>
    <col min="1021" max="1021" width="73.7109375" style="1" customWidth="1"/>
    <col min="1022" max="1022" width="13.7109375" style="1" customWidth="1"/>
    <col min="1023" max="1275" width="9.140625" style="1"/>
    <col min="1276" max="1276" width="23.7109375" style="1" customWidth="1"/>
    <col min="1277" max="1277" width="73.7109375" style="1" customWidth="1"/>
    <col min="1278" max="1278" width="13.7109375" style="1" customWidth="1"/>
    <col min="1279" max="1531" width="9.140625" style="1"/>
    <col min="1532" max="1532" width="23.7109375" style="1" customWidth="1"/>
    <col min="1533" max="1533" width="73.7109375" style="1" customWidth="1"/>
    <col min="1534" max="1534" width="13.7109375" style="1" customWidth="1"/>
    <col min="1535" max="1787" width="9.140625" style="1"/>
    <col min="1788" max="1788" width="23.7109375" style="1" customWidth="1"/>
    <col min="1789" max="1789" width="73.7109375" style="1" customWidth="1"/>
    <col min="1790" max="1790" width="13.7109375" style="1" customWidth="1"/>
    <col min="1791" max="2043" width="9.140625" style="1"/>
    <col min="2044" max="2044" width="23.7109375" style="1" customWidth="1"/>
    <col min="2045" max="2045" width="73.7109375" style="1" customWidth="1"/>
    <col min="2046" max="2046" width="13.7109375" style="1" customWidth="1"/>
    <col min="2047" max="2299" width="9.140625" style="1"/>
    <col min="2300" max="2300" width="23.7109375" style="1" customWidth="1"/>
    <col min="2301" max="2301" width="73.7109375" style="1" customWidth="1"/>
    <col min="2302" max="2302" width="13.7109375" style="1" customWidth="1"/>
    <col min="2303" max="2555" width="9.140625" style="1"/>
    <col min="2556" max="2556" width="23.7109375" style="1" customWidth="1"/>
    <col min="2557" max="2557" width="73.7109375" style="1" customWidth="1"/>
    <col min="2558" max="2558" width="13.7109375" style="1" customWidth="1"/>
    <col min="2559" max="2811" width="9.140625" style="1"/>
    <col min="2812" max="2812" width="23.7109375" style="1" customWidth="1"/>
    <col min="2813" max="2813" width="73.7109375" style="1" customWidth="1"/>
    <col min="2814" max="2814" width="13.7109375" style="1" customWidth="1"/>
    <col min="2815" max="3067" width="9.140625" style="1"/>
    <col min="3068" max="3068" width="23.7109375" style="1" customWidth="1"/>
    <col min="3069" max="3069" width="73.7109375" style="1" customWidth="1"/>
    <col min="3070" max="3070" width="13.7109375" style="1" customWidth="1"/>
    <col min="3071" max="3323" width="9.140625" style="1"/>
    <col min="3324" max="3324" width="23.7109375" style="1" customWidth="1"/>
    <col min="3325" max="3325" width="73.7109375" style="1" customWidth="1"/>
    <col min="3326" max="3326" width="13.7109375" style="1" customWidth="1"/>
    <col min="3327" max="3579" width="9.140625" style="1"/>
    <col min="3580" max="3580" width="23.7109375" style="1" customWidth="1"/>
    <col min="3581" max="3581" width="73.7109375" style="1" customWidth="1"/>
    <col min="3582" max="3582" width="13.7109375" style="1" customWidth="1"/>
    <col min="3583" max="3835" width="9.140625" style="1"/>
    <col min="3836" max="3836" width="23.7109375" style="1" customWidth="1"/>
    <col min="3837" max="3837" width="73.7109375" style="1" customWidth="1"/>
    <col min="3838" max="3838" width="13.7109375" style="1" customWidth="1"/>
    <col min="3839" max="4091" width="9.140625" style="1"/>
    <col min="4092" max="4092" width="23.7109375" style="1" customWidth="1"/>
    <col min="4093" max="4093" width="73.7109375" style="1" customWidth="1"/>
    <col min="4094" max="4094" width="13.7109375" style="1" customWidth="1"/>
    <col min="4095" max="4347" width="9.140625" style="1"/>
    <col min="4348" max="4348" width="23.7109375" style="1" customWidth="1"/>
    <col min="4349" max="4349" width="73.7109375" style="1" customWidth="1"/>
    <col min="4350" max="4350" width="13.7109375" style="1" customWidth="1"/>
    <col min="4351" max="4603" width="9.140625" style="1"/>
    <col min="4604" max="4604" width="23.7109375" style="1" customWidth="1"/>
    <col min="4605" max="4605" width="73.7109375" style="1" customWidth="1"/>
    <col min="4606" max="4606" width="13.7109375" style="1" customWidth="1"/>
    <col min="4607" max="4859" width="9.140625" style="1"/>
    <col min="4860" max="4860" width="23.7109375" style="1" customWidth="1"/>
    <col min="4861" max="4861" width="73.7109375" style="1" customWidth="1"/>
    <col min="4862" max="4862" width="13.7109375" style="1" customWidth="1"/>
    <col min="4863" max="5115" width="9.140625" style="1"/>
    <col min="5116" max="5116" width="23.7109375" style="1" customWidth="1"/>
    <col min="5117" max="5117" width="73.7109375" style="1" customWidth="1"/>
    <col min="5118" max="5118" width="13.7109375" style="1" customWidth="1"/>
    <col min="5119" max="5371" width="9.140625" style="1"/>
    <col min="5372" max="5372" width="23.7109375" style="1" customWidth="1"/>
    <col min="5373" max="5373" width="73.7109375" style="1" customWidth="1"/>
    <col min="5374" max="5374" width="13.7109375" style="1" customWidth="1"/>
    <col min="5375" max="5627" width="9.140625" style="1"/>
    <col min="5628" max="5628" width="23.7109375" style="1" customWidth="1"/>
    <col min="5629" max="5629" width="73.7109375" style="1" customWidth="1"/>
    <col min="5630" max="5630" width="13.7109375" style="1" customWidth="1"/>
    <col min="5631" max="5883" width="9.140625" style="1"/>
    <col min="5884" max="5884" width="23.7109375" style="1" customWidth="1"/>
    <col min="5885" max="5885" width="73.7109375" style="1" customWidth="1"/>
    <col min="5886" max="5886" width="13.7109375" style="1" customWidth="1"/>
    <col min="5887" max="6139" width="9.140625" style="1"/>
    <col min="6140" max="6140" width="23.7109375" style="1" customWidth="1"/>
    <col min="6141" max="6141" width="73.7109375" style="1" customWidth="1"/>
    <col min="6142" max="6142" width="13.7109375" style="1" customWidth="1"/>
    <col min="6143" max="6395" width="9.140625" style="1"/>
    <col min="6396" max="6396" width="23.7109375" style="1" customWidth="1"/>
    <col min="6397" max="6397" width="73.7109375" style="1" customWidth="1"/>
    <col min="6398" max="6398" width="13.7109375" style="1" customWidth="1"/>
    <col min="6399" max="6651" width="9.140625" style="1"/>
    <col min="6652" max="6652" width="23.7109375" style="1" customWidth="1"/>
    <col min="6653" max="6653" width="73.7109375" style="1" customWidth="1"/>
    <col min="6654" max="6654" width="13.7109375" style="1" customWidth="1"/>
    <col min="6655" max="6907" width="9.140625" style="1"/>
    <col min="6908" max="6908" width="23.7109375" style="1" customWidth="1"/>
    <col min="6909" max="6909" width="73.7109375" style="1" customWidth="1"/>
    <col min="6910" max="6910" width="13.7109375" style="1" customWidth="1"/>
    <col min="6911" max="7163" width="9.140625" style="1"/>
    <col min="7164" max="7164" width="23.7109375" style="1" customWidth="1"/>
    <col min="7165" max="7165" width="73.7109375" style="1" customWidth="1"/>
    <col min="7166" max="7166" width="13.7109375" style="1" customWidth="1"/>
    <col min="7167" max="7419" width="9.140625" style="1"/>
    <col min="7420" max="7420" width="23.7109375" style="1" customWidth="1"/>
    <col min="7421" max="7421" width="73.7109375" style="1" customWidth="1"/>
    <col min="7422" max="7422" width="13.7109375" style="1" customWidth="1"/>
    <col min="7423" max="7675" width="9.140625" style="1"/>
    <col min="7676" max="7676" width="23.7109375" style="1" customWidth="1"/>
    <col min="7677" max="7677" width="73.7109375" style="1" customWidth="1"/>
    <col min="7678" max="7678" width="13.7109375" style="1" customWidth="1"/>
    <col min="7679" max="7931" width="9.140625" style="1"/>
    <col min="7932" max="7932" width="23.7109375" style="1" customWidth="1"/>
    <col min="7933" max="7933" width="73.7109375" style="1" customWidth="1"/>
    <col min="7934" max="7934" width="13.7109375" style="1" customWidth="1"/>
    <col min="7935" max="8187" width="9.140625" style="1"/>
    <col min="8188" max="8188" width="23.7109375" style="1" customWidth="1"/>
    <col min="8189" max="8189" width="73.7109375" style="1" customWidth="1"/>
    <col min="8190" max="8190" width="13.7109375" style="1" customWidth="1"/>
    <col min="8191" max="8443" width="9.140625" style="1"/>
    <col min="8444" max="8444" width="23.7109375" style="1" customWidth="1"/>
    <col min="8445" max="8445" width="73.7109375" style="1" customWidth="1"/>
    <col min="8446" max="8446" width="13.7109375" style="1" customWidth="1"/>
    <col min="8447" max="8699" width="9.140625" style="1"/>
    <col min="8700" max="8700" width="23.7109375" style="1" customWidth="1"/>
    <col min="8701" max="8701" width="73.7109375" style="1" customWidth="1"/>
    <col min="8702" max="8702" width="13.7109375" style="1" customWidth="1"/>
    <col min="8703" max="8955" width="9.140625" style="1"/>
    <col min="8956" max="8956" width="23.7109375" style="1" customWidth="1"/>
    <col min="8957" max="8957" width="73.7109375" style="1" customWidth="1"/>
    <col min="8958" max="8958" width="13.7109375" style="1" customWidth="1"/>
    <col min="8959" max="9211" width="9.140625" style="1"/>
    <col min="9212" max="9212" width="23.7109375" style="1" customWidth="1"/>
    <col min="9213" max="9213" width="73.7109375" style="1" customWidth="1"/>
    <col min="9214" max="9214" width="13.7109375" style="1" customWidth="1"/>
    <col min="9215" max="9467" width="9.140625" style="1"/>
    <col min="9468" max="9468" width="23.7109375" style="1" customWidth="1"/>
    <col min="9469" max="9469" width="73.7109375" style="1" customWidth="1"/>
    <col min="9470" max="9470" width="13.7109375" style="1" customWidth="1"/>
    <col min="9471" max="9723" width="9.140625" style="1"/>
    <col min="9724" max="9724" width="23.7109375" style="1" customWidth="1"/>
    <col min="9725" max="9725" width="73.7109375" style="1" customWidth="1"/>
    <col min="9726" max="9726" width="13.7109375" style="1" customWidth="1"/>
    <col min="9727" max="9979" width="9.140625" style="1"/>
    <col min="9980" max="9980" width="23.7109375" style="1" customWidth="1"/>
    <col min="9981" max="9981" width="73.7109375" style="1" customWidth="1"/>
    <col min="9982" max="9982" width="13.7109375" style="1" customWidth="1"/>
    <col min="9983" max="10235" width="9.140625" style="1"/>
    <col min="10236" max="10236" width="23.7109375" style="1" customWidth="1"/>
    <col min="10237" max="10237" width="73.7109375" style="1" customWidth="1"/>
    <col min="10238" max="10238" width="13.7109375" style="1" customWidth="1"/>
    <col min="10239" max="10491" width="9.140625" style="1"/>
    <col min="10492" max="10492" width="23.7109375" style="1" customWidth="1"/>
    <col min="10493" max="10493" width="73.7109375" style="1" customWidth="1"/>
    <col min="10494" max="10494" width="13.7109375" style="1" customWidth="1"/>
    <col min="10495" max="10747" width="9.140625" style="1"/>
    <col min="10748" max="10748" width="23.7109375" style="1" customWidth="1"/>
    <col min="10749" max="10749" width="73.7109375" style="1" customWidth="1"/>
    <col min="10750" max="10750" width="13.7109375" style="1" customWidth="1"/>
    <col min="10751" max="11003" width="9.140625" style="1"/>
    <col min="11004" max="11004" width="23.7109375" style="1" customWidth="1"/>
    <col min="11005" max="11005" width="73.7109375" style="1" customWidth="1"/>
    <col min="11006" max="11006" width="13.7109375" style="1" customWidth="1"/>
    <col min="11007" max="11259" width="9.140625" style="1"/>
    <col min="11260" max="11260" width="23.7109375" style="1" customWidth="1"/>
    <col min="11261" max="11261" width="73.7109375" style="1" customWidth="1"/>
    <col min="11262" max="11262" width="13.7109375" style="1" customWidth="1"/>
    <col min="11263" max="11515" width="9.140625" style="1"/>
    <col min="11516" max="11516" width="23.7109375" style="1" customWidth="1"/>
    <col min="11517" max="11517" width="73.7109375" style="1" customWidth="1"/>
    <col min="11518" max="11518" width="13.7109375" style="1" customWidth="1"/>
    <col min="11519" max="11771" width="9.140625" style="1"/>
    <col min="11772" max="11772" width="23.7109375" style="1" customWidth="1"/>
    <col min="11773" max="11773" width="73.7109375" style="1" customWidth="1"/>
    <col min="11774" max="11774" width="13.7109375" style="1" customWidth="1"/>
    <col min="11775" max="12027" width="9.140625" style="1"/>
    <col min="12028" max="12028" width="23.7109375" style="1" customWidth="1"/>
    <col min="12029" max="12029" width="73.7109375" style="1" customWidth="1"/>
    <col min="12030" max="12030" width="13.7109375" style="1" customWidth="1"/>
    <col min="12031" max="12283" width="9.140625" style="1"/>
    <col min="12284" max="12284" width="23.7109375" style="1" customWidth="1"/>
    <col min="12285" max="12285" width="73.7109375" style="1" customWidth="1"/>
    <col min="12286" max="12286" width="13.7109375" style="1" customWidth="1"/>
    <col min="12287" max="12539" width="9.140625" style="1"/>
    <col min="12540" max="12540" width="23.7109375" style="1" customWidth="1"/>
    <col min="12541" max="12541" width="73.7109375" style="1" customWidth="1"/>
    <col min="12542" max="12542" width="13.7109375" style="1" customWidth="1"/>
    <col min="12543" max="12795" width="9.140625" style="1"/>
    <col min="12796" max="12796" width="23.7109375" style="1" customWidth="1"/>
    <col min="12797" max="12797" width="73.7109375" style="1" customWidth="1"/>
    <col min="12798" max="12798" width="13.7109375" style="1" customWidth="1"/>
    <col min="12799" max="13051" width="9.140625" style="1"/>
    <col min="13052" max="13052" width="23.7109375" style="1" customWidth="1"/>
    <col min="13053" max="13053" width="73.7109375" style="1" customWidth="1"/>
    <col min="13054" max="13054" width="13.7109375" style="1" customWidth="1"/>
    <col min="13055" max="13307" width="9.140625" style="1"/>
    <col min="13308" max="13308" width="23.7109375" style="1" customWidth="1"/>
    <col min="13309" max="13309" width="73.7109375" style="1" customWidth="1"/>
    <col min="13310" max="13310" width="13.7109375" style="1" customWidth="1"/>
    <col min="13311" max="13563" width="9.140625" style="1"/>
    <col min="13564" max="13564" width="23.7109375" style="1" customWidth="1"/>
    <col min="13565" max="13565" width="73.7109375" style="1" customWidth="1"/>
    <col min="13566" max="13566" width="13.7109375" style="1" customWidth="1"/>
    <col min="13567" max="13819" width="9.140625" style="1"/>
    <col min="13820" max="13820" width="23.7109375" style="1" customWidth="1"/>
    <col min="13821" max="13821" width="73.7109375" style="1" customWidth="1"/>
    <col min="13822" max="13822" width="13.7109375" style="1" customWidth="1"/>
    <col min="13823" max="14075" width="9.140625" style="1"/>
    <col min="14076" max="14076" width="23.7109375" style="1" customWidth="1"/>
    <col min="14077" max="14077" width="73.7109375" style="1" customWidth="1"/>
    <col min="14078" max="14078" width="13.7109375" style="1" customWidth="1"/>
    <col min="14079" max="14331" width="9.140625" style="1"/>
    <col min="14332" max="14332" width="23.7109375" style="1" customWidth="1"/>
    <col min="14333" max="14333" width="73.7109375" style="1" customWidth="1"/>
    <col min="14334" max="14334" width="13.7109375" style="1" customWidth="1"/>
    <col min="14335" max="14587" width="9.140625" style="1"/>
    <col min="14588" max="14588" width="23.7109375" style="1" customWidth="1"/>
    <col min="14589" max="14589" width="73.7109375" style="1" customWidth="1"/>
    <col min="14590" max="14590" width="13.7109375" style="1" customWidth="1"/>
    <col min="14591" max="14843" width="9.140625" style="1"/>
    <col min="14844" max="14844" width="23.7109375" style="1" customWidth="1"/>
    <col min="14845" max="14845" width="73.7109375" style="1" customWidth="1"/>
    <col min="14846" max="14846" width="13.7109375" style="1" customWidth="1"/>
    <col min="14847" max="15099" width="9.140625" style="1"/>
    <col min="15100" max="15100" width="23.7109375" style="1" customWidth="1"/>
    <col min="15101" max="15101" width="73.7109375" style="1" customWidth="1"/>
    <col min="15102" max="15102" width="13.7109375" style="1" customWidth="1"/>
    <col min="15103" max="15355" width="9.140625" style="1"/>
    <col min="15356" max="15356" width="23.7109375" style="1" customWidth="1"/>
    <col min="15357" max="15357" width="73.7109375" style="1" customWidth="1"/>
    <col min="15358" max="15358" width="13.7109375" style="1" customWidth="1"/>
    <col min="15359" max="15611" width="9.140625" style="1"/>
    <col min="15612" max="15612" width="23.7109375" style="1" customWidth="1"/>
    <col min="15613" max="15613" width="73.7109375" style="1" customWidth="1"/>
    <col min="15614" max="15614" width="13.7109375" style="1" customWidth="1"/>
    <col min="15615" max="15867" width="9.140625" style="1"/>
    <col min="15868" max="15868" width="23.7109375" style="1" customWidth="1"/>
    <col min="15869" max="15869" width="73.7109375" style="1" customWidth="1"/>
    <col min="15870" max="15870" width="13.7109375" style="1" customWidth="1"/>
    <col min="15871" max="16123" width="9.140625" style="1"/>
    <col min="16124" max="16124" width="23.7109375" style="1" customWidth="1"/>
    <col min="16125" max="16125" width="73.7109375" style="1" customWidth="1"/>
    <col min="16126" max="16126" width="13.7109375" style="1" customWidth="1"/>
    <col min="16127" max="16384" width="9.140625" style="1"/>
  </cols>
  <sheetData>
    <row r="1" spans="1:15" x14ac:dyDescent="0.25">
      <c r="B1" s="132" t="s">
        <v>346</v>
      </c>
      <c r="C1" s="1" t="s">
        <v>346</v>
      </c>
    </row>
    <row r="2" spans="1:15" ht="43.5" customHeight="1" x14ac:dyDescent="0.25">
      <c r="B2" s="217" t="s">
        <v>347</v>
      </c>
      <c r="C2" s="217"/>
      <c r="D2" s="217"/>
      <c r="E2" s="217"/>
      <c r="F2" s="71"/>
    </row>
    <row r="3" spans="1:15" x14ac:dyDescent="0.25">
      <c r="A3" s="72"/>
      <c r="B3" s="217" t="s">
        <v>348</v>
      </c>
      <c r="C3" s="217"/>
      <c r="D3" s="73"/>
      <c r="E3" s="73"/>
    </row>
    <row r="4" spans="1:15" ht="29.25" customHeight="1" x14ac:dyDescent="0.25">
      <c r="A4" s="72"/>
      <c r="B4" s="217" t="s">
        <v>349</v>
      </c>
      <c r="C4" s="217"/>
      <c r="D4" s="217"/>
      <c r="E4" s="217"/>
    </row>
    <row r="5" spans="1:15" ht="51.75" customHeight="1" x14ac:dyDescent="0.25">
      <c r="A5" s="218" t="s">
        <v>350</v>
      </c>
      <c r="B5" s="218"/>
      <c r="C5" s="218"/>
      <c r="D5" s="218"/>
      <c r="E5" s="218"/>
      <c r="F5" s="74"/>
      <c r="G5" s="74"/>
      <c r="H5" s="74"/>
      <c r="I5" s="74"/>
      <c r="J5" s="74"/>
      <c r="K5" s="74"/>
      <c r="L5" s="74"/>
      <c r="M5" s="74"/>
      <c r="N5" s="74"/>
      <c r="O5" s="74"/>
    </row>
    <row r="6" spans="1:15" x14ac:dyDescent="0.25">
      <c r="A6" s="70" t="s">
        <v>351</v>
      </c>
      <c r="B6" s="75" t="s">
        <v>351</v>
      </c>
      <c r="D6" s="41"/>
      <c r="E6" s="70" t="s">
        <v>352</v>
      </c>
    </row>
    <row r="7" spans="1:15" s="77" customFormat="1" ht="22.5" x14ac:dyDescent="0.25">
      <c r="A7" s="76" t="s">
        <v>353</v>
      </c>
      <c r="B7" s="76" t="s">
        <v>6</v>
      </c>
      <c r="C7" s="6" t="s">
        <v>11</v>
      </c>
      <c r="D7" s="6" t="s">
        <v>12</v>
      </c>
      <c r="E7" s="6" t="s">
        <v>13</v>
      </c>
    </row>
    <row r="8" spans="1:15" s="2" customFormat="1" x14ac:dyDescent="0.25">
      <c r="A8" s="35">
        <v>1</v>
      </c>
      <c r="B8" s="35">
        <v>2</v>
      </c>
      <c r="C8" s="35">
        <v>3</v>
      </c>
      <c r="D8" s="35">
        <v>4</v>
      </c>
      <c r="E8" s="35">
        <v>5</v>
      </c>
    </row>
    <row r="9" spans="1:15" s="80" customFormat="1" ht="13.5" hidden="1" customHeight="1" x14ac:dyDescent="0.25">
      <c r="A9" s="78" t="s">
        <v>354</v>
      </c>
      <c r="B9" s="28" t="s">
        <v>355</v>
      </c>
      <c r="C9" s="79">
        <f>C10+C16+C35+C38+C47+C53+C56+C60</f>
        <v>48500000</v>
      </c>
      <c r="D9" s="79">
        <f>D10+D16+D35+D38+D47+D53+D56+D60</f>
        <v>0</v>
      </c>
      <c r="E9" s="79">
        <f>E10+E16+E35+E38+E47+E53+E56+E60</f>
        <v>48500000</v>
      </c>
    </row>
    <row r="10" spans="1:15" s="81" customFormat="1" hidden="1" x14ac:dyDescent="0.25">
      <c r="A10" s="78" t="s">
        <v>356</v>
      </c>
      <c r="B10" s="28" t="s">
        <v>357</v>
      </c>
      <c r="C10" s="79">
        <f>C11</f>
        <v>35828000</v>
      </c>
      <c r="D10" s="79">
        <f>D11</f>
        <v>0</v>
      </c>
      <c r="E10" s="79">
        <f>E11</f>
        <v>35828000</v>
      </c>
      <c r="F10" s="80"/>
    </row>
    <row r="11" spans="1:15" s="83" customFormat="1" hidden="1" x14ac:dyDescent="0.25">
      <c r="A11" s="82" t="s">
        <v>358</v>
      </c>
      <c r="B11" s="28" t="s">
        <v>359</v>
      </c>
      <c r="C11" s="79">
        <f xml:space="preserve"> C12+C13+C14+C15</f>
        <v>35828000</v>
      </c>
      <c r="D11" s="79">
        <f xml:space="preserve"> D12+D13+D14+D15</f>
        <v>0</v>
      </c>
      <c r="E11" s="79">
        <f xml:space="preserve"> E12+E13+E14+E15</f>
        <v>35828000</v>
      </c>
      <c r="F11" s="80"/>
    </row>
    <row r="12" spans="1:15" s="81" customFormat="1" ht="51" hidden="1" x14ac:dyDescent="0.25">
      <c r="A12" s="84" t="s">
        <v>360</v>
      </c>
      <c r="B12" s="85" t="s">
        <v>361</v>
      </c>
      <c r="C12" s="26">
        <v>35278000</v>
      </c>
      <c r="D12" s="86"/>
      <c r="E12" s="86">
        <f>C12+D12</f>
        <v>35278000</v>
      </c>
      <c r="F12" s="80"/>
    </row>
    <row r="13" spans="1:15" s="81" customFormat="1" ht="76.5" hidden="1" x14ac:dyDescent="0.25">
      <c r="A13" s="84" t="s">
        <v>362</v>
      </c>
      <c r="B13" s="85" t="s">
        <v>363</v>
      </c>
      <c r="C13" s="26">
        <v>110000</v>
      </c>
      <c r="D13" s="86"/>
      <c r="E13" s="86">
        <f>C13+D13</f>
        <v>110000</v>
      </c>
      <c r="F13" s="80"/>
    </row>
    <row r="14" spans="1:15" s="81" customFormat="1" ht="38.25" hidden="1" x14ac:dyDescent="0.25">
      <c r="A14" s="84" t="s">
        <v>364</v>
      </c>
      <c r="B14" s="87" t="s">
        <v>365</v>
      </c>
      <c r="C14" s="26">
        <v>320000</v>
      </c>
      <c r="D14" s="86"/>
      <c r="E14" s="86">
        <f>C14+D14</f>
        <v>320000</v>
      </c>
      <c r="F14" s="80"/>
    </row>
    <row r="15" spans="1:15" s="81" customFormat="1" ht="63.75" hidden="1" x14ac:dyDescent="0.25">
      <c r="A15" s="84" t="s">
        <v>366</v>
      </c>
      <c r="B15" s="88" t="s">
        <v>367</v>
      </c>
      <c r="C15" s="26">
        <v>120000</v>
      </c>
      <c r="D15" s="86"/>
      <c r="E15" s="86">
        <f>C15+D15</f>
        <v>120000</v>
      </c>
      <c r="F15" s="80"/>
    </row>
    <row r="16" spans="1:15" s="81" customFormat="1" hidden="1" x14ac:dyDescent="0.25">
      <c r="A16" s="78" t="s">
        <v>368</v>
      </c>
      <c r="B16" s="28" t="s">
        <v>369</v>
      </c>
      <c r="C16" s="79">
        <f>C17+C27+C30+C33</f>
        <v>9235400</v>
      </c>
      <c r="D16" s="79">
        <f t="shared" ref="D16:E16" si="0">D17+D27+D30+D33</f>
        <v>0</v>
      </c>
      <c r="E16" s="79">
        <f t="shared" si="0"/>
        <v>9235400</v>
      </c>
      <c r="F16" s="80"/>
    </row>
    <row r="17" spans="1:6" s="81" customFormat="1" ht="27" customHeight="1" x14ac:dyDescent="0.25">
      <c r="A17" s="78" t="s">
        <v>370</v>
      </c>
      <c r="B17" s="28" t="s">
        <v>371</v>
      </c>
      <c r="C17" s="79">
        <f>C18+C21+C25+C26</f>
        <v>3135400</v>
      </c>
      <c r="D17" s="79">
        <f t="shared" ref="D17:E17" si="1">D18+D21+D25+D26</f>
        <v>-138400</v>
      </c>
      <c r="E17" s="79">
        <f t="shared" si="1"/>
        <v>2997000</v>
      </c>
      <c r="F17" s="80"/>
    </row>
    <row r="18" spans="1:6" s="81" customFormat="1" ht="25.5" hidden="1" x14ac:dyDescent="0.25">
      <c r="A18" s="84" t="s">
        <v>372</v>
      </c>
      <c r="B18" s="85" t="s">
        <v>373</v>
      </c>
      <c r="C18" s="26">
        <f>C19+C20</f>
        <v>1205000</v>
      </c>
      <c r="D18" s="86">
        <f>D19+D20</f>
        <v>0</v>
      </c>
      <c r="E18" s="86">
        <f>E19+E20</f>
        <v>1205000</v>
      </c>
      <c r="F18" s="80"/>
    </row>
    <row r="19" spans="1:6" s="81" customFormat="1" ht="25.5" hidden="1" x14ac:dyDescent="0.25">
      <c r="A19" s="35" t="s">
        <v>374</v>
      </c>
      <c r="B19" s="21" t="s">
        <v>373</v>
      </c>
      <c r="C19" s="26">
        <v>1204500</v>
      </c>
      <c r="D19" s="26"/>
      <c r="E19" s="86">
        <f>C19+D19</f>
        <v>1204500</v>
      </c>
      <c r="F19" s="80"/>
    </row>
    <row r="20" spans="1:6" s="81" customFormat="1" ht="38.25" hidden="1" x14ac:dyDescent="0.25">
      <c r="A20" s="35" t="s">
        <v>375</v>
      </c>
      <c r="B20" s="21" t="s">
        <v>376</v>
      </c>
      <c r="C20" s="26">
        <v>500</v>
      </c>
      <c r="D20" s="26"/>
      <c r="E20" s="86">
        <f>C20+D20</f>
        <v>500</v>
      </c>
      <c r="F20" s="80"/>
    </row>
    <row r="21" spans="1:6" s="81" customFormat="1" ht="25.5" hidden="1" x14ac:dyDescent="0.25">
      <c r="A21" s="84" t="s">
        <v>377</v>
      </c>
      <c r="B21" s="85" t="s">
        <v>378</v>
      </c>
      <c r="C21" s="26">
        <f>C22+C23</f>
        <v>460000</v>
      </c>
      <c r="D21" s="86">
        <f>D22+D23</f>
        <v>0</v>
      </c>
      <c r="E21" s="86">
        <f>E22+E23</f>
        <v>460000</v>
      </c>
      <c r="F21" s="80"/>
    </row>
    <row r="22" spans="1:6" s="81" customFormat="1" ht="25.5" hidden="1" x14ac:dyDescent="0.25">
      <c r="A22" s="35" t="s">
        <v>379</v>
      </c>
      <c r="B22" s="21" t="s">
        <v>378</v>
      </c>
      <c r="C22" s="26">
        <v>458000</v>
      </c>
      <c r="D22" s="26"/>
      <c r="E22" s="86">
        <f>C22+D22</f>
        <v>458000</v>
      </c>
      <c r="F22" s="80"/>
    </row>
    <row r="23" spans="1:6" s="81" customFormat="1" ht="38.25" hidden="1" x14ac:dyDescent="0.25">
      <c r="A23" s="35" t="s">
        <v>380</v>
      </c>
      <c r="B23" s="21" t="s">
        <v>381</v>
      </c>
      <c r="C23" s="26">
        <v>2000</v>
      </c>
      <c r="D23" s="26"/>
      <c r="E23" s="86">
        <f>C23+D23</f>
        <v>2000</v>
      </c>
      <c r="F23" s="80"/>
    </row>
    <row r="24" spans="1:6" s="81" customFormat="1" ht="30" customHeight="1" x14ac:dyDescent="0.25">
      <c r="A24" s="24" t="s">
        <v>382</v>
      </c>
      <c r="B24" s="21" t="s">
        <v>383</v>
      </c>
      <c r="C24" s="26">
        <f>C25</f>
        <v>138400</v>
      </c>
      <c r="D24" s="26">
        <f t="shared" ref="D24:E24" si="2">D25</f>
        <v>-138400</v>
      </c>
      <c r="E24" s="26">
        <f t="shared" si="2"/>
        <v>0</v>
      </c>
      <c r="F24" s="80"/>
    </row>
    <row r="25" spans="1:6" s="81" customFormat="1" ht="27.75" customHeight="1" x14ac:dyDescent="0.25">
      <c r="A25" s="24" t="s">
        <v>384</v>
      </c>
      <c r="B25" s="21" t="s">
        <v>385</v>
      </c>
      <c r="C25" s="26">
        <v>138400</v>
      </c>
      <c r="D25" s="26">
        <v>-138400</v>
      </c>
      <c r="E25" s="86">
        <f>C25+D25</f>
        <v>0</v>
      </c>
      <c r="F25" s="80"/>
    </row>
    <row r="26" spans="1:6" s="81" customFormat="1" ht="25.5" hidden="1" x14ac:dyDescent="0.25">
      <c r="A26" s="35" t="s">
        <v>386</v>
      </c>
      <c r="B26" s="21" t="s">
        <v>387</v>
      </c>
      <c r="C26" s="26">
        <v>1332000</v>
      </c>
      <c r="D26" s="26"/>
      <c r="E26" s="86">
        <f>C26+D26</f>
        <v>1332000</v>
      </c>
      <c r="F26" s="80"/>
    </row>
    <row r="27" spans="1:6" s="81" customFormat="1" ht="25.5" hidden="1" x14ac:dyDescent="0.25">
      <c r="A27" s="78" t="s">
        <v>388</v>
      </c>
      <c r="B27" s="28" t="s">
        <v>389</v>
      </c>
      <c r="C27" s="79">
        <f>C28+C29</f>
        <v>6072000</v>
      </c>
      <c r="D27" s="79">
        <f>D28+D29</f>
        <v>0</v>
      </c>
      <c r="E27" s="79">
        <f>E28+E29</f>
        <v>6072000</v>
      </c>
      <c r="F27" s="80"/>
    </row>
    <row r="28" spans="1:6" s="81" customFormat="1" hidden="1" x14ac:dyDescent="0.25">
      <c r="A28" s="35" t="s">
        <v>390</v>
      </c>
      <c r="B28" s="21" t="s">
        <v>389</v>
      </c>
      <c r="C28" s="26">
        <v>6067000</v>
      </c>
      <c r="D28" s="26"/>
      <c r="E28" s="86">
        <f>C28+D28</f>
        <v>6067000</v>
      </c>
      <c r="F28" s="80"/>
    </row>
    <row r="29" spans="1:6" s="81" customFormat="1" ht="25.5" hidden="1" x14ac:dyDescent="0.25">
      <c r="A29" s="35" t="s">
        <v>391</v>
      </c>
      <c r="B29" s="21" t="s">
        <v>392</v>
      </c>
      <c r="C29" s="26">
        <v>5000</v>
      </c>
      <c r="D29" s="26"/>
      <c r="E29" s="86">
        <f>C29+D29</f>
        <v>5000</v>
      </c>
      <c r="F29" s="80"/>
    </row>
    <row r="30" spans="1:6" s="81" customFormat="1" hidden="1" x14ac:dyDescent="0.25">
      <c r="A30" s="78" t="s">
        <v>393</v>
      </c>
      <c r="B30" s="28" t="s">
        <v>394</v>
      </c>
      <c r="C30" s="79">
        <f>C31</f>
        <v>28000</v>
      </c>
      <c r="D30" s="79">
        <f t="shared" ref="D30:E30" si="3">D31</f>
        <v>0</v>
      </c>
      <c r="E30" s="79">
        <f t="shared" si="3"/>
        <v>28000</v>
      </c>
      <c r="F30" s="80"/>
    </row>
    <row r="31" spans="1:6" s="81" customFormat="1" hidden="1" x14ac:dyDescent="0.25">
      <c r="A31" s="35" t="s">
        <v>395</v>
      </c>
      <c r="B31" s="21" t="s">
        <v>394</v>
      </c>
      <c r="C31" s="26">
        <v>28000</v>
      </c>
      <c r="D31" s="26"/>
      <c r="E31" s="86">
        <f>C31+D31</f>
        <v>28000</v>
      </c>
      <c r="F31" s="80"/>
    </row>
    <row r="32" spans="1:6" s="81" customFormat="1" ht="25.5" hidden="1" x14ac:dyDescent="0.25">
      <c r="A32" s="35" t="s">
        <v>396</v>
      </c>
      <c r="B32" s="21" t="s">
        <v>397</v>
      </c>
      <c r="C32" s="26">
        <v>0</v>
      </c>
      <c r="D32" s="26">
        <v>0</v>
      </c>
      <c r="E32" s="26">
        <v>0</v>
      </c>
      <c r="F32" s="80"/>
    </row>
    <row r="33" spans="1:6" s="81" customFormat="1" ht="28.5" customHeight="1" x14ac:dyDescent="0.25">
      <c r="A33" s="35" t="s">
        <v>398</v>
      </c>
      <c r="B33" s="21" t="s">
        <v>399</v>
      </c>
      <c r="C33" s="26"/>
      <c r="D33" s="26">
        <f>D34</f>
        <v>138400</v>
      </c>
      <c r="E33" s="26">
        <f>C33+D33</f>
        <v>138400</v>
      </c>
      <c r="F33" s="80"/>
    </row>
    <row r="34" spans="1:6" s="81" customFormat="1" ht="29.25" customHeight="1" x14ac:dyDescent="0.25">
      <c r="A34" s="35" t="s">
        <v>400</v>
      </c>
      <c r="B34" s="21" t="s">
        <v>401</v>
      </c>
      <c r="C34" s="26"/>
      <c r="D34" s="26">
        <v>138400</v>
      </c>
      <c r="E34" s="26">
        <f>C34+D34</f>
        <v>138400</v>
      </c>
      <c r="F34" s="80"/>
    </row>
    <row r="35" spans="1:6" s="81" customFormat="1" hidden="1" x14ac:dyDescent="0.25">
      <c r="A35" s="78" t="s">
        <v>402</v>
      </c>
      <c r="B35" s="28" t="s">
        <v>403</v>
      </c>
      <c r="C35" s="79">
        <f t="shared" ref="C35:E36" si="4">C36</f>
        <v>555000</v>
      </c>
      <c r="D35" s="79">
        <f t="shared" si="4"/>
        <v>0</v>
      </c>
      <c r="E35" s="79">
        <f t="shared" si="4"/>
        <v>555000</v>
      </c>
      <c r="F35" s="80"/>
    </row>
    <row r="36" spans="1:6" s="81" customFormat="1" ht="25.5" hidden="1" x14ac:dyDescent="0.25">
      <c r="A36" s="35" t="s">
        <v>404</v>
      </c>
      <c r="B36" s="21" t="s">
        <v>405</v>
      </c>
      <c r="C36" s="26">
        <f t="shared" si="4"/>
        <v>555000</v>
      </c>
      <c r="D36" s="26">
        <f t="shared" si="4"/>
        <v>0</v>
      </c>
      <c r="E36" s="26">
        <f t="shared" si="4"/>
        <v>555000</v>
      </c>
      <c r="F36" s="2"/>
    </row>
    <row r="37" spans="1:6" s="81" customFormat="1" ht="38.25" hidden="1" x14ac:dyDescent="0.25">
      <c r="A37" s="84" t="s">
        <v>406</v>
      </c>
      <c r="B37" s="85" t="s">
        <v>407</v>
      </c>
      <c r="C37" s="26">
        <v>555000</v>
      </c>
      <c r="D37" s="86"/>
      <c r="E37" s="86">
        <f>C37+D37</f>
        <v>555000</v>
      </c>
      <c r="F37" s="2"/>
    </row>
    <row r="38" spans="1:6" s="81" customFormat="1" ht="25.5" hidden="1" x14ac:dyDescent="0.25">
      <c r="A38" s="78" t="s">
        <v>408</v>
      </c>
      <c r="B38" s="28" t="s">
        <v>409</v>
      </c>
      <c r="C38" s="79">
        <f>C39+C44</f>
        <v>1687000</v>
      </c>
      <c r="D38" s="79">
        <f t="shared" ref="D38:E38" si="5">D39+D44</f>
        <v>0</v>
      </c>
      <c r="E38" s="79">
        <f t="shared" si="5"/>
        <v>1687000</v>
      </c>
      <c r="F38" s="80"/>
    </row>
    <row r="39" spans="1:6" s="83" customFormat="1" ht="76.5" hidden="1" x14ac:dyDescent="0.25">
      <c r="A39" s="78" t="s">
        <v>410</v>
      </c>
      <c r="B39" s="89" t="s">
        <v>411</v>
      </c>
      <c r="C39" s="79">
        <f>C40+C42</f>
        <v>1508000</v>
      </c>
      <c r="D39" s="79">
        <f>D40+D42</f>
        <v>0</v>
      </c>
      <c r="E39" s="79">
        <f>E40+E42</f>
        <v>1508000</v>
      </c>
      <c r="F39" s="80"/>
    </row>
    <row r="40" spans="1:6" s="81" customFormat="1" ht="51" hidden="1" x14ac:dyDescent="0.25">
      <c r="A40" s="35" t="s">
        <v>412</v>
      </c>
      <c r="B40" s="85" t="s">
        <v>413</v>
      </c>
      <c r="C40" s="26">
        <f>C41</f>
        <v>556000</v>
      </c>
      <c r="D40" s="86">
        <f>D41</f>
        <v>0</v>
      </c>
      <c r="E40" s="86">
        <f>E41</f>
        <v>556000</v>
      </c>
      <c r="F40" s="80"/>
    </row>
    <row r="41" spans="1:6" s="81" customFormat="1" ht="51" hidden="1" x14ac:dyDescent="0.25">
      <c r="A41" s="35" t="s">
        <v>414</v>
      </c>
      <c r="B41" s="88" t="s">
        <v>415</v>
      </c>
      <c r="C41" s="26">
        <v>556000</v>
      </c>
      <c r="D41" s="86"/>
      <c r="E41" s="86">
        <f>C41+D41</f>
        <v>556000</v>
      </c>
      <c r="F41" s="80"/>
    </row>
    <row r="42" spans="1:6" s="81" customFormat="1" ht="63.75" hidden="1" x14ac:dyDescent="0.25">
      <c r="A42" s="84" t="s">
        <v>416</v>
      </c>
      <c r="B42" s="87" t="s">
        <v>417</v>
      </c>
      <c r="C42" s="26">
        <f>C43</f>
        <v>952000</v>
      </c>
      <c r="D42" s="26">
        <f>D43</f>
        <v>0</v>
      </c>
      <c r="E42" s="26">
        <f>E43</f>
        <v>952000</v>
      </c>
      <c r="F42" s="80"/>
    </row>
    <row r="43" spans="1:6" s="81" customFormat="1" ht="51" hidden="1" x14ac:dyDescent="0.25">
      <c r="A43" s="35" t="s">
        <v>418</v>
      </c>
      <c r="B43" s="21" t="s">
        <v>419</v>
      </c>
      <c r="C43" s="26">
        <v>952000</v>
      </c>
      <c r="D43" s="86"/>
      <c r="E43" s="86">
        <f>C43+D43</f>
        <v>952000</v>
      </c>
      <c r="F43" s="80"/>
    </row>
    <row r="44" spans="1:6" s="81" customFormat="1" ht="63.75" hidden="1" x14ac:dyDescent="0.25">
      <c r="A44" s="78" t="s">
        <v>420</v>
      </c>
      <c r="B44" s="28" t="s">
        <v>421</v>
      </c>
      <c r="C44" s="79">
        <f t="shared" ref="C44:E45" si="6">C45</f>
        <v>179000</v>
      </c>
      <c r="D44" s="79">
        <f t="shared" si="6"/>
        <v>0</v>
      </c>
      <c r="E44" s="79">
        <f t="shared" si="6"/>
        <v>179000</v>
      </c>
      <c r="F44" s="80"/>
    </row>
    <row r="45" spans="1:6" s="81" customFormat="1" ht="63.75" hidden="1" x14ac:dyDescent="0.25">
      <c r="A45" s="35" t="s">
        <v>422</v>
      </c>
      <c r="B45" s="21" t="s">
        <v>423</v>
      </c>
      <c r="C45" s="26">
        <f t="shared" si="6"/>
        <v>179000</v>
      </c>
      <c r="D45" s="86">
        <f t="shared" si="6"/>
        <v>0</v>
      </c>
      <c r="E45" s="86">
        <f t="shared" si="6"/>
        <v>179000</v>
      </c>
      <c r="F45" s="80"/>
    </row>
    <row r="46" spans="1:6" s="81" customFormat="1" ht="51" hidden="1" x14ac:dyDescent="0.25">
      <c r="A46" s="17" t="s">
        <v>424</v>
      </c>
      <c r="B46" s="21" t="s">
        <v>425</v>
      </c>
      <c r="C46" s="26">
        <v>179000</v>
      </c>
      <c r="D46" s="86"/>
      <c r="E46" s="86">
        <f>C46+D46</f>
        <v>179000</v>
      </c>
      <c r="F46" s="80"/>
    </row>
    <row r="47" spans="1:6" s="81" customFormat="1" hidden="1" x14ac:dyDescent="0.25">
      <c r="A47" s="78" t="s">
        <v>426</v>
      </c>
      <c r="B47" s="28" t="s">
        <v>427</v>
      </c>
      <c r="C47" s="79">
        <f>C48</f>
        <v>232000</v>
      </c>
      <c r="D47" s="79">
        <f>D48</f>
        <v>0</v>
      </c>
      <c r="E47" s="79">
        <f>E48</f>
        <v>232000</v>
      </c>
      <c r="F47" s="80"/>
    </row>
    <row r="48" spans="1:6" s="81" customFormat="1" hidden="1" x14ac:dyDescent="0.25">
      <c r="A48" s="35" t="s">
        <v>428</v>
      </c>
      <c r="B48" s="21" t="s">
        <v>429</v>
      </c>
      <c r="C48" s="26">
        <f>SUM(C49:C52)</f>
        <v>232000</v>
      </c>
      <c r="D48" s="26">
        <f>SUM(D49:D52)</f>
        <v>0</v>
      </c>
      <c r="E48" s="26">
        <f>SUM(E49:E52)</f>
        <v>232000</v>
      </c>
      <c r="F48" s="2"/>
    </row>
    <row r="49" spans="1:6" s="81" customFormat="1" ht="25.5" hidden="1" x14ac:dyDescent="0.25">
      <c r="A49" s="35" t="s">
        <v>430</v>
      </c>
      <c r="B49" s="21" t="s">
        <v>431</v>
      </c>
      <c r="C49" s="26">
        <v>6200</v>
      </c>
      <c r="D49" s="26"/>
      <c r="E49" s="86">
        <f>C49+D49</f>
        <v>6200</v>
      </c>
      <c r="F49" s="2"/>
    </row>
    <row r="50" spans="1:6" s="81" customFormat="1" ht="25.5" hidden="1" x14ac:dyDescent="0.25">
      <c r="A50" s="35" t="s">
        <v>432</v>
      </c>
      <c r="B50" s="21" t="s">
        <v>433</v>
      </c>
      <c r="C50" s="26">
        <v>4800</v>
      </c>
      <c r="D50" s="26"/>
      <c r="E50" s="86">
        <f>C50+D50</f>
        <v>4800</v>
      </c>
      <c r="F50" s="2"/>
    </row>
    <row r="51" spans="1:6" s="81" customFormat="1" hidden="1" x14ac:dyDescent="0.25">
      <c r="A51" s="35" t="s">
        <v>434</v>
      </c>
      <c r="B51" s="21" t="s">
        <v>435</v>
      </c>
      <c r="C51" s="26">
        <v>2300</v>
      </c>
      <c r="D51" s="26"/>
      <c r="E51" s="86">
        <f>C51+D51</f>
        <v>2300</v>
      </c>
      <c r="F51" s="2"/>
    </row>
    <row r="52" spans="1:6" s="81" customFormat="1" hidden="1" x14ac:dyDescent="0.25">
      <c r="A52" s="35" t="s">
        <v>436</v>
      </c>
      <c r="B52" s="21" t="s">
        <v>437</v>
      </c>
      <c r="C52" s="26">
        <v>218700</v>
      </c>
      <c r="D52" s="26"/>
      <c r="E52" s="86">
        <f>C52+D52</f>
        <v>218700</v>
      </c>
      <c r="F52" s="2"/>
    </row>
    <row r="53" spans="1:6" s="81" customFormat="1" ht="25.5" hidden="1" x14ac:dyDescent="0.25">
      <c r="A53" s="78" t="s">
        <v>438</v>
      </c>
      <c r="B53" s="13" t="s">
        <v>439</v>
      </c>
      <c r="C53" s="79">
        <f t="shared" ref="C53:E54" si="7">C54</f>
        <v>281600</v>
      </c>
      <c r="D53" s="79">
        <f t="shared" si="7"/>
        <v>0</v>
      </c>
      <c r="E53" s="79">
        <f t="shared" si="7"/>
        <v>281600</v>
      </c>
      <c r="F53" s="80"/>
    </row>
    <row r="54" spans="1:6" s="81" customFormat="1" ht="25.5" hidden="1" x14ac:dyDescent="0.25">
      <c r="A54" s="35" t="s">
        <v>440</v>
      </c>
      <c r="B54" s="21" t="s">
        <v>441</v>
      </c>
      <c r="C54" s="26">
        <f t="shared" si="7"/>
        <v>281600</v>
      </c>
      <c r="D54" s="26">
        <f t="shared" si="7"/>
        <v>0</v>
      </c>
      <c r="E54" s="26">
        <f t="shared" si="7"/>
        <v>281600</v>
      </c>
      <c r="F54" s="2"/>
    </row>
    <row r="55" spans="1:6" s="81" customFormat="1" hidden="1" x14ac:dyDescent="0.25">
      <c r="A55" s="35" t="s">
        <v>442</v>
      </c>
      <c r="B55" s="21" t="s">
        <v>443</v>
      </c>
      <c r="C55" s="26">
        <v>281600</v>
      </c>
      <c r="D55" s="26"/>
      <c r="E55" s="86">
        <f>C55+D55</f>
        <v>281600</v>
      </c>
      <c r="F55" s="2"/>
    </row>
    <row r="56" spans="1:6" s="81" customFormat="1" ht="25.5" hidden="1" x14ac:dyDescent="0.25">
      <c r="A56" s="78" t="s">
        <v>444</v>
      </c>
      <c r="B56" s="28" t="s">
        <v>445</v>
      </c>
      <c r="C56" s="79">
        <f>C57</f>
        <v>100000</v>
      </c>
      <c r="D56" s="79">
        <f t="shared" ref="D56:E58" si="8">D57</f>
        <v>0</v>
      </c>
      <c r="E56" s="79">
        <f t="shared" si="8"/>
        <v>100000</v>
      </c>
      <c r="F56" s="80"/>
    </row>
    <row r="57" spans="1:6" s="81" customFormat="1" ht="38.25" hidden="1" x14ac:dyDescent="0.25">
      <c r="A57" s="35" t="s">
        <v>446</v>
      </c>
      <c r="B57" s="21" t="s">
        <v>447</v>
      </c>
      <c r="C57" s="26">
        <f t="shared" ref="C57:C58" si="9">C58</f>
        <v>100000</v>
      </c>
      <c r="D57" s="26">
        <f t="shared" si="8"/>
        <v>0</v>
      </c>
      <c r="E57" s="26">
        <f t="shared" si="8"/>
        <v>100000</v>
      </c>
      <c r="F57" s="2"/>
    </row>
    <row r="58" spans="1:6" s="81" customFormat="1" ht="25.5" hidden="1" x14ac:dyDescent="0.25">
      <c r="A58" s="84" t="s">
        <v>448</v>
      </c>
      <c r="B58" s="85" t="s">
        <v>449</v>
      </c>
      <c r="C58" s="26">
        <f t="shared" si="9"/>
        <v>100000</v>
      </c>
      <c r="D58" s="86">
        <f t="shared" si="8"/>
        <v>0</v>
      </c>
      <c r="E58" s="86">
        <f t="shared" si="8"/>
        <v>100000</v>
      </c>
      <c r="F58" s="80"/>
    </row>
    <row r="59" spans="1:6" s="81" customFormat="1" ht="38.25" hidden="1" x14ac:dyDescent="0.25">
      <c r="A59" s="35" t="s">
        <v>450</v>
      </c>
      <c r="B59" s="21" t="s">
        <v>451</v>
      </c>
      <c r="C59" s="26">
        <v>100000</v>
      </c>
      <c r="D59" s="86"/>
      <c r="E59" s="86">
        <f>C59+D59</f>
        <v>100000</v>
      </c>
      <c r="F59" s="80"/>
    </row>
    <row r="60" spans="1:6" s="81" customFormat="1" hidden="1" x14ac:dyDescent="0.25">
      <c r="A60" s="78" t="s">
        <v>452</v>
      </c>
      <c r="B60" s="28" t="s">
        <v>453</v>
      </c>
      <c r="C60" s="79">
        <f>C61+C64+C66+C68+C69</f>
        <v>581000</v>
      </c>
      <c r="D60" s="79">
        <f t="shared" ref="D60:E60" si="10">D61+D64+D66+D68+D69</f>
        <v>0</v>
      </c>
      <c r="E60" s="79">
        <f t="shared" si="10"/>
        <v>581000</v>
      </c>
      <c r="F60" s="80"/>
    </row>
    <row r="61" spans="1:6" s="81" customFormat="1" ht="25.5" hidden="1" x14ac:dyDescent="0.25">
      <c r="A61" s="35" t="s">
        <v>454</v>
      </c>
      <c r="B61" s="21" t="s">
        <v>455</v>
      </c>
      <c r="C61" s="26">
        <f>C62+C63</f>
        <v>11000</v>
      </c>
      <c r="D61" s="26">
        <f>D62+D63</f>
        <v>0</v>
      </c>
      <c r="E61" s="26">
        <f>E62+E63</f>
        <v>11000</v>
      </c>
      <c r="F61" s="80"/>
    </row>
    <row r="62" spans="1:6" s="81" customFormat="1" ht="76.5" hidden="1" x14ac:dyDescent="0.25">
      <c r="A62" s="35" t="s">
        <v>456</v>
      </c>
      <c r="B62" s="21" t="s">
        <v>457</v>
      </c>
      <c r="C62" s="26">
        <v>8000</v>
      </c>
      <c r="D62" s="86"/>
      <c r="E62" s="86">
        <f>C62+D62</f>
        <v>8000</v>
      </c>
      <c r="F62" s="80"/>
    </row>
    <row r="63" spans="1:6" s="81" customFormat="1" ht="38.25" hidden="1" x14ac:dyDescent="0.25">
      <c r="A63" s="35" t="s">
        <v>458</v>
      </c>
      <c r="B63" s="21" t="s">
        <v>459</v>
      </c>
      <c r="C63" s="26">
        <v>3000</v>
      </c>
      <c r="D63" s="86"/>
      <c r="E63" s="86">
        <f>C63+D63</f>
        <v>3000</v>
      </c>
      <c r="F63" s="80"/>
    </row>
    <row r="64" spans="1:6" s="81" customFormat="1" ht="38.25" hidden="1" x14ac:dyDescent="0.25">
      <c r="A64" s="35" t="s">
        <v>460</v>
      </c>
      <c r="B64" s="21" t="s">
        <v>461</v>
      </c>
      <c r="C64" s="26">
        <f>C65</f>
        <v>20000</v>
      </c>
      <c r="D64" s="26">
        <f>D65</f>
        <v>0</v>
      </c>
      <c r="E64" s="26">
        <f>E65</f>
        <v>20000</v>
      </c>
      <c r="F64" s="80"/>
    </row>
    <row r="65" spans="1:23" s="81" customFormat="1" ht="38.25" hidden="1" x14ac:dyDescent="0.25">
      <c r="A65" s="35" t="s">
        <v>462</v>
      </c>
      <c r="B65" s="21" t="s">
        <v>461</v>
      </c>
      <c r="C65" s="26">
        <v>20000</v>
      </c>
      <c r="D65" s="26"/>
      <c r="E65" s="86">
        <f>C65+D65</f>
        <v>20000</v>
      </c>
      <c r="F65" s="80"/>
    </row>
    <row r="66" spans="1:23" s="81" customFormat="1" ht="63.75" hidden="1" x14ac:dyDescent="0.25">
      <c r="A66" s="35" t="s">
        <v>463</v>
      </c>
      <c r="B66" s="88" t="s">
        <v>464</v>
      </c>
      <c r="C66" s="26">
        <f>C67</f>
        <v>15000</v>
      </c>
      <c r="D66" s="26">
        <f>D67</f>
        <v>0</v>
      </c>
      <c r="E66" s="26">
        <f>E67</f>
        <v>15000</v>
      </c>
      <c r="F66" s="80"/>
    </row>
    <row r="67" spans="1:23" s="81" customFormat="1" ht="25.5" hidden="1" x14ac:dyDescent="0.25">
      <c r="A67" s="35" t="s">
        <v>465</v>
      </c>
      <c r="B67" s="21" t="s">
        <v>466</v>
      </c>
      <c r="C67" s="26">
        <v>15000</v>
      </c>
      <c r="D67" s="86"/>
      <c r="E67" s="86">
        <f>C67+D67</f>
        <v>15000</v>
      </c>
      <c r="F67" s="80"/>
    </row>
    <row r="68" spans="1:23" s="81" customFormat="1" ht="38.25" hidden="1" x14ac:dyDescent="0.25">
      <c r="A68" s="35" t="s">
        <v>467</v>
      </c>
      <c r="B68" s="21" t="s">
        <v>468</v>
      </c>
      <c r="C68" s="26">
        <v>100000</v>
      </c>
      <c r="D68" s="26"/>
      <c r="E68" s="86">
        <f>C68+D68</f>
        <v>100000</v>
      </c>
      <c r="F68" s="80"/>
    </row>
    <row r="69" spans="1:23" s="81" customFormat="1" ht="25.5" hidden="1" x14ac:dyDescent="0.25">
      <c r="A69" s="35" t="s">
        <v>469</v>
      </c>
      <c r="B69" s="21" t="s">
        <v>470</v>
      </c>
      <c r="C69" s="26">
        <f>C70</f>
        <v>435000</v>
      </c>
      <c r="D69" s="26">
        <f t="shared" ref="D69:E69" si="11">D70</f>
        <v>0</v>
      </c>
      <c r="E69" s="26">
        <f t="shared" si="11"/>
        <v>435000</v>
      </c>
      <c r="F69" s="80"/>
    </row>
    <row r="70" spans="1:23" s="81" customFormat="1" ht="25.5" hidden="1" x14ac:dyDescent="0.25">
      <c r="A70" s="35" t="s">
        <v>471</v>
      </c>
      <c r="B70" s="21" t="s">
        <v>472</v>
      </c>
      <c r="C70" s="26">
        <v>435000</v>
      </c>
      <c r="D70" s="26"/>
      <c r="E70" s="86">
        <f>C70+D70</f>
        <v>435000</v>
      </c>
      <c r="F70" s="80"/>
    </row>
    <row r="71" spans="1:23" s="29" customFormat="1" x14ac:dyDescent="0.25">
      <c r="A71" s="78" t="s">
        <v>473</v>
      </c>
      <c r="B71" s="28" t="s">
        <v>474</v>
      </c>
      <c r="C71" s="79">
        <f>C72</f>
        <v>139753289.22999999</v>
      </c>
      <c r="D71" s="79">
        <f t="shared" ref="D71:E71" si="12">D72</f>
        <v>3881600</v>
      </c>
      <c r="E71" s="79">
        <f t="shared" si="12"/>
        <v>143634889.22999999</v>
      </c>
      <c r="F71" s="80"/>
      <c r="G71" s="90"/>
      <c r="H71" s="90"/>
      <c r="I71" s="90"/>
      <c r="J71" s="90"/>
      <c r="K71" s="90"/>
      <c r="L71" s="90"/>
      <c r="M71" s="90"/>
    </row>
    <row r="72" spans="1:23" s="30" customFormat="1" ht="28.5" customHeight="1" x14ac:dyDescent="0.25">
      <c r="A72" s="35" t="s">
        <v>475</v>
      </c>
      <c r="B72" s="21" t="s">
        <v>476</v>
      </c>
      <c r="C72" s="26">
        <f>C73+C78+C88+C119</f>
        <v>139753289.22999999</v>
      </c>
      <c r="D72" s="26">
        <f t="shared" ref="D72:E72" si="13">D73+D78+D88+D119</f>
        <v>3881600</v>
      </c>
      <c r="E72" s="26">
        <f t="shared" si="13"/>
        <v>143634889.22999999</v>
      </c>
      <c r="F72" s="80"/>
      <c r="G72" s="91"/>
      <c r="H72" s="91"/>
      <c r="I72" s="91"/>
      <c r="J72" s="91"/>
      <c r="K72" s="91"/>
      <c r="L72" s="91"/>
      <c r="M72" s="91"/>
    </row>
    <row r="73" spans="1:23" s="29" customFormat="1" ht="25.5" hidden="1" x14ac:dyDescent="0.25">
      <c r="A73" s="78" t="s">
        <v>477</v>
      </c>
      <c r="B73" s="28" t="s">
        <v>478</v>
      </c>
      <c r="C73" s="79">
        <f>C74+C76</f>
        <v>29780000</v>
      </c>
      <c r="D73" s="79">
        <f t="shared" ref="D73:E73" si="14">D74+D76</f>
        <v>0</v>
      </c>
      <c r="E73" s="79">
        <f t="shared" si="14"/>
        <v>29780000</v>
      </c>
      <c r="F73" s="80"/>
      <c r="G73" s="90"/>
      <c r="H73" s="90"/>
      <c r="I73" s="90"/>
      <c r="J73" s="90"/>
      <c r="K73" s="90"/>
      <c r="L73" s="90"/>
      <c r="M73" s="90"/>
    </row>
    <row r="74" spans="1:23" s="30" customFormat="1" hidden="1" x14ac:dyDescent="0.25">
      <c r="A74" s="35" t="s">
        <v>479</v>
      </c>
      <c r="B74" s="21" t="s">
        <v>480</v>
      </c>
      <c r="C74" s="26">
        <f>C75</f>
        <v>18638000</v>
      </c>
      <c r="D74" s="26">
        <f t="shared" ref="D74:E74" si="15">D75</f>
        <v>0</v>
      </c>
      <c r="E74" s="26">
        <f t="shared" si="15"/>
        <v>18638000</v>
      </c>
      <c r="F74" s="80"/>
      <c r="G74" s="91"/>
      <c r="H74" s="91"/>
      <c r="I74" s="91"/>
      <c r="J74" s="91"/>
      <c r="K74" s="91"/>
      <c r="L74" s="91"/>
      <c r="M74" s="91"/>
    </row>
    <row r="75" spans="1:23" s="30" customFormat="1" ht="25.5" hidden="1" x14ac:dyDescent="0.25">
      <c r="A75" s="35" t="s">
        <v>481</v>
      </c>
      <c r="B75" s="21" t="s">
        <v>482</v>
      </c>
      <c r="C75" s="26">
        <v>18638000</v>
      </c>
      <c r="D75" s="26"/>
      <c r="E75" s="26">
        <f t="shared" ref="E75" si="16">C75+D75</f>
        <v>18638000</v>
      </c>
      <c r="F75" s="80"/>
      <c r="H75" s="92"/>
      <c r="I75" s="92"/>
      <c r="J75" s="92"/>
    </row>
    <row r="76" spans="1:23" s="30" customFormat="1" ht="25.5" hidden="1" x14ac:dyDescent="0.25">
      <c r="A76" s="35" t="s">
        <v>483</v>
      </c>
      <c r="B76" s="21" t="s">
        <v>484</v>
      </c>
      <c r="C76" s="26">
        <f>C77</f>
        <v>11142000</v>
      </c>
      <c r="D76" s="26">
        <f t="shared" ref="D76:E76" si="17">D77</f>
        <v>0</v>
      </c>
      <c r="E76" s="26">
        <f t="shared" si="17"/>
        <v>11142000</v>
      </c>
      <c r="F76" s="80"/>
      <c r="G76" s="91"/>
      <c r="H76" s="91"/>
      <c r="I76" s="91"/>
      <c r="J76" s="91"/>
      <c r="K76" s="91"/>
      <c r="L76" s="91"/>
    </row>
    <row r="77" spans="1:23" s="30" customFormat="1" ht="25.5" hidden="1" x14ac:dyDescent="0.25">
      <c r="A77" s="35" t="s">
        <v>485</v>
      </c>
      <c r="B77" s="21" t="s">
        <v>486</v>
      </c>
      <c r="C77" s="26">
        <v>11142000</v>
      </c>
      <c r="D77" s="26"/>
      <c r="E77" s="26">
        <f t="shared" ref="E77:E87" si="18">C77+D77</f>
        <v>11142000</v>
      </c>
      <c r="F77" s="80"/>
      <c r="H77" s="92"/>
      <c r="I77" s="92"/>
      <c r="J77" s="92"/>
    </row>
    <row r="78" spans="1:23" s="30" customFormat="1" ht="28.5" customHeight="1" x14ac:dyDescent="0.25">
      <c r="A78" s="78" t="s">
        <v>487</v>
      </c>
      <c r="B78" s="28" t="s">
        <v>488</v>
      </c>
      <c r="C78" s="93">
        <f>C79+C85</f>
        <v>0</v>
      </c>
      <c r="D78" s="93">
        <f>D79+D85</f>
        <v>3881600</v>
      </c>
      <c r="E78" s="93">
        <f>E79+E85</f>
        <v>3881600</v>
      </c>
      <c r="F78" s="94"/>
      <c r="G78" s="94"/>
      <c r="H78" s="94"/>
      <c r="I78" s="94"/>
      <c r="J78" s="94"/>
      <c r="K78" s="94"/>
      <c r="L78" s="94"/>
      <c r="M78" s="94"/>
      <c r="N78" s="94"/>
      <c r="O78" s="94"/>
      <c r="P78" s="94"/>
      <c r="Q78" s="94"/>
      <c r="R78" s="94"/>
      <c r="S78" s="94"/>
      <c r="U78" s="94"/>
      <c r="V78" s="94"/>
      <c r="W78" s="95"/>
    </row>
    <row r="79" spans="1:23" s="30" customFormat="1" ht="44.25" customHeight="1" x14ac:dyDescent="0.25">
      <c r="A79" s="35" t="s">
        <v>489</v>
      </c>
      <c r="B79" s="21" t="s">
        <v>490</v>
      </c>
      <c r="C79" s="96">
        <f>C80</f>
        <v>0</v>
      </c>
      <c r="D79" s="96">
        <f t="shared" ref="D79:E79" si="19">D80</f>
        <v>3320000</v>
      </c>
      <c r="E79" s="96">
        <f t="shared" si="19"/>
        <v>3320000</v>
      </c>
      <c r="F79" s="97"/>
      <c r="G79" s="97"/>
      <c r="H79" s="97"/>
      <c r="I79" s="97"/>
      <c r="J79" s="97"/>
      <c r="K79" s="97"/>
      <c r="L79" s="97"/>
      <c r="M79" s="97"/>
      <c r="N79" s="97"/>
      <c r="O79" s="97"/>
      <c r="P79" s="97"/>
      <c r="Q79" s="97"/>
      <c r="R79" s="97"/>
      <c r="S79" s="97"/>
      <c r="U79" s="94"/>
      <c r="V79" s="94"/>
      <c r="W79" s="95"/>
    </row>
    <row r="80" spans="1:23" s="30" customFormat="1" ht="39" customHeight="1" x14ac:dyDescent="0.25">
      <c r="A80" s="35" t="s">
        <v>491</v>
      </c>
      <c r="B80" s="21" t="s">
        <v>492</v>
      </c>
      <c r="C80" s="96"/>
      <c r="D80" s="96">
        <f>SUM(D81:D84)</f>
        <v>3320000</v>
      </c>
      <c r="E80" s="96">
        <f>SUM(E81:E84)</f>
        <v>3320000</v>
      </c>
      <c r="F80" s="97"/>
      <c r="G80" s="97"/>
      <c r="H80" s="97"/>
      <c r="I80" s="97"/>
      <c r="J80" s="97"/>
      <c r="K80" s="97"/>
      <c r="L80" s="97"/>
      <c r="M80" s="97"/>
      <c r="N80" s="97"/>
      <c r="O80" s="97"/>
      <c r="P80" s="97"/>
      <c r="Q80" s="97"/>
      <c r="R80" s="97"/>
      <c r="S80" s="97"/>
      <c r="U80" s="94"/>
      <c r="V80" s="94"/>
      <c r="W80" s="95"/>
    </row>
    <row r="81" spans="1:23" s="30" customFormat="1" ht="18" customHeight="1" x14ac:dyDescent="0.25">
      <c r="A81" s="78"/>
      <c r="B81" s="21" t="s">
        <v>493</v>
      </c>
      <c r="C81" s="96"/>
      <c r="D81" s="96">
        <v>120000</v>
      </c>
      <c r="E81" s="26">
        <f>C81+D81</f>
        <v>120000</v>
      </c>
      <c r="F81" s="94"/>
      <c r="G81" s="94"/>
      <c r="H81" s="94"/>
      <c r="I81" s="94"/>
      <c r="J81" s="94"/>
      <c r="K81" s="94"/>
      <c r="L81" s="94"/>
      <c r="M81" s="94"/>
      <c r="N81" s="94"/>
      <c r="O81" s="94"/>
      <c r="P81" s="94"/>
      <c r="Q81" s="94"/>
      <c r="R81" s="94"/>
      <c r="S81" s="94"/>
      <c r="U81" s="94"/>
      <c r="V81" s="94"/>
      <c r="W81" s="95"/>
    </row>
    <row r="82" spans="1:23" s="30" customFormat="1" ht="55.5" customHeight="1" x14ac:dyDescent="0.25">
      <c r="A82" s="78"/>
      <c r="B82" s="21" t="s">
        <v>494</v>
      </c>
      <c r="C82" s="96"/>
      <c r="D82" s="96">
        <v>200000</v>
      </c>
      <c r="E82" s="26">
        <f>C82+D82</f>
        <v>200000</v>
      </c>
      <c r="F82" s="94"/>
      <c r="G82" s="94"/>
      <c r="H82" s="94"/>
      <c r="I82" s="94"/>
      <c r="J82" s="94"/>
      <c r="K82" s="94"/>
      <c r="L82" s="94"/>
      <c r="M82" s="94"/>
      <c r="N82" s="94"/>
      <c r="O82" s="94"/>
      <c r="P82" s="94"/>
      <c r="Q82" s="94"/>
      <c r="R82" s="94"/>
      <c r="S82" s="94"/>
      <c r="U82" s="94"/>
      <c r="V82" s="94"/>
      <c r="W82" s="95"/>
    </row>
    <row r="83" spans="1:23" s="30" customFormat="1" ht="18" customHeight="1" x14ac:dyDescent="0.25">
      <c r="A83" s="78"/>
      <c r="B83" s="21" t="s">
        <v>495</v>
      </c>
      <c r="C83" s="96"/>
      <c r="D83" s="96">
        <v>2000000</v>
      </c>
      <c r="E83" s="26">
        <f>C83+D83</f>
        <v>2000000</v>
      </c>
      <c r="F83" s="94"/>
      <c r="G83" s="94"/>
      <c r="H83" s="94"/>
      <c r="I83" s="94"/>
      <c r="J83" s="94"/>
      <c r="K83" s="94"/>
      <c r="L83" s="94"/>
      <c r="M83" s="94"/>
      <c r="N83" s="94"/>
      <c r="O83" s="94"/>
      <c r="P83" s="94"/>
      <c r="Q83" s="94"/>
      <c r="R83" s="94"/>
      <c r="S83" s="94"/>
      <c r="U83" s="94"/>
      <c r="V83" s="94"/>
      <c r="W83" s="95"/>
    </row>
    <row r="84" spans="1:23" s="30" customFormat="1" ht="25.5" x14ac:dyDescent="0.25">
      <c r="A84" s="35"/>
      <c r="B84" s="21" t="s">
        <v>496</v>
      </c>
      <c r="C84" s="96"/>
      <c r="D84" s="96">
        <v>1000000</v>
      </c>
      <c r="E84" s="26">
        <f>C84+D84</f>
        <v>1000000</v>
      </c>
      <c r="F84" s="97"/>
      <c r="G84" s="97"/>
      <c r="H84" s="97"/>
      <c r="I84" s="97"/>
      <c r="J84" s="97"/>
      <c r="K84" s="97"/>
      <c r="L84" s="97"/>
      <c r="M84" s="97"/>
      <c r="N84" s="97"/>
      <c r="O84" s="97"/>
      <c r="P84" s="97"/>
      <c r="Q84" s="97"/>
      <c r="R84" s="97"/>
      <c r="S84" s="97"/>
      <c r="U84" s="97"/>
      <c r="V84" s="97"/>
      <c r="W84" s="95"/>
    </row>
    <row r="85" spans="1:23" s="30" customFormat="1" x14ac:dyDescent="0.25">
      <c r="A85" s="35" t="s">
        <v>497</v>
      </c>
      <c r="B85" s="21" t="s">
        <v>498</v>
      </c>
      <c r="C85" s="26">
        <f>C86</f>
        <v>0</v>
      </c>
      <c r="D85" s="26">
        <f t="shared" ref="D85:E86" si="20">D86</f>
        <v>561600</v>
      </c>
      <c r="E85" s="26">
        <f t="shared" si="20"/>
        <v>561600</v>
      </c>
      <c r="F85" s="80"/>
      <c r="H85" s="92"/>
      <c r="I85" s="92"/>
      <c r="J85" s="92"/>
    </row>
    <row r="86" spans="1:23" s="30" customFormat="1" x14ac:dyDescent="0.25">
      <c r="A86" s="35" t="s">
        <v>499</v>
      </c>
      <c r="B86" s="21" t="s">
        <v>500</v>
      </c>
      <c r="C86" s="26">
        <f>C87</f>
        <v>0</v>
      </c>
      <c r="D86" s="26">
        <f t="shared" si="20"/>
        <v>561600</v>
      </c>
      <c r="E86" s="26">
        <f t="shared" si="20"/>
        <v>561600</v>
      </c>
      <c r="F86" s="80"/>
      <c r="H86" s="92"/>
      <c r="I86" s="92"/>
      <c r="J86" s="92"/>
    </row>
    <row r="87" spans="1:23" s="30" customFormat="1" ht="18.75" customHeight="1" x14ac:dyDescent="0.25">
      <c r="A87" s="35"/>
      <c r="B87" s="21" t="s">
        <v>501</v>
      </c>
      <c r="C87" s="26"/>
      <c r="D87" s="26">
        <v>561600</v>
      </c>
      <c r="E87" s="26">
        <f t="shared" si="18"/>
        <v>561600</v>
      </c>
      <c r="F87" s="80"/>
      <c r="H87" s="92"/>
      <c r="I87" s="92"/>
      <c r="J87" s="92"/>
    </row>
    <row r="88" spans="1:23" s="29" customFormat="1" ht="25.5" hidden="1" x14ac:dyDescent="0.25">
      <c r="A88" s="78" t="s">
        <v>502</v>
      </c>
      <c r="B88" s="28" t="s">
        <v>503</v>
      </c>
      <c r="C88" s="79">
        <f>C89+C91+C93+C95+C110+C112+C114+C116</f>
        <v>105723989.22999999</v>
      </c>
      <c r="D88" s="79">
        <f t="shared" ref="D88:E88" si="21">D89+D91+D93+D95+D110+D112+D114+D116</f>
        <v>0</v>
      </c>
      <c r="E88" s="79">
        <f t="shared" si="21"/>
        <v>105723989.22999999</v>
      </c>
      <c r="F88" s="80"/>
      <c r="G88" s="90"/>
      <c r="H88" s="90"/>
      <c r="I88" s="90"/>
      <c r="J88" s="90"/>
      <c r="K88" s="90"/>
    </row>
    <row r="89" spans="1:23" s="30" customFormat="1" ht="25.5" hidden="1" x14ac:dyDescent="0.25">
      <c r="A89" s="35" t="s">
        <v>504</v>
      </c>
      <c r="B89" s="21" t="s">
        <v>505</v>
      </c>
      <c r="C89" s="26">
        <f>C90</f>
        <v>708500</v>
      </c>
      <c r="D89" s="26">
        <f t="shared" ref="D89:E89" si="22">D90</f>
        <v>0</v>
      </c>
      <c r="E89" s="26">
        <f t="shared" si="22"/>
        <v>708500</v>
      </c>
      <c r="F89" s="91"/>
      <c r="G89" s="91"/>
      <c r="H89" s="91"/>
      <c r="I89" s="91"/>
      <c r="J89" s="91"/>
      <c r="K89" s="91"/>
      <c r="L89" s="91"/>
    </row>
    <row r="90" spans="1:23" s="30" customFormat="1" ht="38.25" hidden="1" x14ac:dyDescent="0.25">
      <c r="A90" s="35" t="s">
        <v>506</v>
      </c>
      <c r="B90" s="21" t="s">
        <v>507</v>
      </c>
      <c r="C90" s="26">
        <v>708500</v>
      </c>
      <c r="D90" s="26"/>
      <c r="E90" s="26">
        <f t="shared" ref="E90" si="23">C90+D90</f>
        <v>708500</v>
      </c>
      <c r="F90" s="92"/>
      <c r="H90" s="92"/>
      <c r="J90" s="92"/>
    </row>
    <row r="91" spans="1:23" s="30" customFormat="1" ht="25.5" hidden="1" x14ac:dyDescent="0.25">
      <c r="A91" s="35" t="s">
        <v>508</v>
      </c>
      <c r="B91" s="21" t="s">
        <v>509</v>
      </c>
      <c r="C91" s="26">
        <f>C92</f>
        <v>132400</v>
      </c>
      <c r="D91" s="26">
        <f t="shared" ref="D91:E91" si="24">D92</f>
        <v>0</v>
      </c>
      <c r="E91" s="26">
        <f t="shared" si="24"/>
        <v>132400</v>
      </c>
      <c r="F91" s="91"/>
      <c r="G91" s="91"/>
      <c r="H91" s="91"/>
      <c r="I91" s="91"/>
      <c r="J91" s="91"/>
      <c r="K91" s="91"/>
      <c r="L91" s="91"/>
    </row>
    <row r="92" spans="1:23" s="98" customFormat="1" ht="38.25" hidden="1" x14ac:dyDescent="0.25">
      <c r="A92" s="35" t="s">
        <v>510</v>
      </c>
      <c r="B92" s="21" t="s">
        <v>511</v>
      </c>
      <c r="C92" s="26">
        <v>132400</v>
      </c>
      <c r="D92" s="26"/>
      <c r="E92" s="26">
        <f t="shared" ref="E92" si="25">C92+D92</f>
        <v>132400</v>
      </c>
      <c r="F92" s="92"/>
      <c r="H92" s="92"/>
      <c r="J92" s="92"/>
    </row>
    <row r="93" spans="1:23" s="30" customFormat="1" ht="25.5" hidden="1" x14ac:dyDescent="0.25">
      <c r="A93" s="35" t="s">
        <v>512</v>
      </c>
      <c r="B93" s="21" t="s">
        <v>513</v>
      </c>
      <c r="C93" s="26">
        <f>C94</f>
        <v>1172900</v>
      </c>
      <c r="D93" s="26">
        <f t="shared" ref="D93:E93" si="26">D94</f>
        <v>0</v>
      </c>
      <c r="E93" s="26">
        <f t="shared" si="26"/>
        <v>1172900</v>
      </c>
      <c r="F93" s="92"/>
      <c r="G93" s="92"/>
      <c r="H93" s="92"/>
      <c r="I93" s="92"/>
      <c r="J93" s="92"/>
      <c r="K93" s="92"/>
      <c r="L93" s="92"/>
    </row>
    <row r="94" spans="1:23" s="30" customFormat="1" ht="25.5" hidden="1" x14ac:dyDescent="0.25">
      <c r="A94" s="35" t="s">
        <v>514</v>
      </c>
      <c r="B94" s="21" t="s">
        <v>515</v>
      </c>
      <c r="C94" s="26">
        <v>1172900</v>
      </c>
      <c r="D94" s="26"/>
      <c r="E94" s="26">
        <f t="shared" ref="E94" si="27">C94+D94</f>
        <v>1172900</v>
      </c>
      <c r="F94" s="92"/>
      <c r="H94" s="92"/>
      <c r="J94" s="92"/>
    </row>
    <row r="95" spans="1:23" s="30" customFormat="1" ht="25.5" hidden="1" x14ac:dyDescent="0.25">
      <c r="A95" s="78" t="s">
        <v>516</v>
      </c>
      <c r="B95" s="28" t="s">
        <v>517</v>
      </c>
      <c r="C95" s="79">
        <f>C96</f>
        <v>33720740</v>
      </c>
      <c r="D95" s="79">
        <f t="shared" ref="D95:E95" si="28">D96</f>
        <v>0</v>
      </c>
      <c r="E95" s="79">
        <f t="shared" si="28"/>
        <v>33720740</v>
      </c>
      <c r="F95" s="91"/>
      <c r="G95" s="91"/>
      <c r="H95" s="91"/>
      <c r="I95" s="91"/>
      <c r="J95" s="91"/>
      <c r="K95" s="91"/>
      <c r="L95" s="91"/>
    </row>
    <row r="96" spans="1:23" s="30" customFormat="1" ht="25.5" hidden="1" x14ac:dyDescent="0.25">
      <c r="A96" s="35" t="s">
        <v>518</v>
      </c>
      <c r="B96" s="21" t="s">
        <v>519</v>
      </c>
      <c r="C96" s="26">
        <f>SUM(C97:C109)</f>
        <v>33720740</v>
      </c>
      <c r="D96" s="26">
        <f t="shared" ref="D96:E96" si="29">SUM(D97:D109)</f>
        <v>0</v>
      </c>
      <c r="E96" s="26">
        <f t="shared" si="29"/>
        <v>33720740</v>
      </c>
      <c r="F96" s="91"/>
      <c r="G96" s="91"/>
      <c r="H96" s="91"/>
      <c r="I96" s="91"/>
      <c r="J96" s="91"/>
      <c r="K96" s="91"/>
      <c r="L96" s="91"/>
    </row>
    <row r="97" spans="1:11" s="30" customFormat="1" ht="51" hidden="1" x14ac:dyDescent="0.25">
      <c r="A97" s="35"/>
      <c r="B97" s="21" t="s">
        <v>520</v>
      </c>
      <c r="C97" s="26">
        <v>8781000</v>
      </c>
      <c r="D97" s="26"/>
      <c r="E97" s="26">
        <f t="shared" ref="E97:E108" si="30">C97+D97</f>
        <v>8781000</v>
      </c>
      <c r="F97" s="92"/>
      <c r="H97" s="92"/>
      <c r="J97" s="92"/>
    </row>
    <row r="98" spans="1:11" s="30" customFormat="1" ht="63.75" hidden="1" x14ac:dyDescent="0.25">
      <c r="A98" s="35"/>
      <c r="B98" s="21" t="s">
        <v>521</v>
      </c>
      <c r="C98" s="26">
        <v>124020</v>
      </c>
      <c r="D98" s="26"/>
      <c r="E98" s="26">
        <f t="shared" si="30"/>
        <v>124020</v>
      </c>
      <c r="F98" s="92"/>
      <c r="H98" s="92"/>
      <c r="J98" s="92"/>
    </row>
    <row r="99" spans="1:11" s="30" customFormat="1" ht="25.5" hidden="1" x14ac:dyDescent="0.25">
      <c r="A99" s="35"/>
      <c r="B99" s="21" t="s">
        <v>522</v>
      </c>
      <c r="C99" s="26">
        <v>13690000</v>
      </c>
      <c r="D99" s="26"/>
      <c r="E99" s="26">
        <f t="shared" si="30"/>
        <v>13690000</v>
      </c>
      <c r="F99" s="92"/>
      <c r="H99" s="92"/>
      <c r="J99" s="92"/>
    </row>
    <row r="100" spans="1:11" s="30" customFormat="1" ht="38.25" hidden="1" x14ac:dyDescent="0.25">
      <c r="A100" s="35"/>
      <c r="B100" s="21" t="s">
        <v>523</v>
      </c>
      <c r="C100" s="26">
        <v>4433800</v>
      </c>
      <c r="D100" s="26"/>
      <c r="E100" s="26">
        <f t="shared" si="30"/>
        <v>4433800</v>
      </c>
      <c r="F100" s="92"/>
      <c r="H100" s="92"/>
      <c r="J100" s="92"/>
    </row>
    <row r="101" spans="1:11" s="30" customFormat="1" ht="63.75" hidden="1" x14ac:dyDescent="0.25">
      <c r="A101" s="35"/>
      <c r="B101" s="21" t="s">
        <v>524</v>
      </c>
      <c r="C101" s="26">
        <v>200</v>
      </c>
      <c r="D101" s="26"/>
      <c r="E101" s="26">
        <f t="shared" si="30"/>
        <v>200</v>
      </c>
      <c r="F101" s="92"/>
      <c r="H101" s="92"/>
      <c r="J101" s="92"/>
    </row>
    <row r="102" spans="1:11" s="30" customFormat="1" ht="51" hidden="1" x14ac:dyDescent="0.25">
      <c r="A102" s="35"/>
      <c r="B102" s="21" t="s">
        <v>525</v>
      </c>
      <c r="C102" s="26">
        <v>35000</v>
      </c>
      <c r="D102" s="26"/>
      <c r="E102" s="26">
        <f t="shared" si="30"/>
        <v>35000</v>
      </c>
      <c r="F102" s="92"/>
      <c r="H102" s="92"/>
      <c r="J102" s="92"/>
    </row>
    <row r="103" spans="1:11" s="30" customFormat="1" ht="51" hidden="1" x14ac:dyDescent="0.25">
      <c r="A103" s="35"/>
      <c r="B103" s="21" t="s">
        <v>526</v>
      </c>
      <c r="C103" s="26">
        <v>12720</v>
      </c>
      <c r="D103" s="26"/>
      <c r="E103" s="26">
        <f t="shared" si="30"/>
        <v>12720</v>
      </c>
      <c r="F103" s="92"/>
      <c r="H103" s="92"/>
      <c r="J103" s="92"/>
    </row>
    <row r="104" spans="1:11" s="30" customFormat="1" ht="89.25" hidden="1" x14ac:dyDescent="0.25">
      <c r="A104" s="35"/>
      <c r="B104" s="21" t="s">
        <v>527</v>
      </c>
      <c r="C104" s="26">
        <v>5076800</v>
      </c>
      <c r="D104" s="26"/>
      <c r="E104" s="26">
        <f t="shared" si="30"/>
        <v>5076800</v>
      </c>
      <c r="F104" s="92"/>
      <c r="H104" s="92"/>
      <c r="I104" s="92"/>
      <c r="J104" s="92"/>
    </row>
    <row r="105" spans="1:11" s="30" customFormat="1" ht="51" hidden="1" x14ac:dyDescent="0.25">
      <c r="A105" s="35"/>
      <c r="B105" s="21" t="s">
        <v>528</v>
      </c>
      <c r="C105" s="26">
        <v>430500</v>
      </c>
      <c r="D105" s="26"/>
      <c r="E105" s="26">
        <f t="shared" si="30"/>
        <v>430500</v>
      </c>
      <c r="F105" s="92"/>
      <c r="H105" s="92"/>
      <c r="J105" s="92"/>
    </row>
    <row r="106" spans="1:11" s="30" customFormat="1" ht="63.75" hidden="1" x14ac:dyDescent="0.25">
      <c r="A106" s="35"/>
      <c r="B106" s="21" t="s">
        <v>529</v>
      </c>
      <c r="C106" s="26">
        <v>287200</v>
      </c>
      <c r="D106" s="26"/>
      <c r="E106" s="26">
        <f t="shared" si="30"/>
        <v>287200</v>
      </c>
      <c r="F106" s="92"/>
      <c r="H106" s="92"/>
      <c r="J106" s="92"/>
    </row>
    <row r="107" spans="1:11" s="30" customFormat="1" ht="38.25" hidden="1" x14ac:dyDescent="0.25">
      <c r="A107" s="35"/>
      <c r="B107" s="21" t="s">
        <v>530</v>
      </c>
      <c r="C107" s="26">
        <v>574000</v>
      </c>
      <c r="D107" s="26"/>
      <c r="E107" s="26">
        <f t="shared" si="30"/>
        <v>574000</v>
      </c>
      <c r="F107" s="92"/>
      <c r="H107" s="92"/>
      <c r="J107" s="92"/>
    </row>
    <row r="108" spans="1:11" s="30" customFormat="1" ht="38.25" hidden="1" x14ac:dyDescent="0.25">
      <c r="A108" s="35"/>
      <c r="B108" s="21" t="s">
        <v>531</v>
      </c>
      <c r="C108" s="26">
        <v>143500</v>
      </c>
      <c r="D108" s="26"/>
      <c r="E108" s="26">
        <f t="shared" si="30"/>
        <v>143500</v>
      </c>
      <c r="F108" s="92"/>
      <c r="H108" s="92"/>
      <c r="J108" s="92"/>
    </row>
    <row r="109" spans="1:11" s="30" customFormat="1" ht="38.25" hidden="1" x14ac:dyDescent="0.25">
      <c r="A109" s="35"/>
      <c r="B109" s="21" t="s">
        <v>532</v>
      </c>
      <c r="C109" s="26">
        <v>132000</v>
      </c>
      <c r="D109" s="26"/>
      <c r="E109" s="26">
        <f>C109+D109</f>
        <v>132000</v>
      </c>
      <c r="F109" s="92"/>
      <c r="H109" s="92"/>
      <c r="J109" s="92"/>
    </row>
    <row r="110" spans="1:11" s="29" customFormat="1" ht="51" hidden="1" x14ac:dyDescent="0.25">
      <c r="A110" s="78" t="s">
        <v>533</v>
      </c>
      <c r="B110" s="28" t="s">
        <v>534</v>
      </c>
      <c r="C110" s="79">
        <f>C111</f>
        <v>3544200</v>
      </c>
      <c r="D110" s="79">
        <f t="shared" ref="D110:E110" si="31">D111</f>
        <v>0</v>
      </c>
      <c r="E110" s="79">
        <f t="shared" si="31"/>
        <v>3544200</v>
      </c>
      <c r="F110" s="99"/>
      <c r="H110" s="99"/>
      <c r="J110" s="99"/>
    </row>
    <row r="111" spans="1:11" s="30" customFormat="1" ht="51" hidden="1" x14ac:dyDescent="0.25">
      <c r="A111" s="35" t="s">
        <v>535</v>
      </c>
      <c r="B111" s="21" t="s">
        <v>536</v>
      </c>
      <c r="C111" s="26">
        <v>3544200</v>
      </c>
      <c r="D111" s="26"/>
      <c r="E111" s="26">
        <f>C111+D111</f>
        <v>3544200</v>
      </c>
      <c r="F111" s="92"/>
      <c r="H111" s="92"/>
      <c r="J111" s="92"/>
    </row>
    <row r="112" spans="1:11" s="29" customFormat="1" ht="38.25" hidden="1" x14ac:dyDescent="0.25">
      <c r="A112" s="78" t="s">
        <v>537</v>
      </c>
      <c r="B112" s="28" t="s">
        <v>538</v>
      </c>
      <c r="C112" s="79">
        <f>C113</f>
        <v>6529500</v>
      </c>
      <c r="D112" s="79">
        <f t="shared" ref="D112:E112" si="32">D113</f>
        <v>0</v>
      </c>
      <c r="E112" s="79">
        <f t="shared" si="32"/>
        <v>6529500</v>
      </c>
      <c r="F112" s="90"/>
      <c r="G112" s="90"/>
      <c r="H112" s="90"/>
      <c r="I112" s="90"/>
      <c r="J112" s="90"/>
      <c r="K112" s="90"/>
    </row>
    <row r="113" spans="1:13" s="30" customFormat="1" ht="38.25" hidden="1" x14ac:dyDescent="0.25">
      <c r="A113" s="35" t="s">
        <v>539</v>
      </c>
      <c r="B113" s="21" t="s">
        <v>540</v>
      </c>
      <c r="C113" s="26">
        <v>6529500</v>
      </c>
      <c r="D113" s="26"/>
      <c r="E113" s="26">
        <f>C113+D113</f>
        <v>6529500</v>
      </c>
      <c r="F113" s="91"/>
      <c r="G113" s="91"/>
      <c r="H113" s="91"/>
      <c r="I113" s="91"/>
      <c r="J113" s="91"/>
      <c r="K113" s="91"/>
    </row>
    <row r="114" spans="1:13" s="29" customFormat="1" ht="51" hidden="1" x14ac:dyDescent="0.25">
      <c r="A114" s="78" t="s">
        <v>541</v>
      </c>
      <c r="B114" s="28" t="s">
        <v>542</v>
      </c>
      <c r="C114" s="79">
        <f>C115</f>
        <v>652000</v>
      </c>
      <c r="D114" s="79">
        <f t="shared" ref="D114:E114" si="33">D115</f>
        <v>0</v>
      </c>
      <c r="E114" s="79">
        <f t="shared" si="33"/>
        <v>652000</v>
      </c>
      <c r="F114" s="90"/>
      <c r="G114" s="90"/>
      <c r="H114" s="90"/>
      <c r="I114" s="90"/>
      <c r="J114" s="90"/>
      <c r="K114" s="90"/>
      <c r="L114" s="90"/>
    </row>
    <row r="115" spans="1:13" s="30" customFormat="1" ht="51" hidden="1" x14ac:dyDescent="0.25">
      <c r="A115" s="35" t="s">
        <v>543</v>
      </c>
      <c r="B115" s="21" t="s">
        <v>544</v>
      </c>
      <c r="C115" s="26">
        <v>652000</v>
      </c>
      <c r="D115" s="26"/>
      <c r="E115" s="26">
        <f>C115+D115</f>
        <v>652000</v>
      </c>
      <c r="F115" s="92"/>
      <c r="H115" s="92"/>
      <c r="J115" s="92"/>
    </row>
    <row r="116" spans="1:13" s="29" customFormat="1" hidden="1" x14ac:dyDescent="0.25">
      <c r="A116" s="78" t="s">
        <v>545</v>
      </c>
      <c r="B116" s="28" t="s">
        <v>546</v>
      </c>
      <c r="C116" s="79">
        <f>C117</f>
        <v>59263749.229999997</v>
      </c>
      <c r="D116" s="79">
        <f t="shared" ref="D116:E117" si="34">D117</f>
        <v>0</v>
      </c>
      <c r="E116" s="79">
        <f t="shared" si="34"/>
        <v>59263749.229999997</v>
      </c>
      <c r="F116" s="90"/>
      <c r="G116" s="90"/>
      <c r="H116" s="90"/>
      <c r="I116" s="90"/>
      <c r="J116" s="90"/>
      <c r="K116" s="90"/>
      <c r="L116" s="90"/>
      <c r="M116" s="90"/>
    </row>
    <row r="117" spans="1:13" s="30" customFormat="1" hidden="1" x14ac:dyDescent="0.25">
      <c r="A117" s="35" t="s">
        <v>547</v>
      </c>
      <c r="B117" s="21" t="s">
        <v>548</v>
      </c>
      <c r="C117" s="26">
        <f>C118</f>
        <v>59263749.229999997</v>
      </c>
      <c r="D117" s="26">
        <f t="shared" si="34"/>
        <v>0</v>
      </c>
      <c r="E117" s="26">
        <f t="shared" si="34"/>
        <v>59263749.229999997</v>
      </c>
      <c r="F117" s="91"/>
      <c r="G117" s="91"/>
      <c r="H117" s="91"/>
      <c r="I117" s="91"/>
      <c r="J117" s="91"/>
      <c r="K117" s="91"/>
      <c r="L117" s="91"/>
      <c r="M117" s="91"/>
    </row>
    <row r="118" spans="1:13" s="30" customFormat="1" ht="38.25" hidden="1" x14ac:dyDescent="0.25">
      <c r="A118" s="35"/>
      <c r="B118" s="21" t="s">
        <v>549</v>
      </c>
      <c r="C118" s="26">
        <v>59263749.229999997</v>
      </c>
      <c r="D118" s="26"/>
      <c r="E118" s="26">
        <f>C118+D118</f>
        <v>59263749.229999997</v>
      </c>
      <c r="F118" s="92"/>
      <c r="H118" s="92"/>
      <c r="J118" s="92"/>
    </row>
    <row r="119" spans="1:13" s="30" customFormat="1" hidden="1" x14ac:dyDescent="0.25">
      <c r="A119" s="28" t="s">
        <v>550</v>
      </c>
      <c r="B119" s="28" t="s">
        <v>334</v>
      </c>
      <c r="C119" s="79">
        <f>C120</f>
        <v>4249300</v>
      </c>
      <c r="D119" s="79">
        <f t="shared" ref="D119:E120" si="35">D120</f>
        <v>0</v>
      </c>
      <c r="E119" s="79">
        <f t="shared" si="35"/>
        <v>4249300</v>
      </c>
      <c r="F119" s="92"/>
      <c r="H119" s="92"/>
      <c r="J119" s="92"/>
    </row>
    <row r="120" spans="1:13" s="30" customFormat="1" ht="38.25" hidden="1" x14ac:dyDescent="0.25">
      <c r="A120" s="21" t="s">
        <v>551</v>
      </c>
      <c r="B120" s="21" t="s">
        <v>552</v>
      </c>
      <c r="C120" s="26">
        <f>C121</f>
        <v>4249300</v>
      </c>
      <c r="D120" s="26">
        <f t="shared" si="35"/>
        <v>0</v>
      </c>
      <c r="E120" s="26">
        <f t="shared" si="35"/>
        <v>4249300</v>
      </c>
      <c r="F120" s="92"/>
      <c r="H120" s="92"/>
      <c r="J120" s="92"/>
    </row>
    <row r="121" spans="1:13" s="30" customFormat="1" ht="51" hidden="1" x14ac:dyDescent="0.25">
      <c r="A121" s="21" t="s">
        <v>553</v>
      </c>
      <c r="B121" s="21" t="s">
        <v>554</v>
      </c>
      <c r="C121" s="26">
        <v>4249300</v>
      </c>
      <c r="D121" s="79"/>
      <c r="E121" s="26">
        <f>C121+D121</f>
        <v>4249300</v>
      </c>
      <c r="F121" s="92"/>
      <c r="H121" s="92"/>
      <c r="J121" s="92"/>
    </row>
    <row r="122" spans="1:13" s="29" customFormat="1" ht="19.5" customHeight="1" x14ac:dyDescent="0.25">
      <c r="A122" s="78"/>
      <c r="B122" s="28" t="s">
        <v>555</v>
      </c>
      <c r="C122" s="79">
        <f>C9+C71</f>
        <v>188253289.22999999</v>
      </c>
      <c r="D122" s="79">
        <f t="shared" ref="D122:E122" si="36">D9+D71</f>
        <v>3881600</v>
      </c>
      <c r="E122" s="79">
        <f t="shared" si="36"/>
        <v>192134889.22999999</v>
      </c>
      <c r="F122" s="90"/>
      <c r="G122" s="90"/>
      <c r="H122" s="90"/>
      <c r="I122" s="90"/>
      <c r="J122" s="90"/>
      <c r="K122" s="90"/>
    </row>
  </sheetData>
  <mergeCells count="4">
    <mergeCell ref="B2:E2"/>
    <mergeCell ref="B3:C3"/>
    <mergeCell ref="B4:E4"/>
    <mergeCell ref="A5:E5"/>
  </mergeCells>
  <pageMargins left="0.70866141732283472" right="0.51181102362204722" top="0.15748031496062992" bottom="0.15748031496062992"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3"/>
  <sheetViews>
    <sheetView workbookViewId="0">
      <selection activeCell="G40" sqref="G40"/>
    </sheetView>
  </sheetViews>
  <sheetFormatPr defaultRowHeight="15" x14ac:dyDescent="0.25"/>
  <cols>
    <col min="1" max="1" width="1.42578125" customWidth="1"/>
    <col min="2" max="2" width="78.7109375" customWidth="1"/>
    <col min="3" max="4" width="3.28515625" hidden="1" customWidth="1"/>
    <col min="5" max="5" width="4.140625" hidden="1" customWidth="1"/>
    <col min="6" max="7" width="4.140625" style="68" customWidth="1"/>
    <col min="8" max="8" width="10.28515625" customWidth="1"/>
    <col min="9" max="9" width="4.42578125" customWidth="1"/>
    <col min="10" max="10" width="14.140625" hidden="1" customWidth="1"/>
    <col min="11" max="11" width="13.28515625" customWidth="1"/>
    <col min="12" max="12" width="13.7109375" hidden="1" customWidth="1"/>
    <col min="14" max="14" width="10.42578125"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12" x14ac:dyDescent="0.25">
      <c r="F1" s="222" t="s">
        <v>0</v>
      </c>
      <c r="G1" s="222"/>
      <c r="H1" s="222"/>
      <c r="I1" s="222"/>
      <c r="J1" s="222"/>
      <c r="K1" s="1"/>
      <c r="L1" s="1"/>
    </row>
    <row r="2" spans="1:12" ht="72.75" customHeight="1" x14ac:dyDescent="0.25">
      <c r="F2" s="223" t="s">
        <v>1</v>
      </c>
      <c r="G2" s="223"/>
      <c r="H2" s="223"/>
      <c r="I2" s="223"/>
      <c r="J2" s="223"/>
      <c r="K2" s="223"/>
      <c r="L2" s="223"/>
    </row>
    <row r="3" spans="1:12" s="1" customFormat="1" ht="12.75" x14ac:dyDescent="0.25">
      <c r="B3" s="2"/>
      <c r="C3" s="2"/>
      <c r="D3" s="2"/>
      <c r="E3" s="2"/>
      <c r="F3" s="222" t="s">
        <v>2</v>
      </c>
      <c r="G3" s="222"/>
      <c r="H3" s="222"/>
      <c r="I3" s="222"/>
      <c r="J3" s="222"/>
    </row>
    <row r="4" spans="1:12" s="1" customFormat="1" ht="58.5" customHeight="1" x14ac:dyDescent="0.25">
      <c r="B4" s="2"/>
      <c r="C4" s="2"/>
      <c r="D4" s="2"/>
      <c r="E4" s="2"/>
      <c r="F4" s="223" t="s">
        <v>3</v>
      </c>
      <c r="G4" s="223"/>
      <c r="H4" s="223"/>
      <c r="I4" s="223"/>
      <c r="J4" s="223"/>
      <c r="K4" s="223"/>
      <c r="L4" s="223"/>
    </row>
    <row r="5" spans="1:12" s="1" customFormat="1" ht="51.75" customHeight="1" x14ac:dyDescent="0.25">
      <c r="A5" s="218" t="s">
        <v>4</v>
      </c>
      <c r="B5" s="218"/>
      <c r="C5" s="218"/>
      <c r="D5" s="218"/>
      <c r="E5" s="218"/>
      <c r="F5" s="218"/>
      <c r="G5" s="218"/>
      <c r="H5" s="218"/>
      <c r="I5" s="218"/>
      <c r="J5" s="218"/>
      <c r="K5" s="218"/>
      <c r="L5" s="218"/>
    </row>
    <row r="6" spans="1:12" s="1" customFormat="1" ht="12.75" x14ac:dyDescent="0.25">
      <c r="A6" s="3"/>
      <c r="B6" s="3"/>
      <c r="C6" s="3"/>
      <c r="D6" s="3"/>
      <c r="E6" s="3"/>
      <c r="F6" s="4"/>
      <c r="G6" s="4"/>
      <c r="H6" s="3"/>
      <c r="I6" s="3"/>
      <c r="K6" s="5" t="s">
        <v>5</v>
      </c>
      <c r="L6" s="4"/>
    </row>
    <row r="7" spans="1:12" s="8" customFormat="1" ht="22.5" x14ac:dyDescent="0.25">
      <c r="A7" s="224" t="s">
        <v>6</v>
      </c>
      <c r="B7" s="224"/>
      <c r="C7" s="6"/>
      <c r="D7" s="6"/>
      <c r="E7" s="6"/>
      <c r="F7" s="7" t="s">
        <v>7</v>
      </c>
      <c r="G7" s="7" t="s">
        <v>8</v>
      </c>
      <c r="H7" s="7" t="s">
        <v>9</v>
      </c>
      <c r="I7" s="7" t="s">
        <v>10</v>
      </c>
      <c r="J7" s="6" t="s">
        <v>11</v>
      </c>
      <c r="K7" s="6" t="s">
        <v>12</v>
      </c>
      <c r="L7" s="6" t="s">
        <v>13</v>
      </c>
    </row>
    <row r="8" spans="1:12" s="12" customFormat="1" ht="12.75" x14ac:dyDescent="0.25">
      <c r="A8" s="219" t="s">
        <v>14</v>
      </c>
      <c r="B8" s="219"/>
      <c r="C8" s="9"/>
      <c r="D8" s="9"/>
      <c r="E8" s="9"/>
      <c r="F8" s="10" t="s">
        <v>15</v>
      </c>
      <c r="G8" s="10"/>
      <c r="H8" s="10"/>
      <c r="I8" s="10"/>
      <c r="J8" s="11">
        <f>J9+J19+J40+J58+J63</f>
        <v>16972200</v>
      </c>
      <c r="K8" s="11">
        <f t="shared" ref="K8:L8" si="0">K9+K19+K40+K58+K63</f>
        <v>2836100</v>
      </c>
      <c r="L8" s="11">
        <f t="shared" si="0"/>
        <v>19808300</v>
      </c>
    </row>
    <row r="9" spans="1:12" s="16" customFormat="1" ht="12.75" hidden="1" x14ac:dyDescent="0.25">
      <c r="A9" s="220" t="s">
        <v>16</v>
      </c>
      <c r="B9" s="220"/>
      <c r="C9" s="13"/>
      <c r="D9" s="13"/>
      <c r="E9" s="13"/>
      <c r="F9" s="14" t="s">
        <v>15</v>
      </c>
      <c r="G9" s="14" t="s">
        <v>17</v>
      </c>
      <c r="H9" s="14"/>
      <c r="I9" s="14"/>
      <c r="J9" s="15">
        <f t="shared" ref="J9:L10" si="1">J10</f>
        <v>604700</v>
      </c>
      <c r="K9" s="15">
        <f t="shared" si="1"/>
        <v>0</v>
      </c>
      <c r="L9" s="15">
        <f t="shared" si="1"/>
        <v>604700</v>
      </c>
    </row>
    <row r="10" spans="1:12" s="1" customFormat="1" ht="12.75" hidden="1" x14ac:dyDescent="0.25">
      <c r="A10" s="221" t="s">
        <v>18</v>
      </c>
      <c r="B10" s="221"/>
      <c r="C10" s="17"/>
      <c r="D10" s="17"/>
      <c r="E10" s="17"/>
      <c r="F10" s="18" t="s">
        <v>15</v>
      </c>
      <c r="G10" s="18" t="s">
        <v>17</v>
      </c>
      <c r="H10" s="18" t="s">
        <v>19</v>
      </c>
      <c r="I10" s="18"/>
      <c r="J10" s="19">
        <f t="shared" si="1"/>
        <v>604700</v>
      </c>
      <c r="K10" s="19">
        <f t="shared" si="1"/>
        <v>0</v>
      </c>
      <c r="L10" s="19">
        <f t="shared" si="1"/>
        <v>604700</v>
      </c>
    </row>
    <row r="11" spans="1:12" s="1" customFormat="1" ht="12.75" hidden="1" x14ac:dyDescent="0.25">
      <c r="A11" s="221" t="s">
        <v>20</v>
      </c>
      <c r="B11" s="221"/>
      <c r="C11" s="17"/>
      <c r="D11" s="17"/>
      <c r="E11" s="17"/>
      <c r="F11" s="18" t="s">
        <v>15</v>
      </c>
      <c r="G11" s="18" t="s">
        <v>17</v>
      </c>
      <c r="H11" s="18" t="s">
        <v>21</v>
      </c>
      <c r="I11" s="18"/>
      <c r="J11" s="19">
        <f>J12+J14+J16</f>
        <v>604700</v>
      </c>
      <c r="K11" s="19">
        <f t="shared" ref="K11:L11" si="2">K12+K14+K16</f>
        <v>0</v>
      </c>
      <c r="L11" s="19">
        <f t="shared" si="2"/>
        <v>604700</v>
      </c>
    </row>
    <row r="12" spans="1:12" s="1" customFormat="1" ht="25.5" hidden="1" x14ac:dyDescent="0.25">
      <c r="A12" s="17"/>
      <c r="B12" s="17" t="s">
        <v>22</v>
      </c>
      <c r="C12" s="17"/>
      <c r="D12" s="17"/>
      <c r="E12" s="17"/>
      <c r="F12" s="18" t="s">
        <v>23</v>
      </c>
      <c r="G12" s="18" t="s">
        <v>17</v>
      </c>
      <c r="H12" s="18" t="s">
        <v>21</v>
      </c>
      <c r="I12" s="18" t="s">
        <v>24</v>
      </c>
      <c r="J12" s="19">
        <f>J13</f>
        <v>432300</v>
      </c>
      <c r="K12" s="19">
        <f t="shared" ref="K12:L12" si="3">K13</f>
        <v>0</v>
      </c>
      <c r="L12" s="19">
        <f t="shared" si="3"/>
        <v>432300</v>
      </c>
    </row>
    <row r="13" spans="1:12" s="1" customFormat="1" ht="12.75" hidden="1" x14ac:dyDescent="0.25">
      <c r="A13" s="20"/>
      <c r="B13" s="21" t="s">
        <v>25</v>
      </c>
      <c r="C13" s="21"/>
      <c r="D13" s="21"/>
      <c r="E13" s="21"/>
      <c r="F13" s="18" t="s">
        <v>15</v>
      </c>
      <c r="G13" s="18" t="s">
        <v>17</v>
      </c>
      <c r="H13" s="18" t="s">
        <v>21</v>
      </c>
      <c r="I13" s="18" t="s">
        <v>26</v>
      </c>
      <c r="J13" s="19">
        <f>432329-29</f>
        <v>432300</v>
      </c>
      <c r="K13" s="19"/>
      <c r="L13" s="19">
        <f>J13+K13</f>
        <v>432300</v>
      </c>
    </row>
    <row r="14" spans="1:12" s="1" customFormat="1" ht="12.75" hidden="1" x14ac:dyDescent="0.25">
      <c r="A14" s="20"/>
      <c r="B14" s="21" t="s">
        <v>27</v>
      </c>
      <c r="C14" s="21"/>
      <c r="D14" s="21"/>
      <c r="E14" s="21"/>
      <c r="F14" s="18" t="s">
        <v>15</v>
      </c>
      <c r="G14" s="18" t="s">
        <v>17</v>
      </c>
      <c r="H14" s="18" t="s">
        <v>21</v>
      </c>
      <c r="I14" s="18" t="s">
        <v>28</v>
      </c>
      <c r="J14" s="19">
        <f>J15</f>
        <v>171700</v>
      </c>
      <c r="K14" s="19">
        <f t="shared" ref="K14:L14" si="4">K15</f>
        <v>0</v>
      </c>
      <c r="L14" s="19">
        <f t="shared" si="4"/>
        <v>171700</v>
      </c>
    </row>
    <row r="15" spans="1:12" s="1" customFormat="1" ht="12.75" hidden="1" x14ac:dyDescent="0.25">
      <c r="A15" s="20"/>
      <c r="B15" s="17" t="s">
        <v>29</v>
      </c>
      <c r="C15" s="17"/>
      <c r="D15" s="17"/>
      <c r="E15" s="17"/>
      <c r="F15" s="18" t="s">
        <v>15</v>
      </c>
      <c r="G15" s="18" t="s">
        <v>17</v>
      </c>
      <c r="H15" s="18" t="s">
        <v>21</v>
      </c>
      <c r="I15" s="18" t="s">
        <v>30</v>
      </c>
      <c r="J15" s="19">
        <f>171670+30</f>
        <v>171700</v>
      </c>
      <c r="K15" s="19"/>
      <c r="L15" s="19">
        <f t="shared" ref="L15:L77" si="5">J15+K15</f>
        <v>171700</v>
      </c>
    </row>
    <row r="16" spans="1:12" s="1" customFormat="1" ht="12.75" hidden="1" x14ac:dyDescent="0.25">
      <c r="A16" s="20"/>
      <c r="B16" s="17" t="s">
        <v>31</v>
      </c>
      <c r="C16" s="17"/>
      <c r="D16" s="17"/>
      <c r="E16" s="17"/>
      <c r="F16" s="18" t="s">
        <v>15</v>
      </c>
      <c r="G16" s="18" t="s">
        <v>17</v>
      </c>
      <c r="H16" s="18" t="s">
        <v>21</v>
      </c>
      <c r="I16" s="18" t="s">
        <v>32</v>
      </c>
      <c r="J16" s="19">
        <f>J17+J18</f>
        <v>700</v>
      </c>
      <c r="K16" s="19">
        <f t="shared" ref="K16:L16" si="6">K17+K18</f>
        <v>0</v>
      </c>
      <c r="L16" s="19">
        <f t="shared" si="6"/>
        <v>700</v>
      </c>
    </row>
    <row r="17" spans="1:14" s="1" customFormat="1" ht="12.75" hidden="1" x14ac:dyDescent="0.25">
      <c r="A17" s="20"/>
      <c r="B17" s="17" t="s">
        <v>33</v>
      </c>
      <c r="C17" s="17"/>
      <c r="D17" s="17"/>
      <c r="E17" s="17"/>
      <c r="F17" s="18" t="s">
        <v>15</v>
      </c>
      <c r="G17" s="18" t="s">
        <v>17</v>
      </c>
      <c r="H17" s="18" t="s">
        <v>21</v>
      </c>
      <c r="I17" s="18" t="s">
        <v>34</v>
      </c>
      <c r="J17" s="19"/>
      <c r="K17" s="19"/>
      <c r="L17" s="19">
        <f t="shared" si="5"/>
        <v>0</v>
      </c>
    </row>
    <row r="18" spans="1:14" s="1" customFormat="1" ht="12.75" hidden="1" x14ac:dyDescent="0.25">
      <c r="A18" s="20"/>
      <c r="B18" s="17" t="s">
        <v>35</v>
      </c>
      <c r="C18" s="17"/>
      <c r="D18" s="17"/>
      <c r="E18" s="17"/>
      <c r="F18" s="18" t="s">
        <v>15</v>
      </c>
      <c r="G18" s="18" t="s">
        <v>17</v>
      </c>
      <c r="H18" s="18" t="s">
        <v>21</v>
      </c>
      <c r="I18" s="18" t="s">
        <v>36</v>
      </c>
      <c r="J18" s="19">
        <v>700</v>
      </c>
      <c r="K18" s="19"/>
      <c r="L18" s="19">
        <f t="shared" si="5"/>
        <v>700</v>
      </c>
    </row>
    <row r="19" spans="1:14" s="16" customFormat="1" ht="39.75" customHeight="1" x14ac:dyDescent="0.25">
      <c r="A19" s="220" t="s">
        <v>37</v>
      </c>
      <c r="B19" s="220"/>
      <c r="C19" s="13"/>
      <c r="D19" s="13"/>
      <c r="E19" s="13"/>
      <c r="F19" s="14" t="s">
        <v>15</v>
      </c>
      <c r="G19" s="14" t="s">
        <v>38</v>
      </c>
      <c r="H19" s="14"/>
      <c r="I19" s="14"/>
      <c r="J19" s="15">
        <f>J20+J32</f>
        <v>10257700</v>
      </c>
      <c r="K19" s="15">
        <f t="shared" ref="K19:L19" si="7">K20+K32</f>
        <v>1494100</v>
      </c>
      <c r="L19" s="15">
        <f t="shared" si="7"/>
        <v>11751800</v>
      </c>
    </row>
    <row r="20" spans="1:14" s="1" customFormat="1" ht="25.5" customHeight="1" x14ac:dyDescent="0.25">
      <c r="A20" s="221" t="s">
        <v>18</v>
      </c>
      <c r="B20" s="221"/>
      <c r="C20" s="17"/>
      <c r="D20" s="17"/>
      <c r="E20" s="17"/>
      <c r="F20" s="18" t="s">
        <v>15</v>
      </c>
      <c r="G20" s="18" t="s">
        <v>38</v>
      </c>
      <c r="H20" s="18" t="s">
        <v>39</v>
      </c>
      <c r="I20" s="18"/>
      <c r="J20" s="19">
        <f>J21+J29</f>
        <v>10238700</v>
      </c>
      <c r="K20" s="19">
        <f t="shared" ref="K20:L20" si="8">K21+K29</f>
        <v>1494100</v>
      </c>
      <c r="L20" s="19">
        <f t="shared" si="8"/>
        <v>11732800</v>
      </c>
    </row>
    <row r="21" spans="1:14" s="1" customFormat="1" ht="12.75" x14ac:dyDescent="0.25">
      <c r="A21" s="221" t="s">
        <v>20</v>
      </c>
      <c r="B21" s="221"/>
      <c r="C21" s="17"/>
      <c r="D21" s="17"/>
      <c r="E21" s="17"/>
      <c r="F21" s="18" t="s">
        <v>15</v>
      </c>
      <c r="G21" s="18" t="s">
        <v>38</v>
      </c>
      <c r="H21" s="18" t="s">
        <v>21</v>
      </c>
      <c r="I21" s="18"/>
      <c r="J21" s="19">
        <f>J22+J24+J26</f>
        <v>9520900</v>
      </c>
      <c r="K21" s="19">
        <f t="shared" ref="K21:L21" si="9">K22+K24+K26</f>
        <v>1266000</v>
      </c>
      <c r="L21" s="19">
        <f t="shared" si="9"/>
        <v>10786900</v>
      </c>
    </row>
    <row r="22" spans="1:14" s="1" customFormat="1" ht="25.5" x14ac:dyDescent="0.25">
      <c r="A22" s="17"/>
      <c r="B22" s="17" t="s">
        <v>22</v>
      </c>
      <c r="C22" s="17"/>
      <c r="D22" s="17"/>
      <c r="E22" s="17"/>
      <c r="F22" s="18" t="s">
        <v>23</v>
      </c>
      <c r="G22" s="18" t="s">
        <v>38</v>
      </c>
      <c r="H22" s="18" t="s">
        <v>21</v>
      </c>
      <c r="I22" s="18" t="s">
        <v>24</v>
      </c>
      <c r="J22" s="19">
        <f>J23</f>
        <v>6346500</v>
      </c>
      <c r="K22" s="19">
        <f t="shared" ref="K22:L22" si="10">K23</f>
        <v>924000</v>
      </c>
      <c r="L22" s="19">
        <f t="shared" si="10"/>
        <v>7270500</v>
      </c>
    </row>
    <row r="23" spans="1:14" s="1" customFormat="1" ht="12.75" x14ac:dyDescent="0.25">
      <c r="A23" s="20"/>
      <c r="B23" s="21" t="s">
        <v>25</v>
      </c>
      <c r="C23" s="21"/>
      <c r="D23" s="21"/>
      <c r="E23" s="21"/>
      <c r="F23" s="18" t="s">
        <v>15</v>
      </c>
      <c r="G23" s="18" t="s">
        <v>38</v>
      </c>
      <c r="H23" s="18" t="s">
        <v>21</v>
      </c>
      <c r="I23" s="18" t="s">
        <v>26</v>
      </c>
      <c r="J23" s="19">
        <f>6346456+44</f>
        <v>6346500</v>
      </c>
      <c r="K23" s="19">
        <f>1024000-100000</f>
        <v>924000</v>
      </c>
      <c r="L23" s="19">
        <f t="shared" si="5"/>
        <v>7270500</v>
      </c>
      <c r="N23" s="1">
        <v>-100000</v>
      </c>
    </row>
    <row r="24" spans="1:14" s="1" customFormat="1" ht="12.75" x14ac:dyDescent="0.25">
      <c r="A24" s="20"/>
      <c r="B24" s="21" t="s">
        <v>27</v>
      </c>
      <c r="C24" s="21"/>
      <c r="D24" s="21"/>
      <c r="E24" s="21"/>
      <c r="F24" s="18" t="s">
        <v>15</v>
      </c>
      <c r="G24" s="18" t="s">
        <v>38</v>
      </c>
      <c r="H24" s="18" t="s">
        <v>21</v>
      </c>
      <c r="I24" s="18" t="s">
        <v>28</v>
      </c>
      <c r="J24" s="19">
        <f>J25</f>
        <v>2929800</v>
      </c>
      <c r="K24" s="19">
        <f t="shared" ref="K24:L24" si="11">K25</f>
        <v>342000</v>
      </c>
      <c r="L24" s="19">
        <f t="shared" si="11"/>
        <v>3271800</v>
      </c>
    </row>
    <row r="25" spans="1:14" s="1" customFormat="1" ht="12.75" x14ac:dyDescent="0.25">
      <c r="A25" s="20"/>
      <c r="B25" s="17" t="s">
        <v>29</v>
      </c>
      <c r="C25" s="17"/>
      <c r="D25" s="17"/>
      <c r="E25" s="17"/>
      <c r="F25" s="18" t="s">
        <v>15</v>
      </c>
      <c r="G25" s="18" t="s">
        <v>38</v>
      </c>
      <c r="H25" s="18" t="s">
        <v>21</v>
      </c>
      <c r="I25" s="18" t="s">
        <v>30</v>
      </c>
      <c r="J25" s="19">
        <f>2929767+33</f>
        <v>2929800</v>
      </c>
      <c r="K25" s="19">
        <v>342000</v>
      </c>
      <c r="L25" s="19">
        <f t="shared" si="5"/>
        <v>3271800</v>
      </c>
    </row>
    <row r="26" spans="1:14" s="1" customFormat="1" ht="12.75" hidden="1" x14ac:dyDescent="0.25">
      <c r="A26" s="20"/>
      <c r="B26" s="17" t="s">
        <v>31</v>
      </c>
      <c r="C26" s="17"/>
      <c r="D26" s="17"/>
      <c r="E26" s="17"/>
      <c r="F26" s="18" t="s">
        <v>15</v>
      </c>
      <c r="G26" s="18" t="s">
        <v>38</v>
      </c>
      <c r="H26" s="18" t="s">
        <v>21</v>
      </c>
      <c r="I26" s="18" t="s">
        <v>32</v>
      </c>
      <c r="J26" s="19">
        <f>J27+J28</f>
        <v>244600</v>
      </c>
      <c r="K26" s="19">
        <f t="shared" ref="K26:L26" si="12">K27+K28</f>
        <v>0</v>
      </c>
      <c r="L26" s="19">
        <f t="shared" si="12"/>
        <v>244600</v>
      </c>
    </row>
    <row r="27" spans="1:14" s="1" customFormat="1" ht="12.75" hidden="1" x14ac:dyDescent="0.25">
      <c r="A27" s="20"/>
      <c r="B27" s="17" t="s">
        <v>33</v>
      </c>
      <c r="C27" s="17"/>
      <c r="D27" s="17"/>
      <c r="E27" s="17"/>
      <c r="F27" s="18" t="s">
        <v>15</v>
      </c>
      <c r="G27" s="18" t="s">
        <v>38</v>
      </c>
      <c r="H27" s="18" t="s">
        <v>21</v>
      </c>
      <c r="I27" s="18" t="s">
        <v>34</v>
      </c>
      <c r="J27" s="19">
        <v>150000</v>
      </c>
      <c r="K27" s="19"/>
      <c r="L27" s="19">
        <f t="shared" si="5"/>
        <v>150000</v>
      </c>
    </row>
    <row r="28" spans="1:14" s="1" customFormat="1" ht="12.75" hidden="1" x14ac:dyDescent="0.25">
      <c r="A28" s="20"/>
      <c r="B28" s="17" t="s">
        <v>35</v>
      </c>
      <c r="C28" s="17"/>
      <c r="D28" s="17"/>
      <c r="E28" s="17"/>
      <c r="F28" s="18" t="s">
        <v>15</v>
      </c>
      <c r="G28" s="18" t="s">
        <v>38</v>
      </c>
      <c r="H28" s="18" t="s">
        <v>21</v>
      </c>
      <c r="I28" s="18" t="s">
        <v>36</v>
      </c>
      <c r="J28" s="19">
        <v>94600</v>
      </c>
      <c r="K28" s="19"/>
      <c r="L28" s="19">
        <f t="shared" si="5"/>
        <v>94600</v>
      </c>
    </row>
    <row r="29" spans="1:14" s="1" customFormat="1" ht="27.75" customHeight="1" x14ac:dyDescent="0.25">
      <c r="A29" s="221" t="s">
        <v>40</v>
      </c>
      <c r="B29" s="221"/>
      <c r="C29" s="17"/>
      <c r="D29" s="17"/>
      <c r="E29" s="17"/>
      <c r="F29" s="18" t="s">
        <v>15</v>
      </c>
      <c r="G29" s="18" t="s">
        <v>38</v>
      </c>
      <c r="H29" s="18" t="s">
        <v>41</v>
      </c>
      <c r="I29" s="18"/>
      <c r="J29" s="19">
        <f t="shared" ref="J29:L30" si="13">J30</f>
        <v>717800</v>
      </c>
      <c r="K29" s="19">
        <f t="shared" si="13"/>
        <v>228100</v>
      </c>
      <c r="L29" s="19">
        <f t="shared" si="13"/>
        <v>945900</v>
      </c>
    </row>
    <row r="30" spans="1:14" s="1" customFormat="1" ht="25.5" x14ac:dyDescent="0.25">
      <c r="A30" s="17"/>
      <c r="B30" s="17" t="s">
        <v>22</v>
      </c>
      <c r="C30" s="17"/>
      <c r="D30" s="17"/>
      <c r="E30" s="17"/>
      <c r="F30" s="18" t="s">
        <v>23</v>
      </c>
      <c r="G30" s="18" t="s">
        <v>38</v>
      </c>
      <c r="H30" s="18" t="s">
        <v>41</v>
      </c>
      <c r="I30" s="18" t="s">
        <v>24</v>
      </c>
      <c r="J30" s="19">
        <f t="shared" si="13"/>
        <v>717800</v>
      </c>
      <c r="K30" s="19">
        <f t="shared" si="13"/>
        <v>228100</v>
      </c>
      <c r="L30" s="19">
        <f t="shared" si="13"/>
        <v>945900</v>
      </c>
    </row>
    <row r="31" spans="1:14" s="1" customFormat="1" ht="12.75" x14ac:dyDescent="0.25">
      <c r="A31" s="20"/>
      <c r="B31" s="21" t="s">
        <v>25</v>
      </c>
      <c r="C31" s="21"/>
      <c r="D31" s="21"/>
      <c r="E31" s="21"/>
      <c r="F31" s="18" t="s">
        <v>15</v>
      </c>
      <c r="G31" s="18" t="s">
        <v>38</v>
      </c>
      <c r="H31" s="18" t="s">
        <v>41</v>
      </c>
      <c r="I31" s="18" t="s">
        <v>26</v>
      </c>
      <c r="J31" s="19">
        <f>717741+59</f>
        <v>717800</v>
      </c>
      <c r="K31" s="19">
        <f>241100-13000</f>
        <v>228100</v>
      </c>
      <c r="L31" s="19">
        <f t="shared" si="5"/>
        <v>945900</v>
      </c>
      <c r="N31" s="1">
        <v>-13000</v>
      </c>
    </row>
    <row r="32" spans="1:14" s="1" customFormat="1" ht="12.75" hidden="1" x14ac:dyDescent="0.25">
      <c r="A32" s="221" t="s">
        <v>42</v>
      </c>
      <c r="B32" s="221"/>
      <c r="C32" s="17"/>
      <c r="D32" s="17"/>
      <c r="E32" s="17"/>
      <c r="F32" s="18" t="s">
        <v>15</v>
      </c>
      <c r="G32" s="18" t="s">
        <v>38</v>
      </c>
      <c r="H32" s="18" t="s">
        <v>43</v>
      </c>
      <c r="I32" s="18"/>
      <c r="J32" s="19">
        <f>J33</f>
        <v>19000</v>
      </c>
      <c r="K32" s="19">
        <f t="shared" ref="K32:L32" si="14">K33</f>
        <v>0</v>
      </c>
      <c r="L32" s="19">
        <f t="shared" si="14"/>
        <v>19000</v>
      </c>
    </row>
    <row r="33" spans="1:14" s="1" customFormat="1" ht="12.75" hidden="1" x14ac:dyDescent="0.25">
      <c r="A33" s="225" t="s">
        <v>44</v>
      </c>
      <c r="B33" s="226"/>
      <c r="C33" s="22"/>
      <c r="D33" s="22"/>
      <c r="E33" s="17"/>
      <c r="F33" s="18" t="s">
        <v>15</v>
      </c>
      <c r="G33" s="18" t="s">
        <v>38</v>
      </c>
      <c r="H33" s="18" t="s">
        <v>45</v>
      </c>
      <c r="I33" s="18"/>
      <c r="J33" s="19">
        <f>J34+J37</f>
        <v>19000</v>
      </c>
      <c r="K33" s="19">
        <f t="shared" ref="K33:L33" si="15">K34+K37</f>
        <v>0</v>
      </c>
      <c r="L33" s="19">
        <f t="shared" si="15"/>
        <v>19000</v>
      </c>
    </row>
    <row r="34" spans="1:14" s="1" customFormat="1" ht="12.75" hidden="1" x14ac:dyDescent="0.25">
      <c r="A34" s="221" t="s">
        <v>46</v>
      </c>
      <c r="B34" s="221"/>
      <c r="C34" s="17"/>
      <c r="D34" s="17"/>
      <c r="E34" s="17"/>
      <c r="F34" s="18" t="s">
        <v>15</v>
      </c>
      <c r="G34" s="18" t="s">
        <v>38</v>
      </c>
      <c r="H34" s="18" t="s">
        <v>47</v>
      </c>
      <c r="I34" s="18"/>
      <c r="J34" s="19">
        <f>J35</f>
        <v>15500</v>
      </c>
      <c r="K34" s="19">
        <f t="shared" ref="K34:L35" si="16">K35</f>
        <v>0</v>
      </c>
      <c r="L34" s="19">
        <f t="shared" si="16"/>
        <v>15500</v>
      </c>
    </row>
    <row r="35" spans="1:14" s="1" customFormat="1" ht="12.75" hidden="1" x14ac:dyDescent="0.25">
      <c r="A35" s="20"/>
      <c r="B35" s="21" t="s">
        <v>27</v>
      </c>
      <c r="C35" s="21"/>
      <c r="D35" s="21"/>
      <c r="E35" s="21"/>
      <c r="F35" s="18" t="s">
        <v>15</v>
      </c>
      <c r="G35" s="18" t="s">
        <v>38</v>
      </c>
      <c r="H35" s="18" t="s">
        <v>47</v>
      </c>
      <c r="I35" s="18" t="s">
        <v>28</v>
      </c>
      <c r="J35" s="19">
        <f>J36</f>
        <v>15500</v>
      </c>
      <c r="K35" s="19">
        <f t="shared" si="16"/>
        <v>0</v>
      </c>
      <c r="L35" s="19">
        <f t="shared" si="16"/>
        <v>15500</v>
      </c>
    </row>
    <row r="36" spans="1:14" s="1" customFormat="1" ht="12.75" hidden="1" x14ac:dyDescent="0.25">
      <c r="A36" s="20"/>
      <c r="B36" s="17" t="s">
        <v>29</v>
      </c>
      <c r="C36" s="17"/>
      <c r="D36" s="17"/>
      <c r="E36" s="17"/>
      <c r="F36" s="18" t="s">
        <v>15</v>
      </c>
      <c r="G36" s="18" t="s">
        <v>38</v>
      </c>
      <c r="H36" s="18" t="s">
        <v>47</v>
      </c>
      <c r="I36" s="18" t="s">
        <v>30</v>
      </c>
      <c r="J36" s="19">
        <v>15500</v>
      </c>
      <c r="K36" s="19"/>
      <c r="L36" s="19">
        <f t="shared" si="5"/>
        <v>15500</v>
      </c>
    </row>
    <row r="37" spans="1:14" s="1" customFormat="1" ht="12.75" hidden="1" x14ac:dyDescent="0.25">
      <c r="A37" s="221" t="s">
        <v>48</v>
      </c>
      <c r="B37" s="221"/>
      <c r="C37" s="17"/>
      <c r="D37" s="17"/>
      <c r="E37" s="17"/>
      <c r="F37" s="18" t="s">
        <v>15</v>
      </c>
      <c r="G37" s="18" t="s">
        <v>38</v>
      </c>
      <c r="H37" s="18" t="s">
        <v>49</v>
      </c>
      <c r="I37" s="18"/>
      <c r="J37" s="19">
        <f t="shared" ref="J37:L38" si="17">J38</f>
        <v>3500</v>
      </c>
      <c r="K37" s="19">
        <f t="shared" si="17"/>
        <v>0</v>
      </c>
      <c r="L37" s="19">
        <f t="shared" si="17"/>
        <v>3500</v>
      </c>
    </row>
    <row r="38" spans="1:14" s="1" customFormat="1" ht="12.75" hidden="1" x14ac:dyDescent="0.25">
      <c r="A38" s="20"/>
      <c r="B38" s="21" t="s">
        <v>27</v>
      </c>
      <c r="C38" s="21"/>
      <c r="D38" s="21"/>
      <c r="E38" s="21"/>
      <c r="F38" s="18" t="s">
        <v>15</v>
      </c>
      <c r="G38" s="18" t="s">
        <v>38</v>
      </c>
      <c r="H38" s="18" t="s">
        <v>49</v>
      </c>
      <c r="I38" s="18" t="s">
        <v>28</v>
      </c>
      <c r="J38" s="19">
        <f t="shared" si="17"/>
        <v>3500</v>
      </c>
      <c r="K38" s="19">
        <f t="shared" si="17"/>
        <v>0</v>
      </c>
      <c r="L38" s="19">
        <f t="shared" si="17"/>
        <v>3500</v>
      </c>
    </row>
    <row r="39" spans="1:14" s="1" customFormat="1" ht="12.75" hidden="1" x14ac:dyDescent="0.25">
      <c r="A39" s="20"/>
      <c r="B39" s="17" t="s">
        <v>29</v>
      </c>
      <c r="C39" s="17"/>
      <c r="D39" s="17"/>
      <c r="E39" s="17"/>
      <c r="F39" s="18" t="s">
        <v>15</v>
      </c>
      <c r="G39" s="18" t="s">
        <v>38</v>
      </c>
      <c r="H39" s="18" t="s">
        <v>49</v>
      </c>
      <c r="I39" s="18" t="s">
        <v>30</v>
      </c>
      <c r="J39" s="19">
        <v>3500</v>
      </c>
      <c r="K39" s="19"/>
      <c r="L39" s="19">
        <f t="shared" si="5"/>
        <v>3500</v>
      </c>
    </row>
    <row r="40" spans="1:14" s="16" customFormat="1" ht="27.75" customHeight="1" x14ac:dyDescent="0.25">
      <c r="A40" s="220" t="s">
        <v>50</v>
      </c>
      <c r="B40" s="220"/>
      <c r="C40" s="13"/>
      <c r="D40" s="13"/>
      <c r="E40" s="13"/>
      <c r="F40" s="14" t="s">
        <v>15</v>
      </c>
      <c r="G40" s="14" t="s">
        <v>51</v>
      </c>
      <c r="H40" s="14"/>
      <c r="I40" s="14"/>
      <c r="J40" s="15">
        <f>J41+J53</f>
        <v>3662600</v>
      </c>
      <c r="K40" s="15">
        <f t="shared" ref="K40:L40" si="18">K41+K53</f>
        <v>792000</v>
      </c>
      <c r="L40" s="15">
        <f t="shared" si="18"/>
        <v>4454600</v>
      </c>
    </row>
    <row r="41" spans="1:14" s="1" customFormat="1" ht="27" customHeight="1" x14ac:dyDescent="0.25">
      <c r="A41" s="221" t="s">
        <v>18</v>
      </c>
      <c r="B41" s="221"/>
      <c r="C41" s="17"/>
      <c r="D41" s="17"/>
      <c r="E41" s="17"/>
      <c r="F41" s="18" t="s">
        <v>15</v>
      </c>
      <c r="G41" s="18" t="s">
        <v>51</v>
      </c>
      <c r="H41" s="18" t="s">
        <v>39</v>
      </c>
      <c r="I41" s="18"/>
      <c r="J41" s="19">
        <f>J42+J50</f>
        <v>3644600</v>
      </c>
      <c r="K41" s="19">
        <f t="shared" ref="K41:L41" si="19">K42+K50</f>
        <v>792000</v>
      </c>
      <c r="L41" s="19">
        <f t="shared" si="19"/>
        <v>4436600</v>
      </c>
    </row>
    <row r="42" spans="1:14" s="1" customFormat="1" ht="12.75" x14ac:dyDescent="0.25">
      <c r="A42" s="221" t="s">
        <v>20</v>
      </c>
      <c r="B42" s="221"/>
      <c r="C42" s="17"/>
      <c r="D42" s="17"/>
      <c r="E42" s="17"/>
      <c r="F42" s="18" t="s">
        <v>15</v>
      </c>
      <c r="G42" s="18" t="s">
        <v>51</v>
      </c>
      <c r="H42" s="18" t="s">
        <v>21</v>
      </c>
      <c r="I42" s="18"/>
      <c r="J42" s="19">
        <f>J43+J45+J47</f>
        <v>3346300</v>
      </c>
      <c r="K42" s="19">
        <f t="shared" ref="K42:L42" si="20">K43+K45+K47</f>
        <v>721800</v>
      </c>
      <c r="L42" s="19">
        <f t="shared" si="20"/>
        <v>4068100</v>
      </c>
    </row>
    <row r="43" spans="1:14" s="1" customFormat="1" ht="25.5" x14ac:dyDescent="0.25">
      <c r="A43" s="17"/>
      <c r="B43" s="17" t="s">
        <v>22</v>
      </c>
      <c r="C43" s="17"/>
      <c r="D43" s="17"/>
      <c r="E43" s="17"/>
      <c r="F43" s="18" t="s">
        <v>23</v>
      </c>
      <c r="G43" s="18" t="s">
        <v>51</v>
      </c>
      <c r="H43" s="18" t="s">
        <v>21</v>
      </c>
      <c r="I43" s="18" t="s">
        <v>24</v>
      </c>
      <c r="J43" s="19">
        <f>J44</f>
        <v>2954700</v>
      </c>
      <c r="K43" s="19">
        <f t="shared" ref="K43:L43" si="21">K44</f>
        <v>630300</v>
      </c>
      <c r="L43" s="19">
        <f t="shared" si="21"/>
        <v>3585000</v>
      </c>
    </row>
    <row r="44" spans="1:14" s="1" customFormat="1" ht="12.75" x14ac:dyDescent="0.25">
      <c r="A44" s="20"/>
      <c r="B44" s="21" t="s">
        <v>25</v>
      </c>
      <c r="C44" s="21"/>
      <c r="D44" s="21"/>
      <c r="E44" s="21"/>
      <c r="F44" s="18" t="s">
        <v>15</v>
      </c>
      <c r="G44" s="18" t="s">
        <v>51</v>
      </c>
      <c r="H44" s="18" t="s">
        <v>21</v>
      </c>
      <c r="I44" s="18" t="s">
        <v>26</v>
      </c>
      <c r="J44" s="19">
        <f>2954645+55</f>
        <v>2954700</v>
      </c>
      <c r="K44" s="19">
        <f>679600-49300</f>
        <v>630300</v>
      </c>
      <c r="L44" s="19">
        <f t="shared" si="5"/>
        <v>3585000</v>
      </c>
      <c r="N44" s="1">
        <v>-49300</v>
      </c>
    </row>
    <row r="45" spans="1:14" s="1" customFormat="1" ht="12.75" x14ac:dyDescent="0.25">
      <c r="A45" s="20"/>
      <c r="B45" s="21" t="s">
        <v>27</v>
      </c>
      <c r="C45" s="21"/>
      <c r="D45" s="21"/>
      <c r="E45" s="21"/>
      <c r="F45" s="18" t="s">
        <v>15</v>
      </c>
      <c r="G45" s="18" t="s">
        <v>51</v>
      </c>
      <c r="H45" s="18" t="s">
        <v>21</v>
      </c>
      <c r="I45" s="18" t="s">
        <v>28</v>
      </c>
      <c r="J45" s="19">
        <f>J46</f>
        <v>384000</v>
      </c>
      <c r="K45" s="19">
        <f t="shared" ref="K45:L45" si="22">K46</f>
        <v>91500</v>
      </c>
      <c r="L45" s="19">
        <f t="shared" si="22"/>
        <v>475500</v>
      </c>
    </row>
    <row r="46" spans="1:14" s="1" customFormat="1" ht="12.75" x14ac:dyDescent="0.25">
      <c r="A46" s="20"/>
      <c r="B46" s="17" t="s">
        <v>29</v>
      </c>
      <c r="C46" s="17"/>
      <c r="D46" s="17"/>
      <c r="E46" s="17"/>
      <c r="F46" s="18" t="s">
        <v>15</v>
      </c>
      <c r="G46" s="18" t="s">
        <v>51</v>
      </c>
      <c r="H46" s="18" t="s">
        <v>21</v>
      </c>
      <c r="I46" s="18" t="s">
        <v>30</v>
      </c>
      <c r="J46" s="19">
        <v>384000</v>
      </c>
      <c r="K46" s="19">
        <v>91500</v>
      </c>
      <c r="L46" s="19">
        <f t="shared" si="5"/>
        <v>475500</v>
      </c>
    </row>
    <row r="47" spans="1:14" s="1" customFormat="1" ht="12.75" hidden="1" x14ac:dyDescent="0.25">
      <c r="A47" s="20"/>
      <c r="B47" s="17" t="s">
        <v>31</v>
      </c>
      <c r="C47" s="17"/>
      <c r="D47" s="17"/>
      <c r="E47" s="17"/>
      <c r="F47" s="18" t="s">
        <v>15</v>
      </c>
      <c r="G47" s="18" t="s">
        <v>51</v>
      </c>
      <c r="H47" s="18" t="s">
        <v>21</v>
      </c>
      <c r="I47" s="18" t="s">
        <v>32</v>
      </c>
      <c r="J47" s="19">
        <f>J48+J49</f>
        <v>7600</v>
      </c>
      <c r="K47" s="19">
        <f t="shared" ref="K47:L47" si="23">K48+K49</f>
        <v>0</v>
      </c>
      <c r="L47" s="19">
        <f t="shared" si="23"/>
        <v>7600</v>
      </c>
    </row>
    <row r="48" spans="1:14" s="1" customFormat="1" ht="12.75" hidden="1" x14ac:dyDescent="0.25">
      <c r="A48" s="20"/>
      <c r="B48" s="17" t="s">
        <v>33</v>
      </c>
      <c r="C48" s="17"/>
      <c r="D48" s="17"/>
      <c r="E48" s="17"/>
      <c r="F48" s="18" t="s">
        <v>15</v>
      </c>
      <c r="G48" s="18" t="s">
        <v>51</v>
      </c>
      <c r="H48" s="18" t="s">
        <v>21</v>
      </c>
      <c r="I48" s="18" t="s">
        <v>34</v>
      </c>
      <c r="J48" s="19">
        <v>6000</v>
      </c>
      <c r="K48" s="19"/>
      <c r="L48" s="19">
        <f t="shared" si="5"/>
        <v>6000</v>
      </c>
    </row>
    <row r="49" spans="1:14" s="1" customFormat="1" ht="12.75" hidden="1" x14ac:dyDescent="0.25">
      <c r="A49" s="20"/>
      <c r="B49" s="17" t="s">
        <v>35</v>
      </c>
      <c r="C49" s="17"/>
      <c r="D49" s="17"/>
      <c r="E49" s="17"/>
      <c r="F49" s="18" t="s">
        <v>15</v>
      </c>
      <c r="G49" s="18" t="s">
        <v>51</v>
      </c>
      <c r="H49" s="18" t="s">
        <v>21</v>
      </c>
      <c r="I49" s="18" t="s">
        <v>36</v>
      </c>
      <c r="J49" s="19">
        <v>1600</v>
      </c>
      <c r="K49" s="19"/>
      <c r="L49" s="19">
        <f t="shared" si="5"/>
        <v>1600</v>
      </c>
    </row>
    <row r="50" spans="1:14" s="1" customFormat="1" ht="12.75" x14ac:dyDescent="0.25">
      <c r="A50" s="221" t="s">
        <v>52</v>
      </c>
      <c r="B50" s="221"/>
      <c r="C50" s="17"/>
      <c r="D50" s="17"/>
      <c r="E50" s="17"/>
      <c r="F50" s="18" t="s">
        <v>15</v>
      </c>
      <c r="G50" s="18" t="s">
        <v>51</v>
      </c>
      <c r="H50" s="18" t="s">
        <v>53</v>
      </c>
      <c r="I50" s="18"/>
      <c r="J50" s="19">
        <f t="shared" ref="J50:L51" si="24">J51</f>
        <v>298300</v>
      </c>
      <c r="K50" s="19">
        <f t="shared" si="24"/>
        <v>70200</v>
      </c>
      <c r="L50" s="19">
        <f t="shared" si="24"/>
        <v>368500</v>
      </c>
    </row>
    <row r="51" spans="1:14" s="1" customFormat="1" ht="25.5" x14ac:dyDescent="0.25">
      <c r="A51" s="17"/>
      <c r="B51" s="17" t="s">
        <v>22</v>
      </c>
      <c r="C51" s="17"/>
      <c r="D51" s="17"/>
      <c r="E51" s="17"/>
      <c r="F51" s="18" t="s">
        <v>23</v>
      </c>
      <c r="G51" s="18" t="s">
        <v>51</v>
      </c>
      <c r="H51" s="18" t="s">
        <v>53</v>
      </c>
      <c r="I51" s="18" t="s">
        <v>24</v>
      </c>
      <c r="J51" s="19">
        <f t="shared" si="24"/>
        <v>298300</v>
      </c>
      <c r="K51" s="19">
        <f t="shared" si="24"/>
        <v>70200</v>
      </c>
      <c r="L51" s="19">
        <f t="shared" si="24"/>
        <v>368500</v>
      </c>
    </row>
    <row r="52" spans="1:14" s="1" customFormat="1" ht="12.75" x14ac:dyDescent="0.25">
      <c r="A52" s="20"/>
      <c r="B52" s="21" t="s">
        <v>25</v>
      </c>
      <c r="C52" s="21"/>
      <c r="D52" s="21"/>
      <c r="E52" s="21"/>
      <c r="F52" s="18" t="s">
        <v>15</v>
      </c>
      <c r="G52" s="18" t="s">
        <v>51</v>
      </c>
      <c r="H52" s="18" t="s">
        <v>53</v>
      </c>
      <c r="I52" s="18" t="s">
        <v>26</v>
      </c>
      <c r="J52" s="19">
        <f>298287+13</f>
        <v>298300</v>
      </c>
      <c r="K52" s="19">
        <f>75300-5100</f>
        <v>70200</v>
      </c>
      <c r="L52" s="19">
        <f t="shared" si="5"/>
        <v>368500</v>
      </c>
      <c r="N52" s="1">
        <v>-5100</v>
      </c>
    </row>
    <row r="53" spans="1:14" s="1" customFormat="1" ht="12.75" hidden="1" x14ac:dyDescent="0.25">
      <c r="A53" s="221" t="s">
        <v>42</v>
      </c>
      <c r="B53" s="221"/>
      <c r="C53" s="17"/>
      <c r="D53" s="17"/>
      <c r="E53" s="17"/>
      <c r="F53" s="18" t="s">
        <v>15</v>
      </c>
      <c r="G53" s="18" t="s">
        <v>51</v>
      </c>
      <c r="H53" s="18" t="s">
        <v>43</v>
      </c>
      <c r="I53" s="18"/>
      <c r="J53" s="19">
        <f>J54</f>
        <v>18000</v>
      </c>
      <c r="K53" s="19">
        <f t="shared" ref="K53:L56" si="25">K54</f>
        <v>0</v>
      </c>
      <c r="L53" s="19">
        <f t="shared" si="25"/>
        <v>18000</v>
      </c>
    </row>
    <row r="54" spans="1:14" s="1" customFormat="1" ht="12.75" hidden="1" x14ac:dyDescent="0.25">
      <c r="A54" s="225" t="s">
        <v>44</v>
      </c>
      <c r="B54" s="226"/>
      <c r="C54" s="22"/>
      <c r="D54" s="22"/>
      <c r="E54" s="17"/>
      <c r="F54" s="18" t="s">
        <v>15</v>
      </c>
      <c r="G54" s="18" t="s">
        <v>51</v>
      </c>
      <c r="H54" s="18" t="s">
        <v>45</v>
      </c>
      <c r="I54" s="18"/>
      <c r="J54" s="19">
        <f>J55</f>
        <v>18000</v>
      </c>
      <c r="K54" s="19">
        <f t="shared" si="25"/>
        <v>0</v>
      </c>
      <c r="L54" s="19">
        <f t="shared" si="25"/>
        <v>18000</v>
      </c>
    </row>
    <row r="55" spans="1:14" s="1" customFormat="1" ht="12.75" hidden="1" x14ac:dyDescent="0.25">
      <c r="A55" s="221" t="s">
        <v>54</v>
      </c>
      <c r="B55" s="221"/>
      <c r="C55" s="17"/>
      <c r="D55" s="17"/>
      <c r="E55" s="17"/>
      <c r="F55" s="18" t="s">
        <v>15</v>
      </c>
      <c r="G55" s="18" t="s">
        <v>51</v>
      </c>
      <c r="H55" s="18" t="s">
        <v>55</v>
      </c>
      <c r="I55" s="18"/>
      <c r="J55" s="19">
        <f>J56</f>
        <v>18000</v>
      </c>
      <c r="K55" s="19">
        <f t="shared" si="25"/>
        <v>0</v>
      </c>
      <c r="L55" s="19">
        <f t="shared" si="25"/>
        <v>18000</v>
      </c>
    </row>
    <row r="56" spans="1:14" s="1" customFormat="1" ht="12.75" hidden="1" x14ac:dyDescent="0.25">
      <c r="A56" s="20"/>
      <c r="B56" s="21" t="s">
        <v>27</v>
      </c>
      <c r="C56" s="21"/>
      <c r="D56" s="21"/>
      <c r="E56" s="21"/>
      <c r="F56" s="18" t="s">
        <v>15</v>
      </c>
      <c r="G56" s="18" t="s">
        <v>51</v>
      </c>
      <c r="H56" s="18" t="s">
        <v>55</v>
      </c>
      <c r="I56" s="18" t="s">
        <v>28</v>
      </c>
      <c r="J56" s="19">
        <f>J57</f>
        <v>18000</v>
      </c>
      <c r="K56" s="19">
        <f t="shared" si="25"/>
        <v>0</v>
      </c>
      <c r="L56" s="19">
        <f t="shared" si="25"/>
        <v>18000</v>
      </c>
    </row>
    <row r="57" spans="1:14" s="1" customFormat="1" ht="12.75" hidden="1" x14ac:dyDescent="0.25">
      <c r="A57" s="20"/>
      <c r="B57" s="17" t="s">
        <v>29</v>
      </c>
      <c r="C57" s="17"/>
      <c r="D57" s="17"/>
      <c r="E57" s="17"/>
      <c r="F57" s="18" t="s">
        <v>15</v>
      </c>
      <c r="G57" s="18" t="s">
        <v>51</v>
      </c>
      <c r="H57" s="18" t="s">
        <v>55</v>
      </c>
      <c r="I57" s="18" t="s">
        <v>30</v>
      </c>
      <c r="J57" s="19">
        <v>18000</v>
      </c>
      <c r="K57" s="19"/>
      <c r="L57" s="19">
        <f t="shared" si="5"/>
        <v>18000</v>
      </c>
    </row>
    <row r="58" spans="1:14" s="16" customFormat="1" ht="12.75" hidden="1" x14ac:dyDescent="0.25">
      <c r="A58" s="220" t="s">
        <v>56</v>
      </c>
      <c r="B58" s="220"/>
      <c r="C58" s="13"/>
      <c r="D58" s="13"/>
      <c r="E58" s="13"/>
      <c r="F58" s="14" t="s">
        <v>15</v>
      </c>
      <c r="G58" s="14" t="s">
        <v>57</v>
      </c>
      <c r="H58" s="14"/>
      <c r="I58" s="14"/>
      <c r="J58" s="15">
        <f t="shared" ref="J58:L61" si="26">J59</f>
        <v>100000</v>
      </c>
      <c r="K58" s="15">
        <f t="shared" si="26"/>
        <v>0</v>
      </c>
      <c r="L58" s="15">
        <f t="shared" si="26"/>
        <v>100000</v>
      </c>
    </row>
    <row r="59" spans="1:14" s="1" customFormat="1" ht="12.75" hidden="1" x14ac:dyDescent="0.25">
      <c r="A59" s="221" t="s">
        <v>56</v>
      </c>
      <c r="B59" s="221"/>
      <c r="C59" s="17"/>
      <c r="D59" s="17"/>
      <c r="E59" s="17"/>
      <c r="F59" s="18" t="s">
        <v>15</v>
      </c>
      <c r="G59" s="18" t="s">
        <v>57</v>
      </c>
      <c r="H59" s="18" t="s">
        <v>58</v>
      </c>
      <c r="I59" s="18"/>
      <c r="J59" s="19">
        <f t="shared" si="26"/>
        <v>100000</v>
      </c>
      <c r="K59" s="19">
        <f t="shared" si="26"/>
        <v>0</v>
      </c>
      <c r="L59" s="19">
        <f t="shared" si="26"/>
        <v>100000</v>
      </c>
    </row>
    <row r="60" spans="1:14" s="1" customFormat="1" ht="12.75" hidden="1" x14ac:dyDescent="0.25">
      <c r="A60" s="221" t="s">
        <v>59</v>
      </c>
      <c r="B60" s="221"/>
      <c r="C60" s="17"/>
      <c r="D60" s="17"/>
      <c r="E60" s="17"/>
      <c r="F60" s="18" t="s">
        <v>15</v>
      </c>
      <c r="G60" s="18" t="s">
        <v>57</v>
      </c>
      <c r="H60" s="18" t="s">
        <v>60</v>
      </c>
      <c r="I60" s="18"/>
      <c r="J60" s="19">
        <f t="shared" si="26"/>
        <v>100000</v>
      </c>
      <c r="K60" s="19">
        <f t="shared" si="26"/>
        <v>0</v>
      </c>
      <c r="L60" s="19">
        <f t="shared" si="26"/>
        <v>100000</v>
      </c>
    </row>
    <row r="61" spans="1:14" s="1" customFormat="1" ht="12.75" hidden="1" x14ac:dyDescent="0.25">
      <c r="A61" s="20"/>
      <c r="B61" s="17" t="s">
        <v>31</v>
      </c>
      <c r="C61" s="17"/>
      <c r="D61" s="17"/>
      <c r="E61" s="17"/>
      <c r="F61" s="18" t="s">
        <v>15</v>
      </c>
      <c r="G61" s="18" t="s">
        <v>57</v>
      </c>
      <c r="H61" s="18" t="s">
        <v>60</v>
      </c>
      <c r="I61" s="18" t="s">
        <v>32</v>
      </c>
      <c r="J61" s="19">
        <f t="shared" si="26"/>
        <v>100000</v>
      </c>
      <c r="K61" s="19">
        <f t="shared" si="26"/>
        <v>0</v>
      </c>
      <c r="L61" s="19">
        <f t="shared" si="26"/>
        <v>100000</v>
      </c>
    </row>
    <row r="62" spans="1:14" s="1" customFormat="1" ht="12.75" hidden="1" x14ac:dyDescent="0.25">
      <c r="A62" s="20"/>
      <c r="B62" s="21" t="s">
        <v>61</v>
      </c>
      <c r="C62" s="21"/>
      <c r="D62" s="21"/>
      <c r="E62" s="21"/>
      <c r="F62" s="18" t="s">
        <v>15</v>
      </c>
      <c r="G62" s="18" t="s">
        <v>57</v>
      </c>
      <c r="H62" s="18" t="s">
        <v>60</v>
      </c>
      <c r="I62" s="18" t="s">
        <v>62</v>
      </c>
      <c r="J62" s="19">
        <v>100000</v>
      </c>
      <c r="K62" s="19"/>
      <c r="L62" s="19">
        <f t="shared" si="5"/>
        <v>100000</v>
      </c>
    </row>
    <row r="63" spans="1:14" s="16" customFormat="1" ht="12.75" x14ac:dyDescent="0.25">
      <c r="A63" s="220" t="s">
        <v>63</v>
      </c>
      <c r="B63" s="220"/>
      <c r="C63" s="13"/>
      <c r="D63" s="13"/>
      <c r="E63" s="13"/>
      <c r="F63" s="14" t="s">
        <v>15</v>
      </c>
      <c r="G63" s="14" t="s">
        <v>64</v>
      </c>
      <c r="H63" s="14"/>
      <c r="I63" s="14"/>
      <c r="J63" s="15">
        <f>J64+J71+J81+J84</f>
        <v>2347200</v>
      </c>
      <c r="K63" s="15">
        <f t="shared" ref="K63:L63" si="27">K64+K71+K81+K84</f>
        <v>550000</v>
      </c>
      <c r="L63" s="15">
        <f t="shared" si="27"/>
        <v>2897200</v>
      </c>
    </row>
    <row r="64" spans="1:14" s="1" customFormat="1" ht="12.75" hidden="1" x14ac:dyDescent="0.25">
      <c r="A64" s="221" t="s">
        <v>65</v>
      </c>
      <c r="B64" s="221"/>
      <c r="C64" s="17"/>
      <c r="D64" s="17"/>
      <c r="E64" s="17"/>
      <c r="F64" s="18" t="s">
        <v>15</v>
      </c>
      <c r="G64" s="18" t="s">
        <v>64</v>
      </c>
      <c r="H64" s="18" t="s">
        <v>66</v>
      </c>
      <c r="I64" s="18"/>
      <c r="J64" s="19">
        <f>J65+J68</f>
        <v>325000</v>
      </c>
      <c r="K64" s="19">
        <f t="shared" ref="K64:L64" si="28">K65+K68</f>
        <v>0</v>
      </c>
      <c r="L64" s="19">
        <f t="shared" si="28"/>
        <v>325000</v>
      </c>
    </row>
    <row r="65" spans="1:12" s="1" customFormat="1" ht="12.75" hidden="1" x14ac:dyDescent="0.25">
      <c r="A65" s="225" t="s">
        <v>67</v>
      </c>
      <c r="B65" s="226"/>
      <c r="C65" s="22"/>
      <c r="D65" s="22"/>
      <c r="E65" s="22"/>
      <c r="F65" s="18" t="s">
        <v>15</v>
      </c>
      <c r="G65" s="18" t="s">
        <v>64</v>
      </c>
      <c r="H65" s="18" t="s">
        <v>68</v>
      </c>
      <c r="I65" s="18"/>
      <c r="J65" s="19">
        <f>J66</f>
        <v>75000</v>
      </c>
      <c r="K65" s="19">
        <f t="shared" ref="K65:L65" si="29">K66</f>
        <v>0</v>
      </c>
      <c r="L65" s="19">
        <f t="shared" si="29"/>
        <v>75000</v>
      </c>
    </row>
    <row r="66" spans="1:12" s="1" customFormat="1" ht="12.75" hidden="1" x14ac:dyDescent="0.25">
      <c r="A66" s="20"/>
      <c r="B66" s="21" t="s">
        <v>27</v>
      </c>
      <c r="C66" s="21"/>
      <c r="D66" s="21"/>
      <c r="E66" s="21"/>
      <c r="F66" s="18" t="s">
        <v>15</v>
      </c>
      <c r="G66" s="18" t="s">
        <v>64</v>
      </c>
      <c r="H66" s="18" t="s">
        <v>68</v>
      </c>
      <c r="I66" s="18" t="s">
        <v>28</v>
      </c>
      <c r="J66" s="19">
        <f t="shared" ref="J66:L69" si="30">J67</f>
        <v>75000</v>
      </c>
      <c r="K66" s="19">
        <f t="shared" si="30"/>
        <v>0</v>
      </c>
      <c r="L66" s="19">
        <f t="shared" si="30"/>
        <v>75000</v>
      </c>
    </row>
    <row r="67" spans="1:12" s="1" customFormat="1" ht="12.75" hidden="1" x14ac:dyDescent="0.25">
      <c r="A67" s="20"/>
      <c r="B67" s="17" t="s">
        <v>29</v>
      </c>
      <c r="C67" s="17"/>
      <c r="D67" s="17"/>
      <c r="E67" s="17"/>
      <c r="F67" s="18" t="s">
        <v>15</v>
      </c>
      <c r="G67" s="18" t="s">
        <v>64</v>
      </c>
      <c r="H67" s="18" t="s">
        <v>68</v>
      </c>
      <c r="I67" s="18" t="s">
        <v>30</v>
      </c>
      <c r="J67" s="19">
        <v>75000</v>
      </c>
      <c r="K67" s="19"/>
      <c r="L67" s="19">
        <f t="shared" si="5"/>
        <v>75000</v>
      </c>
    </row>
    <row r="68" spans="1:12" s="1" customFormat="1" ht="12.75" hidden="1" x14ac:dyDescent="0.25">
      <c r="A68" s="221" t="s">
        <v>69</v>
      </c>
      <c r="B68" s="221"/>
      <c r="C68" s="17"/>
      <c r="D68" s="17"/>
      <c r="E68" s="17"/>
      <c r="F68" s="18" t="s">
        <v>23</v>
      </c>
      <c r="G68" s="18" t="s">
        <v>64</v>
      </c>
      <c r="H68" s="18" t="s">
        <v>70</v>
      </c>
      <c r="I68" s="18"/>
      <c r="J68" s="19">
        <f t="shared" si="30"/>
        <v>250000</v>
      </c>
      <c r="K68" s="19">
        <f t="shared" si="30"/>
        <v>0</v>
      </c>
      <c r="L68" s="19">
        <f t="shared" si="30"/>
        <v>250000</v>
      </c>
    </row>
    <row r="69" spans="1:12" s="1" customFormat="1" ht="12.75" hidden="1" x14ac:dyDescent="0.25">
      <c r="A69" s="20"/>
      <c r="B69" s="21" t="s">
        <v>27</v>
      </c>
      <c r="C69" s="21"/>
      <c r="D69" s="21"/>
      <c r="E69" s="21"/>
      <c r="F69" s="18" t="s">
        <v>15</v>
      </c>
      <c r="G69" s="18" t="s">
        <v>64</v>
      </c>
      <c r="H69" s="18" t="s">
        <v>70</v>
      </c>
      <c r="I69" s="18" t="s">
        <v>28</v>
      </c>
      <c r="J69" s="19">
        <f t="shared" si="30"/>
        <v>250000</v>
      </c>
      <c r="K69" s="19">
        <f t="shared" si="30"/>
        <v>0</v>
      </c>
      <c r="L69" s="19">
        <f t="shared" si="30"/>
        <v>250000</v>
      </c>
    </row>
    <row r="70" spans="1:12" s="1" customFormat="1" ht="12.75" hidden="1" x14ac:dyDescent="0.25">
      <c r="A70" s="20"/>
      <c r="B70" s="17" t="s">
        <v>29</v>
      </c>
      <c r="C70" s="17"/>
      <c r="D70" s="17"/>
      <c r="E70" s="17"/>
      <c r="F70" s="18" t="s">
        <v>15</v>
      </c>
      <c r="G70" s="18" t="s">
        <v>64</v>
      </c>
      <c r="H70" s="18" t="s">
        <v>70</v>
      </c>
      <c r="I70" s="18" t="s">
        <v>30</v>
      </c>
      <c r="J70" s="19">
        <v>250000</v>
      </c>
      <c r="K70" s="19"/>
      <c r="L70" s="19">
        <f t="shared" si="5"/>
        <v>250000</v>
      </c>
    </row>
    <row r="71" spans="1:12" s="23" customFormat="1" ht="12.75" hidden="1" x14ac:dyDescent="0.25">
      <c r="A71" s="221" t="s">
        <v>71</v>
      </c>
      <c r="B71" s="221"/>
      <c r="C71" s="17"/>
      <c r="D71" s="17"/>
      <c r="E71" s="17"/>
      <c r="F71" s="18" t="s">
        <v>15</v>
      </c>
      <c r="G71" s="18" t="s">
        <v>64</v>
      </c>
      <c r="H71" s="18" t="s">
        <v>72</v>
      </c>
      <c r="I71" s="7"/>
      <c r="J71" s="19">
        <f>J72</f>
        <v>287400</v>
      </c>
      <c r="K71" s="19">
        <f t="shared" ref="K71:L71" si="31">K72</f>
        <v>0</v>
      </c>
      <c r="L71" s="19">
        <f t="shared" si="31"/>
        <v>287400</v>
      </c>
    </row>
    <row r="72" spans="1:12" s="1" customFormat="1" ht="12.75" hidden="1" x14ac:dyDescent="0.25">
      <c r="A72" s="221" t="s">
        <v>73</v>
      </c>
      <c r="B72" s="221"/>
      <c r="C72" s="17"/>
      <c r="D72" s="17"/>
      <c r="E72" s="17"/>
      <c r="F72" s="24" t="s">
        <v>15</v>
      </c>
      <c r="G72" s="24" t="s">
        <v>64</v>
      </c>
      <c r="H72" s="24" t="s">
        <v>74</v>
      </c>
      <c r="I72" s="25"/>
      <c r="J72" s="19">
        <f t="shared" ref="J72:L72" si="32">J73+J78</f>
        <v>287400</v>
      </c>
      <c r="K72" s="19">
        <f t="shared" si="32"/>
        <v>0</v>
      </c>
      <c r="L72" s="19">
        <f t="shared" si="32"/>
        <v>287400</v>
      </c>
    </row>
    <row r="73" spans="1:12" s="1" customFormat="1" ht="12.75" hidden="1" x14ac:dyDescent="0.25">
      <c r="A73" s="221" t="s">
        <v>75</v>
      </c>
      <c r="B73" s="221"/>
      <c r="C73" s="17"/>
      <c r="D73" s="17"/>
      <c r="E73" s="17"/>
      <c r="F73" s="24" t="s">
        <v>15</v>
      </c>
      <c r="G73" s="24" t="s">
        <v>64</v>
      </c>
      <c r="H73" s="24" t="s">
        <v>76</v>
      </c>
      <c r="I73" s="24"/>
      <c r="J73" s="19">
        <f>J74+J76</f>
        <v>287200</v>
      </c>
      <c r="K73" s="19">
        <f t="shared" ref="K73:L73" si="33">K74+K76</f>
        <v>0</v>
      </c>
      <c r="L73" s="19">
        <f t="shared" si="33"/>
        <v>287200</v>
      </c>
    </row>
    <row r="74" spans="1:12" s="1" customFormat="1" ht="25.5" hidden="1" x14ac:dyDescent="0.25">
      <c r="A74" s="17"/>
      <c r="B74" s="17" t="s">
        <v>22</v>
      </c>
      <c r="C74" s="17"/>
      <c r="D74" s="17"/>
      <c r="E74" s="17"/>
      <c r="F74" s="18" t="s">
        <v>23</v>
      </c>
      <c r="G74" s="18" t="s">
        <v>64</v>
      </c>
      <c r="H74" s="24" t="s">
        <v>76</v>
      </c>
      <c r="I74" s="18" t="s">
        <v>24</v>
      </c>
      <c r="J74" s="19">
        <f>J75</f>
        <v>168000</v>
      </c>
      <c r="K74" s="19">
        <f t="shared" ref="K74:L74" si="34">K75</f>
        <v>0</v>
      </c>
      <c r="L74" s="19">
        <f t="shared" si="34"/>
        <v>168000</v>
      </c>
    </row>
    <row r="75" spans="1:12" s="1" customFormat="1" ht="12.75" hidden="1" x14ac:dyDescent="0.25">
      <c r="A75" s="20"/>
      <c r="B75" s="21" t="s">
        <v>25</v>
      </c>
      <c r="C75" s="21"/>
      <c r="D75" s="21"/>
      <c r="E75" s="21"/>
      <c r="F75" s="18" t="s">
        <v>15</v>
      </c>
      <c r="G75" s="18" t="s">
        <v>64</v>
      </c>
      <c r="H75" s="24" t="s">
        <v>76</v>
      </c>
      <c r="I75" s="18" t="s">
        <v>26</v>
      </c>
      <c r="J75" s="19">
        <f>168036-36</f>
        <v>168000</v>
      </c>
      <c r="K75" s="19"/>
      <c r="L75" s="19">
        <f t="shared" si="5"/>
        <v>168000</v>
      </c>
    </row>
    <row r="76" spans="1:12" s="1" customFormat="1" ht="12.75" hidden="1" x14ac:dyDescent="0.25">
      <c r="A76" s="20"/>
      <c r="B76" s="21" t="s">
        <v>27</v>
      </c>
      <c r="C76" s="21"/>
      <c r="D76" s="21"/>
      <c r="E76" s="21"/>
      <c r="F76" s="18" t="s">
        <v>15</v>
      </c>
      <c r="G76" s="18" t="s">
        <v>64</v>
      </c>
      <c r="H76" s="24" t="s">
        <v>76</v>
      </c>
      <c r="I76" s="18" t="s">
        <v>28</v>
      </c>
      <c r="J76" s="19">
        <f>J77</f>
        <v>119200</v>
      </c>
      <c r="K76" s="19">
        <f t="shared" ref="K76:L76" si="35">K77</f>
        <v>0</v>
      </c>
      <c r="L76" s="19">
        <f t="shared" si="35"/>
        <v>119200</v>
      </c>
    </row>
    <row r="77" spans="1:12" s="1" customFormat="1" ht="12.75" hidden="1" x14ac:dyDescent="0.25">
      <c r="A77" s="20"/>
      <c r="B77" s="17" t="s">
        <v>29</v>
      </c>
      <c r="C77" s="17"/>
      <c r="D77" s="17"/>
      <c r="E77" s="17"/>
      <c r="F77" s="18" t="s">
        <v>15</v>
      </c>
      <c r="G77" s="18" t="s">
        <v>64</v>
      </c>
      <c r="H77" s="24" t="s">
        <v>76</v>
      </c>
      <c r="I77" s="18" t="s">
        <v>30</v>
      </c>
      <c r="J77" s="19">
        <f>119164+36</f>
        <v>119200</v>
      </c>
      <c r="K77" s="19"/>
      <c r="L77" s="19">
        <f t="shared" si="5"/>
        <v>119200</v>
      </c>
    </row>
    <row r="78" spans="1:12" s="2" customFormat="1" ht="12.75" hidden="1" x14ac:dyDescent="0.25">
      <c r="A78" s="221" t="s">
        <v>77</v>
      </c>
      <c r="B78" s="221"/>
      <c r="C78" s="17"/>
      <c r="D78" s="17"/>
      <c r="E78" s="17"/>
      <c r="F78" s="24" t="s">
        <v>15</v>
      </c>
      <c r="G78" s="24" t="s">
        <v>64</v>
      </c>
      <c r="H78" s="24" t="s">
        <v>78</v>
      </c>
      <c r="I78" s="24"/>
      <c r="J78" s="26">
        <f t="shared" ref="J78:L79" si="36">J79</f>
        <v>200</v>
      </c>
      <c r="K78" s="26">
        <f t="shared" si="36"/>
        <v>0</v>
      </c>
      <c r="L78" s="26">
        <f t="shared" si="36"/>
        <v>200</v>
      </c>
    </row>
    <row r="79" spans="1:12" s="1" customFormat="1" ht="12.75" hidden="1" x14ac:dyDescent="0.25">
      <c r="A79" s="20"/>
      <c r="B79" s="21" t="s">
        <v>71</v>
      </c>
      <c r="C79" s="21"/>
      <c r="D79" s="21"/>
      <c r="E79" s="21"/>
      <c r="F79" s="18" t="s">
        <v>15</v>
      </c>
      <c r="G79" s="24" t="s">
        <v>64</v>
      </c>
      <c r="H79" s="24" t="s">
        <v>78</v>
      </c>
      <c r="I79" s="18" t="s">
        <v>79</v>
      </c>
      <c r="J79" s="19">
        <f t="shared" si="36"/>
        <v>200</v>
      </c>
      <c r="K79" s="19">
        <f t="shared" si="36"/>
        <v>0</v>
      </c>
      <c r="L79" s="19">
        <f t="shared" si="36"/>
        <v>200</v>
      </c>
    </row>
    <row r="80" spans="1:12" s="1" customFormat="1" ht="12.75" hidden="1" x14ac:dyDescent="0.25">
      <c r="A80" s="20"/>
      <c r="B80" s="21" t="s">
        <v>80</v>
      </c>
      <c r="C80" s="21"/>
      <c r="D80" s="21"/>
      <c r="E80" s="21"/>
      <c r="F80" s="18" t="s">
        <v>15</v>
      </c>
      <c r="G80" s="24" t="s">
        <v>64</v>
      </c>
      <c r="H80" s="24" t="s">
        <v>78</v>
      </c>
      <c r="I80" s="18" t="s">
        <v>81</v>
      </c>
      <c r="J80" s="19">
        <v>200</v>
      </c>
      <c r="K80" s="19"/>
      <c r="L80" s="19">
        <f t="shared" ref="L80:L153" si="37">J80+K80</f>
        <v>200</v>
      </c>
    </row>
    <row r="81" spans="1:12" s="1" customFormat="1" ht="25.5" customHeight="1" x14ac:dyDescent="0.25">
      <c r="A81" s="221" t="s">
        <v>82</v>
      </c>
      <c r="B81" s="221"/>
      <c r="C81" s="17"/>
      <c r="D81" s="17"/>
      <c r="E81" s="17"/>
      <c r="F81" s="18" t="s">
        <v>15</v>
      </c>
      <c r="G81" s="18" t="s">
        <v>64</v>
      </c>
      <c r="H81" s="27" t="s">
        <v>83</v>
      </c>
      <c r="I81" s="18"/>
      <c r="J81" s="19">
        <f t="shared" ref="J81:L82" si="38">J82</f>
        <v>1200000</v>
      </c>
      <c r="K81" s="19">
        <f t="shared" si="38"/>
        <v>550000</v>
      </c>
      <c r="L81" s="19">
        <f t="shared" si="38"/>
        <v>1750000</v>
      </c>
    </row>
    <row r="82" spans="1:12" s="1" customFormat="1" ht="12.75" x14ac:dyDescent="0.25">
      <c r="A82" s="20"/>
      <c r="B82" s="21" t="s">
        <v>27</v>
      </c>
      <c r="C82" s="21"/>
      <c r="D82" s="21"/>
      <c r="E82" s="21"/>
      <c r="F82" s="18" t="s">
        <v>15</v>
      </c>
      <c r="G82" s="24" t="s">
        <v>64</v>
      </c>
      <c r="H82" s="27" t="s">
        <v>83</v>
      </c>
      <c r="I82" s="18" t="s">
        <v>28</v>
      </c>
      <c r="J82" s="19">
        <f t="shared" si="38"/>
        <v>1200000</v>
      </c>
      <c r="K82" s="19">
        <f t="shared" si="38"/>
        <v>550000</v>
      </c>
      <c r="L82" s="19">
        <f t="shared" si="38"/>
        <v>1750000</v>
      </c>
    </row>
    <row r="83" spans="1:12" s="1" customFormat="1" ht="12.75" x14ac:dyDescent="0.25">
      <c r="A83" s="20"/>
      <c r="B83" s="17" t="s">
        <v>29</v>
      </c>
      <c r="C83" s="17"/>
      <c r="D83" s="17"/>
      <c r="E83" s="17"/>
      <c r="F83" s="18" t="s">
        <v>15</v>
      </c>
      <c r="G83" s="24" t="s">
        <v>64</v>
      </c>
      <c r="H83" s="27" t="s">
        <v>83</v>
      </c>
      <c r="I83" s="18" t="s">
        <v>30</v>
      </c>
      <c r="J83" s="19">
        <f>1100000+100000</f>
        <v>1200000</v>
      </c>
      <c r="K83" s="19">
        <v>550000</v>
      </c>
      <c r="L83" s="19">
        <f t="shared" si="37"/>
        <v>1750000</v>
      </c>
    </row>
    <row r="84" spans="1:12" s="1" customFormat="1" ht="12.75" hidden="1" x14ac:dyDescent="0.25">
      <c r="A84" s="221" t="s">
        <v>84</v>
      </c>
      <c r="B84" s="221"/>
      <c r="C84" s="17"/>
      <c r="D84" s="17"/>
      <c r="E84" s="17"/>
      <c r="F84" s="18" t="s">
        <v>15</v>
      </c>
      <c r="G84" s="24" t="s">
        <v>64</v>
      </c>
      <c r="H84" s="24" t="s">
        <v>85</v>
      </c>
      <c r="I84" s="18"/>
      <c r="J84" s="19">
        <f t="shared" ref="J84:L85" si="39">J85</f>
        <v>534800</v>
      </c>
      <c r="K84" s="19">
        <f t="shared" si="39"/>
        <v>0</v>
      </c>
      <c r="L84" s="19">
        <f t="shared" si="39"/>
        <v>534800</v>
      </c>
    </row>
    <row r="85" spans="1:12" s="1" customFormat="1" ht="12.75" hidden="1" x14ac:dyDescent="0.25">
      <c r="A85" s="20"/>
      <c r="B85" s="21" t="s">
        <v>27</v>
      </c>
      <c r="C85" s="21"/>
      <c r="D85" s="21"/>
      <c r="E85" s="21"/>
      <c r="F85" s="18" t="s">
        <v>15</v>
      </c>
      <c r="G85" s="24" t="s">
        <v>64</v>
      </c>
      <c r="H85" s="24" t="s">
        <v>85</v>
      </c>
      <c r="I85" s="18" t="s">
        <v>28</v>
      </c>
      <c r="J85" s="19">
        <f t="shared" si="39"/>
        <v>534800</v>
      </c>
      <c r="K85" s="19">
        <f t="shared" si="39"/>
        <v>0</v>
      </c>
      <c r="L85" s="19">
        <f t="shared" si="39"/>
        <v>534800</v>
      </c>
    </row>
    <row r="86" spans="1:12" s="1" customFormat="1" ht="12.75" hidden="1" x14ac:dyDescent="0.25">
      <c r="A86" s="20"/>
      <c r="B86" s="17" t="s">
        <v>29</v>
      </c>
      <c r="C86" s="17"/>
      <c r="D86" s="17"/>
      <c r="E86" s="17"/>
      <c r="F86" s="18" t="s">
        <v>15</v>
      </c>
      <c r="G86" s="24" t="s">
        <v>64</v>
      </c>
      <c r="H86" s="24" t="s">
        <v>85</v>
      </c>
      <c r="I86" s="18" t="s">
        <v>30</v>
      </c>
      <c r="J86" s="19">
        <v>534800</v>
      </c>
      <c r="K86" s="19"/>
      <c r="L86" s="19">
        <f t="shared" si="37"/>
        <v>534800</v>
      </c>
    </row>
    <row r="87" spans="1:12" s="12" customFormat="1" ht="12.75" hidden="1" x14ac:dyDescent="0.25">
      <c r="A87" s="219" t="s">
        <v>86</v>
      </c>
      <c r="B87" s="219"/>
      <c r="C87" s="9"/>
      <c r="D87" s="9"/>
      <c r="E87" s="9"/>
      <c r="F87" s="10" t="s">
        <v>87</v>
      </c>
      <c r="G87" s="10"/>
      <c r="H87" s="10"/>
      <c r="I87" s="10"/>
      <c r="J87" s="11">
        <f t="shared" ref="J87:L92" si="40">J88</f>
        <v>708500</v>
      </c>
      <c r="K87" s="11">
        <f t="shared" si="40"/>
        <v>0</v>
      </c>
      <c r="L87" s="11">
        <f t="shared" si="40"/>
        <v>708500</v>
      </c>
    </row>
    <row r="88" spans="1:12" s="29" customFormat="1" ht="12.75" hidden="1" x14ac:dyDescent="0.25">
      <c r="A88" s="228" t="s">
        <v>88</v>
      </c>
      <c r="B88" s="228"/>
      <c r="C88" s="28"/>
      <c r="D88" s="28"/>
      <c r="E88" s="28"/>
      <c r="F88" s="14" t="s">
        <v>87</v>
      </c>
      <c r="G88" s="14" t="s">
        <v>17</v>
      </c>
      <c r="H88" s="14"/>
      <c r="I88" s="14"/>
      <c r="J88" s="15">
        <f t="shared" si="40"/>
        <v>708500</v>
      </c>
      <c r="K88" s="15">
        <f t="shared" si="40"/>
        <v>0</v>
      </c>
      <c r="L88" s="15">
        <f t="shared" si="40"/>
        <v>708500</v>
      </c>
    </row>
    <row r="89" spans="1:12" s="30" customFormat="1" ht="12.75" hidden="1" x14ac:dyDescent="0.25">
      <c r="A89" s="221" t="s">
        <v>89</v>
      </c>
      <c r="B89" s="221"/>
      <c r="C89" s="17"/>
      <c r="D89" s="17"/>
      <c r="E89" s="17"/>
      <c r="F89" s="18" t="s">
        <v>87</v>
      </c>
      <c r="G89" s="18" t="s">
        <v>17</v>
      </c>
      <c r="H89" s="18" t="s">
        <v>90</v>
      </c>
      <c r="I89" s="18"/>
      <c r="J89" s="19">
        <f t="shared" si="40"/>
        <v>708500</v>
      </c>
      <c r="K89" s="19">
        <f t="shared" si="40"/>
        <v>0</v>
      </c>
      <c r="L89" s="19">
        <f t="shared" si="40"/>
        <v>708500</v>
      </c>
    </row>
    <row r="90" spans="1:12" s="1" customFormat="1" ht="12.75" hidden="1" x14ac:dyDescent="0.25">
      <c r="A90" s="221" t="s">
        <v>91</v>
      </c>
      <c r="B90" s="221"/>
      <c r="C90" s="17"/>
      <c r="D90" s="17"/>
      <c r="E90" s="17"/>
      <c r="F90" s="18" t="s">
        <v>87</v>
      </c>
      <c r="G90" s="18" t="s">
        <v>17</v>
      </c>
      <c r="H90" s="18" t="s">
        <v>92</v>
      </c>
      <c r="I90" s="18"/>
      <c r="J90" s="31">
        <f t="shared" si="40"/>
        <v>708500</v>
      </c>
      <c r="K90" s="31">
        <f t="shared" si="40"/>
        <v>0</v>
      </c>
      <c r="L90" s="31">
        <f t="shared" si="40"/>
        <v>708500</v>
      </c>
    </row>
    <row r="91" spans="1:12" s="1" customFormat="1" ht="12.75" hidden="1" x14ac:dyDescent="0.25">
      <c r="A91" s="227" t="s">
        <v>93</v>
      </c>
      <c r="B91" s="227"/>
      <c r="C91" s="21"/>
      <c r="D91" s="21"/>
      <c r="E91" s="21"/>
      <c r="F91" s="18" t="s">
        <v>87</v>
      </c>
      <c r="G91" s="18" t="s">
        <v>17</v>
      </c>
      <c r="H91" s="18" t="s">
        <v>94</v>
      </c>
      <c r="I91" s="18"/>
      <c r="J91" s="31">
        <f t="shared" si="40"/>
        <v>708500</v>
      </c>
      <c r="K91" s="31">
        <f t="shared" si="40"/>
        <v>0</v>
      </c>
      <c r="L91" s="31">
        <f t="shared" si="40"/>
        <v>708500</v>
      </c>
    </row>
    <row r="92" spans="1:12" s="1" customFormat="1" ht="12.75" hidden="1" x14ac:dyDescent="0.25">
      <c r="A92" s="21"/>
      <c r="B92" s="17" t="s">
        <v>71</v>
      </c>
      <c r="C92" s="17"/>
      <c r="D92" s="17"/>
      <c r="E92" s="17"/>
      <c r="F92" s="18" t="s">
        <v>87</v>
      </c>
      <c r="G92" s="18" t="s">
        <v>17</v>
      </c>
      <c r="H92" s="18" t="s">
        <v>95</v>
      </c>
      <c r="I92" s="18" t="s">
        <v>79</v>
      </c>
      <c r="J92" s="19">
        <f>J93</f>
        <v>708500</v>
      </c>
      <c r="K92" s="19">
        <f t="shared" si="40"/>
        <v>0</v>
      </c>
      <c r="L92" s="19">
        <f t="shared" si="40"/>
        <v>708500</v>
      </c>
    </row>
    <row r="93" spans="1:12" s="1" customFormat="1" ht="12.75" hidden="1" x14ac:dyDescent="0.25">
      <c r="A93" s="21"/>
      <c r="B93" s="17" t="s">
        <v>80</v>
      </c>
      <c r="C93" s="17"/>
      <c r="D93" s="17"/>
      <c r="E93" s="17"/>
      <c r="F93" s="18" t="s">
        <v>87</v>
      </c>
      <c r="G93" s="18" t="s">
        <v>17</v>
      </c>
      <c r="H93" s="18" t="s">
        <v>95</v>
      </c>
      <c r="I93" s="18" t="s">
        <v>81</v>
      </c>
      <c r="J93" s="19">
        <v>708500</v>
      </c>
      <c r="K93" s="19"/>
      <c r="L93" s="19">
        <f t="shared" si="37"/>
        <v>708500</v>
      </c>
    </row>
    <row r="94" spans="1:12" s="12" customFormat="1" ht="17.25" customHeight="1" x14ac:dyDescent="0.25">
      <c r="A94" s="219" t="s">
        <v>96</v>
      </c>
      <c r="B94" s="219"/>
      <c r="C94" s="9"/>
      <c r="D94" s="9"/>
      <c r="E94" s="9"/>
      <c r="F94" s="10" t="s">
        <v>17</v>
      </c>
      <c r="G94" s="10"/>
      <c r="H94" s="10"/>
      <c r="I94" s="10"/>
      <c r="J94" s="11">
        <f>J95</f>
        <v>596900</v>
      </c>
      <c r="K94" s="11">
        <f t="shared" ref="K94:L94" si="41">K95</f>
        <v>672000</v>
      </c>
      <c r="L94" s="11">
        <f t="shared" si="41"/>
        <v>1268900</v>
      </c>
    </row>
    <row r="95" spans="1:12" s="16" customFormat="1" ht="27.75" customHeight="1" x14ac:dyDescent="0.25">
      <c r="A95" s="220" t="s">
        <v>97</v>
      </c>
      <c r="B95" s="220"/>
      <c r="C95" s="13"/>
      <c r="D95" s="13"/>
      <c r="E95" s="13"/>
      <c r="F95" s="14" t="s">
        <v>17</v>
      </c>
      <c r="G95" s="14" t="s">
        <v>98</v>
      </c>
      <c r="H95" s="14"/>
      <c r="I95" s="14"/>
      <c r="J95" s="15">
        <f>J96+J103</f>
        <v>596900</v>
      </c>
      <c r="K95" s="15">
        <f t="shared" ref="K95:L95" si="42">K96+K103</f>
        <v>672000</v>
      </c>
      <c r="L95" s="15">
        <f t="shared" si="42"/>
        <v>1268900</v>
      </c>
    </row>
    <row r="96" spans="1:12" s="1" customFormat="1" ht="12.75" x14ac:dyDescent="0.25">
      <c r="A96" s="221" t="s">
        <v>99</v>
      </c>
      <c r="B96" s="221"/>
      <c r="C96" s="17"/>
      <c r="D96" s="17"/>
      <c r="E96" s="17"/>
      <c r="F96" s="18" t="s">
        <v>17</v>
      </c>
      <c r="G96" s="18" t="s">
        <v>98</v>
      </c>
      <c r="H96" s="18" t="s">
        <v>100</v>
      </c>
      <c r="I96" s="18"/>
      <c r="J96" s="19">
        <f>J97</f>
        <v>593400</v>
      </c>
      <c r="K96" s="19">
        <f t="shared" ref="K96:L96" si="43">K97</f>
        <v>672000</v>
      </c>
      <c r="L96" s="19">
        <f t="shared" si="43"/>
        <v>1265400</v>
      </c>
    </row>
    <row r="97" spans="1:12" s="1" customFormat="1" ht="39" customHeight="1" x14ac:dyDescent="0.25">
      <c r="A97" s="221" t="s">
        <v>101</v>
      </c>
      <c r="B97" s="221"/>
      <c r="C97" s="17"/>
      <c r="D97" s="17"/>
      <c r="E97" s="17"/>
      <c r="F97" s="18" t="s">
        <v>17</v>
      </c>
      <c r="G97" s="18" t="s">
        <v>98</v>
      </c>
      <c r="H97" s="18" t="s">
        <v>102</v>
      </c>
      <c r="I97" s="18"/>
      <c r="J97" s="19">
        <f>J98+J101</f>
        <v>593400</v>
      </c>
      <c r="K97" s="19">
        <f t="shared" ref="K97:L97" si="44">K98+K101</f>
        <v>672000</v>
      </c>
      <c r="L97" s="19">
        <f t="shared" si="44"/>
        <v>1265400</v>
      </c>
    </row>
    <row r="98" spans="1:12" s="1" customFormat="1" ht="25.5" x14ac:dyDescent="0.25">
      <c r="A98" s="32"/>
      <c r="B98" s="17" t="s">
        <v>22</v>
      </c>
      <c r="C98" s="17"/>
      <c r="D98" s="17"/>
      <c r="E98" s="17"/>
      <c r="F98" s="18" t="s">
        <v>17</v>
      </c>
      <c r="G98" s="24" t="s">
        <v>98</v>
      </c>
      <c r="H98" s="18" t="s">
        <v>102</v>
      </c>
      <c r="I98" s="18" t="s">
        <v>24</v>
      </c>
      <c r="J98" s="19">
        <f>J99+J100</f>
        <v>537700</v>
      </c>
      <c r="K98" s="19">
        <f t="shared" ref="K98:L98" si="45">K99+K100</f>
        <v>595000</v>
      </c>
      <c r="L98" s="19">
        <f t="shared" si="45"/>
        <v>1132700</v>
      </c>
    </row>
    <row r="99" spans="1:12" s="1" customFormat="1" ht="12.75" x14ac:dyDescent="0.25">
      <c r="A99" s="32"/>
      <c r="B99" s="17" t="s">
        <v>103</v>
      </c>
      <c r="C99" s="17"/>
      <c r="D99" s="17"/>
      <c r="E99" s="17"/>
      <c r="F99" s="18" t="s">
        <v>17</v>
      </c>
      <c r="G99" s="24" t="s">
        <v>98</v>
      </c>
      <c r="H99" s="18" t="s">
        <v>102</v>
      </c>
      <c r="I99" s="18" t="s">
        <v>104</v>
      </c>
      <c r="J99" s="19"/>
      <c r="K99" s="19">
        <f>595000+440000</f>
        <v>1035000</v>
      </c>
      <c r="L99" s="19">
        <f t="shared" si="37"/>
        <v>1035000</v>
      </c>
    </row>
    <row r="100" spans="1:12" s="1" customFormat="1" ht="25.5" x14ac:dyDescent="0.25">
      <c r="A100" s="33"/>
      <c r="B100" s="21" t="s">
        <v>105</v>
      </c>
      <c r="C100" s="21"/>
      <c r="D100" s="21"/>
      <c r="E100" s="21"/>
      <c r="F100" s="18" t="s">
        <v>17</v>
      </c>
      <c r="G100" s="24" t="s">
        <v>98</v>
      </c>
      <c r="H100" s="18" t="s">
        <v>102</v>
      </c>
      <c r="I100" s="18" t="s">
        <v>106</v>
      </c>
      <c r="J100" s="19">
        <f>537694+6</f>
        <v>537700</v>
      </c>
      <c r="K100" s="19">
        <v>-440000</v>
      </c>
      <c r="L100" s="19">
        <f t="shared" si="37"/>
        <v>97700</v>
      </c>
    </row>
    <row r="101" spans="1:12" s="1" customFormat="1" ht="12.75" x14ac:dyDescent="0.25">
      <c r="A101" s="33"/>
      <c r="B101" s="21" t="s">
        <v>27</v>
      </c>
      <c r="C101" s="21"/>
      <c r="D101" s="21"/>
      <c r="E101" s="21"/>
      <c r="F101" s="18" t="s">
        <v>17</v>
      </c>
      <c r="G101" s="24" t="s">
        <v>98</v>
      </c>
      <c r="H101" s="18" t="s">
        <v>102</v>
      </c>
      <c r="I101" s="18" t="s">
        <v>28</v>
      </c>
      <c r="J101" s="19">
        <f>J102</f>
        <v>55700</v>
      </c>
      <c r="K101" s="19">
        <f t="shared" ref="K101:L101" si="46">K102</f>
        <v>77000</v>
      </c>
      <c r="L101" s="19">
        <f t="shared" si="46"/>
        <v>132700</v>
      </c>
    </row>
    <row r="102" spans="1:12" s="1" customFormat="1" ht="12.75" x14ac:dyDescent="0.25">
      <c r="A102" s="33"/>
      <c r="B102" s="17" t="s">
        <v>29</v>
      </c>
      <c r="C102" s="17"/>
      <c r="D102" s="17"/>
      <c r="E102" s="17"/>
      <c r="F102" s="18" t="s">
        <v>17</v>
      </c>
      <c r="G102" s="24" t="s">
        <v>98</v>
      </c>
      <c r="H102" s="18" t="s">
        <v>102</v>
      </c>
      <c r="I102" s="18" t="s">
        <v>30</v>
      </c>
      <c r="J102" s="19">
        <f>55735-35</f>
        <v>55700</v>
      </c>
      <c r="K102" s="19">
        <v>77000</v>
      </c>
      <c r="L102" s="19">
        <f t="shared" si="37"/>
        <v>132700</v>
      </c>
    </row>
    <row r="103" spans="1:12" s="1" customFormat="1" ht="12.75" hidden="1" x14ac:dyDescent="0.25">
      <c r="A103" s="221" t="s">
        <v>42</v>
      </c>
      <c r="B103" s="221"/>
      <c r="C103" s="17"/>
      <c r="D103" s="17"/>
      <c r="E103" s="17"/>
      <c r="F103" s="18" t="s">
        <v>17</v>
      </c>
      <c r="G103" s="24" t="s">
        <v>98</v>
      </c>
      <c r="H103" s="18" t="s">
        <v>43</v>
      </c>
      <c r="I103" s="18"/>
      <c r="J103" s="19">
        <f>J104</f>
        <v>3500</v>
      </c>
      <c r="K103" s="19">
        <f t="shared" ref="K103:L106" si="47">K104</f>
        <v>0</v>
      </c>
      <c r="L103" s="19">
        <f t="shared" si="47"/>
        <v>3500</v>
      </c>
    </row>
    <row r="104" spans="1:12" s="1" customFormat="1" ht="12.75" hidden="1" x14ac:dyDescent="0.25">
      <c r="A104" s="225" t="s">
        <v>44</v>
      </c>
      <c r="B104" s="226"/>
      <c r="C104" s="22"/>
      <c r="D104" s="22"/>
      <c r="E104" s="17"/>
      <c r="F104" s="18" t="s">
        <v>17</v>
      </c>
      <c r="G104" s="24" t="s">
        <v>98</v>
      </c>
      <c r="H104" s="18" t="s">
        <v>45</v>
      </c>
      <c r="I104" s="18"/>
      <c r="J104" s="19">
        <f>J105</f>
        <v>3500</v>
      </c>
      <c r="K104" s="19">
        <f t="shared" si="47"/>
        <v>0</v>
      </c>
      <c r="L104" s="19">
        <f t="shared" si="47"/>
        <v>3500</v>
      </c>
    </row>
    <row r="105" spans="1:12" s="1" customFormat="1" ht="12.75" hidden="1" x14ac:dyDescent="0.25">
      <c r="A105" s="221" t="s">
        <v>107</v>
      </c>
      <c r="B105" s="221"/>
      <c r="C105" s="17"/>
      <c r="D105" s="17"/>
      <c r="E105" s="17"/>
      <c r="F105" s="18" t="s">
        <v>17</v>
      </c>
      <c r="G105" s="24" t="s">
        <v>98</v>
      </c>
      <c r="H105" s="18" t="s">
        <v>108</v>
      </c>
      <c r="I105" s="18"/>
      <c r="J105" s="19">
        <f>J106</f>
        <v>3500</v>
      </c>
      <c r="K105" s="19">
        <f t="shared" si="47"/>
        <v>0</v>
      </c>
      <c r="L105" s="19">
        <f t="shared" si="47"/>
        <v>3500</v>
      </c>
    </row>
    <row r="106" spans="1:12" s="1" customFormat="1" ht="12.75" hidden="1" x14ac:dyDescent="0.25">
      <c r="A106" s="20"/>
      <c r="B106" s="21" t="s">
        <v>27</v>
      </c>
      <c r="C106" s="21"/>
      <c r="D106" s="21"/>
      <c r="E106" s="21"/>
      <c r="F106" s="18" t="s">
        <v>17</v>
      </c>
      <c r="G106" s="24" t="s">
        <v>98</v>
      </c>
      <c r="H106" s="18" t="s">
        <v>108</v>
      </c>
      <c r="I106" s="18" t="s">
        <v>28</v>
      </c>
      <c r="J106" s="19">
        <f>J107</f>
        <v>3500</v>
      </c>
      <c r="K106" s="19">
        <f t="shared" si="47"/>
        <v>0</v>
      </c>
      <c r="L106" s="19">
        <f t="shared" si="47"/>
        <v>3500</v>
      </c>
    </row>
    <row r="107" spans="1:12" s="1" customFormat="1" ht="12.75" hidden="1" x14ac:dyDescent="0.25">
      <c r="A107" s="20"/>
      <c r="B107" s="17" t="s">
        <v>29</v>
      </c>
      <c r="C107" s="17"/>
      <c r="D107" s="17"/>
      <c r="E107" s="17"/>
      <c r="F107" s="18" t="s">
        <v>17</v>
      </c>
      <c r="G107" s="24" t="s">
        <v>98</v>
      </c>
      <c r="H107" s="18" t="s">
        <v>108</v>
      </c>
      <c r="I107" s="18" t="s">
        <v>30</v>
      </c>
      <c r="J107" s="19">
        <v>3500</v>
      </c>
      <c r="K107" s="19"/>
      <c r="L107" s="19">
        <f t="shared" si="37"/>
        <v>3500</v>
      </c>
    </row>
    <row r="108" spans="1:12" s="12" customFormat="1" ht="12.75" x14ac:dyDescent="0.25">
      <c r="A108" s="219" t="s">
        <v>109</v>
      </c>
      <c r="B108" s="219"/>
      <c r="C108" s="9"/>
      <c r="D108" s="9"/>
      <c r="E108" s="9"/>
      <c r="F108" s="10" t="s">
        <v>38</v>
      </c>
      <c r="G108" s="10"/>
      <c r="H108" s="10"/>
      <c r="I108" s="10"/>
      <c r="J108" s="11">
        <f>J109+J116+J122</f>
        <v>5282300</v>
      </c>
      <c r="K108" s="11">
        <f t="shared" ref="K108:L108" si="48">K109+K116+K122</f>
        <v>100000</v>
      </c>
      <c r="L108" s="11">
        <f t="shared" si="48"/>
        <v>5382300</v>
      </c>
    </row>
    <row r="109" spans="1:12" s="16" customFormat="1" ht="12.75" hidden="1" x14ac:dyDescent="0.25">
      <c r="A109" s="220" t="s">
        <v>110</v>
      </c>
      <c r="B109" s="220"/>
      <c r="C109" s="13"/>
      <c r="D109" s="13"/>
      <c r="E109" s="13"/>
      <c r="F109" s="14" t="s">
        <v>38</v>
      </c>
      <c r="G109" s="14" t="s">
        <v>111</v>
      </c>
      <c r="H109" s="14"/>
      <c r="I109" s="14"/>
      <c r="J109" s="15">
        <f>J110+J113</f>
        <v>705000</v>
      </c>
      <c r="K109" s="15">
        <f t="shared" ref="K109:L109" si="49">K110+K113</f>
        <v>0</v>
      </c>
      <c r="L109" s="15">
        <f t="shared" si="49"/>
        <v>705000</v>
      </c>
    </row>
    <row r="110" spans="1:12" s="1" customFormat="1" ht="12.75" hidden="1" x14ac:dyDescent="0.25">
      <c r="A110" s="221" t="s">
        <v>112</v>
      </c>
      <c r="B110" s="221"/>
      <c r="C110" s="17"/>
      <c r="D110" s="17"/>
      <c r="E110" s="17"/>
      <c r="F110" s="18" t="s">
        <v>38</v>
      </c>
      <c r="G110" s="18" t="s">
        <v>111</v>
      </c>
      <c r="H110" s="18" t="s">
        <v>113</v>
      </c>
      <c r="I110" s="18"/>
      <c r="J110" s="19">
        <f t="shared" ref="J110:L111" si="50">J111</f>
        <v>55000</v>
      </c>
      <c r="K110" s="19">
        <f t="shared" si="50"/>
        <v>0</v>
      </c>
      <c r="L110" s="19">
        <f t="shared" si="50"/>
        <v>55000</v>
      </c>
    </row>
    <row r="111" spans="1:12" s="1" customFormat="1" ht="12.75" hidden="1" x14ac:dyDescent="0.25">
      <c r="A111" s="33"/>
      <c r="B111" s="21" t="s">
        <v>27</v>
      </c>
      <c r="C111" s="21"/>
      <c r="D111" s="21"/>
      <c r="E111" s="21"/>
      <c r="F111" s="18" t="s">
        <v>38</v>
      </c>
      <c r="G111" s="18" t="s">
        <v>111</v>
      </c>
      <c r="H111" s="18" t="s">
        <v>113</v>
      </c>
      <c r="I111" s="18" t="s">
        <v>28</v>
      </c>
      <c r="J111" s="19">
        <f t="shared" si="50"/>
        <v>55000</v>
      </c>
      <c r="K111" s="19">
        <f t="shared" si="50"/>
        <v>0</v>
      </c>
      <c r="L111" s="19">
        <f t="shared" si="50"/>
        <v>55000</v>
      </c>
    </row>
    <row r="112" spans="1:12" s="1" customFormat="1" ht="12.75" hidden="1" x14ac:dyDescent="0.25">
      <c r="A112" s="33"/>
      <c r="B112" s="17" t="s">
        <v>29</v>
      </c>
      <c r="C112" s="17"/>
      <c r="D112" s="17"/>
      <c r="E112" s="17"/>
      <c r="F112" s="18" t="s">
        <v>38</v>
      </c>
      <c r="G112" s="18" t="s">
        <v>111</v>
      </c>
      <c r="H112" s="18" t="s">
        <v>113</v>
      </c>
      <c r="I112" s="18" t="s">
        <v>30</v>
      </c>
      <c r="J112" s="19">
        <v>55000</v>
      </c>
      <c r="K112" s="19"/>
      <c r="L112" s="19">
        <f t="shared" si="37"/>
        <v>55000</v>
      </c>
    </row>
    <row r="113" spans="1:15" s="38" customFormat="1" hidden="1" x14ac:dyDescent="0.25">
      <c r="A113" s="231" t="s">
        <v>114</v>
      </c>
      <c r="B113" s="232"/>
      <c r="C113" s="34"/>
      <c r="D113" s="34"/>
      <c r="E113" s="35">
        <v>851</v>
      </c>
      <c r="F113" s="18" t="s">
        <v>38</v>
      </c>
      <c r="G113" s="18" t="s">
        <v>111</v>
      </c>
      <c r="H113" s="27" t="s">
        <v>115</v>
      </c>
      <c r="I113" s="36"/>
      <c r="J113" s="37">
        <f>J114</f>
        <v>650000</v>
      </c>
      <c r="K113" s="37">
        <f t="shared" ref="K113:L114" si="51">K114</f>
        <v>0</v>
      </c>
      <c r="L113" s="37">
        <f t="shared" si="51"/>
        <v>650000</v>
      </c>
    </row>
    <row r="114" spans="1:15" s="1" customFormat="1" ht="12.75" hidden="1" x14ac:dyDescent="0.25">
      <c r="A114" s="17"/>
      <c r="B114" s="17" t="s">
        <v>31</v>
      </c>
      <c r="C114" s="17"/>
      <c r="D114" s="17"/>
      <c r="E114" s="35">
        <v>851</v>
      </c>
      <c r="F114" s="18" t="s">
        <v>38</v>
      </c>
      <c r="G114" s="18" t="s">
        <v>111</v>
      </c>
      <c r="H114" s="27" t="s">
        <v>115</v>
      </c>
      <c r="I114" s="18" t="s">
        <v>32</v>
      </c>
      <c r="J114" s="39">
        <f>J115</f>
        <v>650000</v>
      </c>
      <c r="K114" s="39">
        <f t="shared" si="51"/>
        <v>0</v>
      </c>
      <c r="L114" s="39">
        <f t="shared" si="51"/>
        <v>650000</v>
      </c>
      <c r="N114" s="40"/>
      <c r="O114" s="41"/>
    </row>
    <row r="115" spans="1:15" s="1" customFormat="1" ht="25.5" hidden="1" x14ac:dyDescent="0.25">
      <c r="A115" s="17"/>
      <c r="B115" s="17" t="s">
        <v>116</v>
      </c>
      <c r="C115" s="17"/>
      <c r="D115" s="17"/>
      <c r="E115" s="35">
        <v>851</v>
      </c>
      <c r="F115" s="18" t="s">
        <v>38</v>
      </c>
      <c r="G115" s="18" t="s">
        <v>111</v>
      </c>
      <c r="H115" s="27" t="s">
        <v>115</v>
      </c>
      <c r="I115" s="18" t="s">
        <v>117</v>
      </c>
      <c r="J115" s="39">
        <v>650000</v>
      </c>
      <c r="K115" s="39">
        <v>0</v>
      </c>
      <c r="L115" s="19">
        <f t="shared" si="37"/>
        <v>650000</v>
      </c>
      <c r="N115" s="40"/>
      <c r="O115" s="41"/>
    </row>
    <row r="116" spans="1:15" s="16" customFormat="1" ht="12.75" hidden="1" x14ac:dyDescent="0.25">
      <c r="A116" s="229" t="s">
        <v>118</v>
      </c>
      <c r="B116" s="230"/>
      <c r="C116" s="42"/>
      <c r="D116" s="42"/>
      <c r="E116" s="42"/>
      <c r="F116" s="14" t="s">
        <v>38</v>
      </c>
      <c r="G116" s="14" t="s">
        <v>98</v>
      </c>
      <c r="H116" s="14"/>
      <c r="I116" s="14"/>
      <c r="J116" s="15">
        <f t="shared" ref="J116:L120" si="52">J117</f>
        <v>4433800</v>
      </c>
      <c r="K116" s="15">
        <f t="shared" si="52"/>
        <v>0</v>
      </c>
      <c r="L116" s="15">
        <f t="shared" si="52"/>
        <v>4433800</v>
      </c>
    </row>
    <row r="117" spans="1:15" s="1" customFormat="1" ht="12.75" hidden="1" x14ac:dyDescent="0.25">
      <c r="A117" s="221" t="s">
        <v>71</v>
      </c>
      <c r="B117" s="221"/>
      <c r="C117" s="17"/>
      <c r="D117" s="17"/>
      <c r="E117" s="17"/>
      <c r="F117" s="18" t="s">
        <v>38</v>
      </c>
      <c r="G117" s="18" t="s">
        <v>98</v>
      </c>
      <c r="H117" s="18" t="s">
        <v>72</v>
      </c>
      <c r="I117" s="18"/>
      <c r="J117" s="19">
        <f t="shared" si="52"/>
        <v>4433800</v>
      </c>
      <c r="K117" s="19">
        <f t="shared" si="52"/>
        <v>0</v>
      </c>
      <c r="L117" s="19">
        <f t="shared" si="52"/>
        <v>4433800</v>
      </c>
    </row>
    <row r="118" spans="1:15" s="1" customFormat="1" ht="12.75" hidden="1" x14ac:dyDescent="0.25">
      <c r="A118" s="221" t="s">
        <v>73</v>
      </c>
      <c r="B118" s="221"/>
      <c r="C118" s="17"/>
      <c r="D118" s="17"/>
      <c r="E118" s="17"/>
      <c r="F118" s="18" t="s">
        <v>38</v>
      </c>
      <c r="G118" s="18" t="s">
        <v>98</v>
      </c>
      <c r="H118" s="18" t="s">
        <v>74</v>
      </c>
      <c r="I118" s="18"/>
      <c r="J118" s="19">
        <f>J119</f>
        <v>4433800</v>
      </c>
      <c r="K118" s="19">
        <f t="shared" si="52"/>
        <v>0</v>
      </c>
      <c r="L118" s="19">
        <f t="shared" si="52"/>
        <v>4433800</v>
      </c>
    </row>
    <row r="119" spans="1:15" s="1" customFormat="1" ht="12.75" hidden="1" x14ac:dyDescent="0.25">
      <c r="A119" s="225" t="s">
        <v>119</v>
      </c>
      <c r="B119" s="226"/>
      <c r="C119" s="22"/>
      <c r="D119" s="22"/>
      <c r="E119" s="22"/>
      <c r="F119" s="18" t="s">
        <v>38</v>
      </c>
      <c r="G119" s="18" t="s">
        <v>98</v>
      </c>
      <c r="H119" s="18" t="s">
        <v>120</v>
      </c>
      <c r="I119" s="18"/>
      <c r="J119" s="19">
        <f>J120</f>
        <v>4433800</v>
      </c>
      <c r="K119" s="19">
        <f t="shared" si="52"/>
        <v>0</v>
      </c>
      <c r="L119" s="19">
        <f t="shared" si="52"/>
        <v>4433800</v>
      </c>
    </row>
    <row r="120" spans="1:15" s="1" customFormat="1" ht="12.75" hidden="1" x14ac:dyDescent="0.25">
      <c r="A120" s="17"/>
      <c r="B120" s="17" t="s">
        <v>71</v>
      </c>
      <c r="C120" s="17"/>
      <c r="D120" s="17"/>
      <c r="E120" s="17"/>
      <c r="F120" s="18" t="s">
        <v>38</v>
      </c>
      <c r="G120" s="18" t="s">
        <v>98</v>
      </c>
      <c r="H120" s="18" t="s">
        <v>120</v>
      </c>
      <c r="I120" s="18" t="s">
        <v>79</v>
      </c>
      <c r="J120" s="19">
        <f>J121</f>
        <v>4433800</v>
      </c>
      <c r="K120" s="19">
        <f t="shared" si="52"/>
        <v>0</v>
      </c>
      <c r="L120" s="19">
        <f t="shared" si="52"/>
        <v>4433800</v>
      </c>
    </row>
    <row r="121" spans="1:15" s="1" customFormat="1" ht="12.75" hidden="1" x14ac:dyDescent="0.25">
      <c r="A121" s="43"/>
      <c r="B121" s="22" t="s">
        <v>80</v>
      </c>
      <c r="C121" s="22"/>
      <c r="D121" s="22"/>
      <c r="E121" s="22"/>
      <c r="F121" s="18" t="s">
        <v>38</v>
      </c>
      <c r="G121" s="18" t="s">
        <v>98</v>
      </c>
      <c r="H121" s="18" t="s">
        <v>120</v>
      </c>
      <c r="I121" s="18" t="s">
        <v>81</v>
      </c>
      <c r="J121" s="19">
        <v>4433800</v>
      </c>
      <c r="K121" s="19"/>
      <c r="L121" s="19">
        <f t="shared" si="37"/>
        <v>4433800</v>
      </c>
    </row>
    <row r="122" spans="1:15" s="16" customFormat="1" ht="12.75" x14ac:dyDescent="0.25">
      <c r="A122" s="220" t="s">
        <v>121</v>
      </c>
      <c r="B122" s="220"/>
      <c r="C122" s="13"/>
      <c r="D122" s="13"/>
      <c r="E122" s="13"/>
      <c r="F122" s="14" t="s">
        <v>38</v>
      </c>
      <c r="G122" s="14" t="s">
        <v>122</v>
      </c>
      <c r="H122" s="14"/>
      <c r="I122" s="14"/>
      <c r="J122" s="15">
        <f>J123+J130</f>
        <v>143500</v>
      </c>
      <c r="K122" s="15">
        <f t="shared" ref="K122:L122" si="53">K123+K130</f>
        <v>100000</v>
      </c>
      <c r="L122" s="15">
        <f t="shared" si="53"/>
        <v>243500</v>
      </c>
    </row>
    <row r="123" spans="1:15" s="23" customFormat="1" ht="12.75" hidden="1" x14ac:dyDescent="0.25">
      <c r="A123" s="221" t="s">
        <v>71</v>
      </c>
      <c r="B123" s="221"/>
      <c r="C123" s="17"/>
      <c r="D123" s="17"/>
      <c r="E123" s="17"/>
      <c r="F123" s="18" t="s">
        <v>38</v>
      </c>
      <c r="G123" s="18" t="s">
        <v>122</v>
      </c>
      <c r="H123" s="18" t="s">
        <v>72</v>
      </c>
      <c r="I123" s="7"/>
      <c r="J123" s="19">
        <f t="shared" ref="J123:L124" si="54">J124</f>
        <v>143500</v>
      </c>
      <c r="K123" s="19">
        <f t="shared" si="54"/>
        <v>0</v>
      </c>
      <c r="L123" s="19">
        <f t="shared" si="54"/>
        <v>143500</v>
      </c>
    </row>
    <row r="124" spans="1:15" s="1" customFormat="1" ht="12.75" hidden="1" x14ac:dyDescent="0.25">
      <c r="A124" s="221" t="s">
        <v>73</v>
      </c>
      <c r="B124" s="221"/>
      <c r="C124" s="17"/>
      <c r="D124" s="17"/>
      <c r="E124" s="17"/>
      <c r="F124" s="24" t="s">
        <v>38</v>
      </c>
      <c r="G124" s="24" t="s">
        <v>122</v>
      </c>
      <c r="H124" s="24" t="s">
        <v>74</v>
      </c>
      <c r="I124" s="25"/>
      <c r="J124" s="19">
        <f t="shared" si="54"/>
        <v>143500</v>
      </c>
      <c r="K124" s="19">
        <f t="shared" si="54"/>
        <v>0</v>
      </c>
      <c r="L124" s="19">
        <f t="shared" si="54"/>
        <v>143500</v>
      </c>
    </row>
    <row r="125" spans="1:15" s="1" customFormat="1" ht="12.75" hidden="1" x14ac:dyDescent="0.25">
      <c r="A125" s="221" t="s">
        <v>123</v>
      </c>
      <c r="B125" s="221"/>
      <c r="C125" s="17"/>
      <c r="D125" s="17"/>
      <c r="E125" s="17"/>
      <c r="F125" s="24" t="s">
        <v>38</v>
      </c>
      <c r="G125" s="24" t="s">
        <v>122</v>
      </c>
      <c r="H125" s="24" t="s">
        <v>124</v>
      </c>
      <c r="I125" s="24"/>
      <c r="J125" s="19">
        <f>J126+J128</f>
        <v>143500</v>
      </c>
      <c r="K125" s="19">
        <f t="shared" ref="K125:L125" si="55">K126+K128</f>
        <v>0</v>
      </c>
      <c r="L125" s="19">
        <f t="shared" si="55"/>
        <v>143500</v>
      </c>
    </row>
    <row r="126" spans="1:15" s="1" customFormat="1" ht="25.5" hidden="1" x14ac:dyDescent="0.25">
      <c r="A126" s="17"/>
      <c r="B126" s="17" t="s">
        <v>22</v>
      </c>
      <c r="C126" s="17"/>
      <c r="D126" s="17"/>
      <c r="E126" s="17"/>
      <c r="F126" s="24" t="s">
        <v>38</v>
      </c>
      <c r="G126" s="24" t="s">
        <v>122</v>
      </c>
      <c r="H126" s="24" t="s">
        <v>124</v>
      </c>
      <c r="I126" s="18" t="s">
        <v>24</v>
      </c>
      <c r="J126" s="19">
        <f>J127</f>
        <v>73900</v>
      </c>
      <c r="K126" s="19">
        <f t="shared" ref="K126:L126" si="56">K127</f>
        <v>0</v>
      </c>
      <c r="L126" s="19">
        <f t="shared" si="56"/>
        <v>73900</v>
      </c>
    </row>
    <row r="127" spans="1:15" s="1" customFormat="1" ht="12.75" hidden="1" x14ac:dyDescent="0.25">
      <c r="A127" s="20"/>
      <c r="B127" s="21" t="s">
        <v>25</v>
      </c>
      <c r="C127" s="21"/>
      <c r="D127" s="21"/>
      <c r="E127" s="21"/>
      <c r="F127" s="24" t="s">
        <v>38</v>
      </c>
      <c r="G127" s="24" t="s">
        <v>122</v>
      </c>
      <c r="H127" s="24" t="s">
        <v>124</v>
      </c>
      <c r="I127" s="18" t="s">
        <v>26</v>
      </c>
      <c r="J127" s="19">
        <f>73883+17</f>
        <v>73900</v>
      </c>
      <c r="K127" s="19"/>
      <c r="L127" s="19">
        <f t="shared" si="37"/>
        <v>73900</v>
      </c>
    </row>
    <row r="128" spans="1:15" s="1" customFormat="1" ht="12.75" hidden="1" x14ac:dyDescent="0.25">
      <c r="A128" s="20"/>
      <c r="B128" s="21" t="s">
        <v>27</v>
      </c>
      <c r="C128" s="21"/>
      <c r="D128" s="21"/>
      <c r="E128" s="21"/>
      <c r="F128" s="24" t="s">
        <v>38</v>
      </c>
      <c r="G128" s="24" t="s">
        <v>122</v>
      </c>
      <c r="H128" s="24" t="s">
        <v>124</v>
      </c>
      <c r="I128" s="18" t="s">
        <v>28</v>
      </c>
      <c r="J128" s="19">
        <f>J129</f>
        <v>69600</v>
      </c>
      <c r="K128" s="19">
        <f t="shared" ref="K128:L128" si="57">K129</f>
        <v>0</v>
      </c>
      <c r="L128" s="19">
        <f t="shared" si="57"/>
        <v>69600</v>
      </c>
    </row>
    <row r="129" spans="1:13" s="1" customFormat="1" ht="12.75" hidden="1" x14ac:dyDescent="0.25">
      <c r="A129" s="20"/>
      <c r="B129" s="17" t="s">
        <v>29</v>
      </c>
      <c r="C129" s="17"/>
      <c r="D129" s="17"/>
      <c r="E129" s="17"/>
      <c r="F129" s="24" t="s">
        <v>38</v>
      </c>
      <c r="G129" s="24" t="s">
        <v>122</v>
      </c>
      <c r="H129" s="24" t="s">
        <v>124</v>
      </c>
      <c r="I129" s="18" t="s">
        <v>30</v>
      </c>
      <c r="J129" s="19">
        <f>69617-17</f>
        <v>69600</v>
      </c>
      <c r="K129" s="19"/>
      <c r="L129" s="19">
        <f t="shared" si="37"/>
        <v>69600</v>
      </c>
    </row>
    <row r="130" spans="1:13" s="1" customFormat="1" ht="12.75" x14ac:dyDescent="0.25">
      <c r="A130" s="233" t="s">
        <v>125</v>
      </c>
      <c r="B130" s="234"/>
      <c r="C130" s="17"/>
      <c r="D130" s="44"/>
      <c r="E130" s="44"/>
      <c r="F130" s="24" t="s">
        <v>38</v>
      </c>
      <c r="G130" s="24" t="s">
        <v>122</v>
      </c>
      <c r="H130" s="24" t="s">
        <v>126</v>
      </c>
      <c r="I130" s="18"/>
      <c r="J130" s="19">
        <f>J131</f>
        <v>0</v>
      </c>
      <c r="K130" s="19">
        <f t="shared" ref="K130:L132" si="58">K131</f>
        <v>100000</v>
      </c>
      <c r="L130" s="19">
        <f t="shared" si="58"/>
        <v>100000</v>
      </c>
    </row>
    <row r="131" spans="1:13" s="1" customFormat="1" ht="27.75" customHeight="1" x14ac:dyDescent="0.25">
      <c r="A131" s="235" t="s">
        <v>127</v>
      </c>
      <c r="B131" s="236"/>
      <c r="C131" s="17"/>
      <c r="D131" s="44"/>
      <c r="E131" s="44"/>
      <c r="F131" s="24" t="s">
        <v>38</v>
      </c>
      <c r="G131" s="24" t="s">
        <v>122</v>
      </c>
      <c r="H131" s="24" t="s">
        <v>128</v>
      </c>
      <c r="I131" s="18"/>
      <c r="J131" s="19">
        <f>J132</f>
        <v>0</v>
      </c>
      <c r="K131" s="19">
        <f t="shared" si="58"/>
        <v>100000</v>
      </c>
      <c r="L131" s="19">
        <f t="shared" si="58"/>
        <v>100000</v>
      </c>
    </row>
    <row r="132" spans="1:13" s="1" customFormat="1" ht="12.75" x14ac:dyDescent="0.25">
      <c r="A132" s="20"/>
      <c r="B132" s="17" t="s">
        <v>31</v>
      </c>
      <c r="C132" s="17"/>
      <c r="D132" s="44"/>
      <c r="E132" s="44"/>
      <c r="F132" s="24" t="s">
        <v>38</v>
      </c>
      <c r="G132" s="24" t="s">
        <v>122</v>
      </c>
      <c r="H132" s="24" t="s">
        <v>128</v>
      </c>
      <c r="I132" s="18" t="s">
        <v>32</v>
      </c>
      <c r="J132" s="19">
        <f>J133</f>
        <v>0</v>
      </c>
      <c r="K132" s="19">
        <f t="shared" si="58"/>
        <v>100000</v>
      </c>
      <c r="L132" s="19">
        <f t="shared" si="58"/>
        <v>100000</v>
      </c>
    </row>
    <row r="133" spans="1:13" s="1" customFormat="1" ht="25.5" x14ac:dyDescent="0.25">
      <c r="A133" s="20"/>
      <c r="B133" s="17" t="s">
        <v>116</v>
      </c>
      <c r="C133" s="17"/>
      <c r="D133" s="44"/>
      <c r="E133" s="44"/>
      <c r="F133" s="24" t="s">
        <v>38</v>
      </c>
      <c r="G133" s="24" t="s">
        <v>122</v>
      </c>
      <c r="H133" s="24" t="s">
        <v>128</v>
      </c>
      <c r="I133" s="18" t="s">
        <v>117</v>
      </c>
      <c r="J133" s="19"/>
      <c r="K133" s="19">
        <v>100000</v>
      </c>
      <c r="L133" s="19">
        <f t="shared" si="37"/>
        <v>100000</v>
      </c>
    </row>
    <row r="134" spans="1:13" s="16" customFormat="1" ht="12.75" x14ac:dyDescent="0.25">
      <c r="A134" s="45" t="s">
        <v>129</v>
      </c>
      <c r="B134" s="13"/>
      <c r="C134" s="13"/>
      <c r="F134" s="46" t="s">
        <v>111</v>
      </c>
      <c r="G134" s="46"/>
      <c r="H134" s="46"/>
      <c r="I134" s="14"/>
      <c r="J134" s="47">
        <f>J135</f>
        <v>0</v>
      </c>
      <c r="K134" s="47">
        <f t="shared" ref="K134:L135" si="59">K135</f>
        <v>320000</v>
      </c>
      <c r="L134" s="47">
        <f t="shared" si="59"/>
        <v>320000</v>
      </c>
      <c r="M134" s="48"/>
    </row>
    <row r="135" spans="1:13" s="16" customFormat="1" ht="12.75" x14ac:dyDescent="0.25">
      <c r="A135" s="45" t="s">
        <v>130</v>
      </c>
      <c r="B135" s="13"/>
      <c r="C135" s="13"/>
      <c r="F135" s="46" t="s">
        <v>111</v>
      </c>
      <c r="G135" s="46" t="s">
        <v>87</v>
      </c>
      <c r="H135" s="46"/>
      <c r="I135" s="14"/>
      <c r="J135" s="47">
        <f>J136</f>
        <v>0</v>
      </c>
      <c r="K135" s="47">
        <f t="shared" si="59"/>
        <v>320000</v>
      </c>
      <c r="L135" s="47">
        <f t="shared" si="59"/>
        <v>320000</v>
      </c>
      <c r="M135" s="48"/>
    </row>
    <row r="136" spans="1:13" s="1" customFormat="1" ht="27" customHeight="1" x14ac:dyDescent="0.25">
      <c r="A136" s="225" t="s">
        <v>131</v>
      </c>
      <c r="B136" s="226"/>
      <c r="C136" s="17"/>
      <c r="D136" s="17"/>
      <c r="E136" s="17"/>
      <c r="F136" s="24" t="s">
        <v>111</v>
      </c>
      <c r="G136" s="24" t="s">
        <v>87</v>
      </c>
      <c r="H136" s="24" t="s">
        <v>132</v>
      </c>
      <c r="I136" s="18"/>
      <c r="J136" s="19">
        <f>J137+J141</f>
        <v>0</v>
      </c>
      <c r="K136" s="19">
        <f>K137+K141</f>
        <v>320000</v>
      </c>
      <c r="L136" s="19">
        <f>L137+L141</f>
        <v>320000</v>
      </c>
    </row>
    <row r="137" spans="1:13" s="1" customFormat="1" ht="16.5" customHeight="1" x14ac:dyDescent="0.25">
      <c r="A137" s="225" t="s">
        <v>133</v>
      </c>
      <c r="B137" s="226"/>
      <c r="C137" s="17"/>
      <c r="D137" s="17"/>
      <c r="E137" s="17"/>
      <c r="F137" s="24" t="s">
        <v>111</v>
      </c>
      <c r="G137" s="24" t="s">
        <v>87</v>
      </c>
      <c r="H137" s="24" t="s">
        <v>134</v>
      </c>
      <c r="I137" s="18"/>
      <c r="J137" s="19">
        <f>J138</f>
        <v>0</v>
      </c>
      <c r="K137" s="19">
        <f t="shared" ref="K137:L138" si="60">K138</f>
        <v>200000</v>
      </c>
      <c r="L137" s="19">
        <f t="shared" si="60"/>
        <v>200000</v>
      </c>
    </row>
    <row r="138" spans="1:13" s="1" customFormat="1" ht="27.75" customHeight="1" x14ac:dyDescent="0.25">
      <c r="A138" s="43"/>
      <c r="B138" s="21" t="s">
        <v>135</v>
      </c>
      <c r="C138" s="17"/>
      <c r="D138" s="17"/>
      <c r="E138" s="17"/>
      <c r="F138" s="24" t="s">
        <v>111</v>
      </c>
      <c r="G138" s="24" t="s">
        <v>87</v>
      </c>
      <c r="H138" s="24" t="s">
        <v>136</v>
      </c>
      <c r="I138" s="18"/>
      <c r="J138" s="19">
        <f>J139</f>
        <v>0</v>
      </c>
      <c r="K138" s="19">
        <f t="shared" si="60"/>
        <v>200000</v>
      </c>
      <c r="L138" s="19">
        <f t="shared" si="60"/>
        <v>200000</v>
      </c>
    </row>
    <row r="139" spans="1:13" s="1" customFormat="1" ht="12.75" x14ac:dyDescent="0.25">
      <c r="A139" s="43"/>
      <c r="B139" s="17" t="s">
        <v>137</v>
      </c>
      <c r="C139" s="17"/>
      <c r="D139" s="17"/>
      <c r="E139" s="17"/>
      <c r="F139" s="24" t="s">
        <v>111</v>
      </c>
      <c r="G139" s="24" t="s">
        <v>87</v>
      </c>
      <c r="H139" s="24" t="s">
        <v>136</v>
      </c>
      <c r="I139" s="18" t="s">
        <v>138</v>
      </c>
      <c r="J139" s="19">
        <f>J140</f>
        <v>0</v>
      </c>
      <c r="K139" s="19">
        <f>K140</f>
        <v>200000</v>
      </c>
      <c r="L139" s="19">
        <f>L140</f>
        <v>200000</v>
      </c>
    </row>
    <row r="140" spans="1:13" s="1" customFormat="1" ht="25.5" x14ac:dyDescent="0.25">
      <c r="A140" s="43"/>
      <c r="B140" s="17" t="s">
        <v>139</v>
      </c>
      <c r="C140" s="17"/>
      <c r="D140" s="17"/>
      <c r="E140" s="17"/>
      <c r="F140" s="24" t="s">
        <v>111</v>
      </c>
      <c r="G140" s="24" t="s">
        <v>87</v>
      </c>
      <c r="H140" s="24" t="s">
        <v>136</v>
      </c>
      <c r="I140" s="18" t="s">
        <v>140</v>
      </c>
      <c r="J140" s="19"/>
      <c r="K140" s="19">
        <v>200000</v>
      </c>
      <c r="L140" s="19">
        <f>J140+K140</f>
        <v>200000</v>
      </c>
    </row>
    <row r="141" spans="1:13" s="1" customFormat="1" ht="12.75" x14ac:dyDescent="0.25">
      <c r="A141" s="225" t="s">
        <v>141</v>
      </c>
      <c r="B141" s="226"/>
      <c r="C141" s="17"/>
      <c r="D141" s="17"/>
      <c r="E141" s="17"/>
      <c r="F141" s="24" t="s">
        <v>111</v>
      </c>
      <c r="G141" s="24" t="s">
        <v>87</v>
      </c>
      <c r="H141" s="24" t="s">
        <v>142</v>
      </c>
      <c r="I141" s="18"/>
      <c r="J141" s="19">
        <f>J143</f>
        <v>0</v>
      </c>
      <c r="K141" s="19">
        <f>K143</f>
        <v>120000</v>
      </c>
      <c r="L141" s="19">
        <f>L143</f>
        <v>120000</v>
      </c>
    </row>
    <row r="142" spans="1:13" s="1" customFormat="1" ht="12.75" x14ac:dyDescent="0.25">
      <c r="A142" s="43"/>
      <c r="B142" s="17" t="s">
        <v>137</v>
      </c>
      <c r="C142" s="17"/>
      <c r="D142" s="17"/>
      <c r="E142" s="17"/>
      <c r="F142" s="24" t="s">
        <v>111</v>
      </c>
      <c r="G142" s="24" t="s">
        <v>87</v>
      </c>
      <c r="H142" s="24" t="s">
        <v>142</v>
      </c>
      <c r="I142" s="18" t="s">
        <v>138</v>
      </c>
      <c r="J142" s="19">
        <f>J143</f>
        <v>0</v>
      </c>
      <c r="K142" s="19">
        <f t="shared" ref="K142:L142" si="61">K143</f>
        <v>120000</v>
      </c>
      <c r="L142" s="19">
        <f t="shared" si="61"/>
        <v>120000</v>
      </c>
    </row>
    <row r="143" spans="1:13" s="1" customFormat="1" ht="25.5" x14ac:dyDescent="0.25">
      <c r="A143" s="20"/>
      <c r="B143" s="17" t="s">
        <v>139</v>
      </c>
      <c r="C143" s="17"/>
      <c r="D143" s="17"/>
      <c r="E143" s="17"/>
      <c r="F143" s="24" t="s">
        <v>111</v>
      </c>
      <c r="G143" s="24" t="s">
        <v>87</v>
      </c>
      <c r="H143" s="24" t="s">
        <v>142</v>
      </c>
      <c r="I143" s="18" t="s">
        <v>140</v>
      </c>
      <c r="J143" s="19"/>
      <c r="K143" s="19">
        <v>120000</v>
      </c>
      <c r="L143" s="19">
        <f t="shared" si="37"/>
        <v>120000</v>
      </c>
    </row>
    <row r="144" spans="1:13" s="12" customFormat="1" ht="12.75" x14ac:dyDescent="0.25">
      <c r="A144" s="219" t="s">
        <v>143</v>
      </c>
      <c r="B144" s="219"/>
      <c r="C144" s="9"/>
      <c r="D144" s="9"/>
      <c r="E144" s="9"/>
      <c r="F144" s="10" t="s">
        <v>144</v>
      </c>
      <c r="G144" s="10"/>
      <c r="H144" s="10"/>
      <c r="I144" s="10"/>
      <c r="J144" s="11">
        <f>J145+J173+J238+J242</f>
        <v>121161349.22999999</v>
      </c>
      <c r="K144" s="11">
        <f>K145+K173+K238+K242</f>
        <v>9008361</v>
      </c>
      <c r="L144" s="11">
        <f>L145+L173+L238+L242</f>
        <v>130169710.22999999</v>
      </c>
    </row>
    <row r="145" spans="1:12" s="16" customFormat="1" ht="12.75" x14ac:dyDescent="0.25">
      <c r="A145" s="220" t="s">
        <v>145</v>
      </c>
      <c r="B145" s="220"/>
      <c r="C145" s="13"/>
      <c r="D145" s="13"/>
      <c r="E145" s="13"/>
      <c r="F145" s="14" t="s">
        <v>144</v>
      </c>
      <c r="G145" s="14" t="s">
        <v>15</v>
      </c>
      <c r="H145" s="14"/>
      <c r="I145" s="14"/>
      <c r="J145" s="15">
        <f>J146+J154+J166+J169</f>
        <v>20048220</v>
      </c>
      <c r="K145" s="15">
        <f>K146+K154+K166+K169</f>
        <v>700000</v>
      </c>
      <c r="L145" s="15">
        <f>L146+L154+L166+L169</f>
        <v>20748220</v>
      </c>
    </row>
    <row r="146" spans="1:12" s="1" customFormat="1" ht="12.75" hidden="1" x14ac:dyDescent="0.25">
      <c r="A146" s="221" t="s">
        <v>146</v>
      </c>
      <c r="B146" s="221"/>
      <c r="C146" s="17"/>
      <c r="D146" s="17"/>
      <c r="E146" s="17"/>
      <c r="F146" s="18" t="s">
        <v>144</v>
      </c>
      <c r="G146" s="18" t="s">
        <v>15</v>
      </c>
      <c r="H146" s="18" t="s">
        <v>147</v>
      </c>
      <c r="I146" s="18"/>
      <c r="J146" s="19">
        <f>J147</f>
        <v>18669300</v>
      </c>
      <c r="K146" s="19">
        <f t="shared" ref="K146:L146" si="62">K147</f>
        <v>0</v>
      </c>
      <c r="L146" s="19">
        <f t="shared" si="62"/>
        <v>18669300</v>
      </c>
    </row>
    <row r="147" spans="1:12" s="1" customFormat="1" ht="12.75" hidden="1" x14ac:dyDescent="0.25">
      <c r="A147" s="221" t="s">
        <v>148</v>
      </c>
      <c r="B147" s="221"/>
      <c r="C147" s="17"/>
      <c r="D147" s="17"/>
      <c r="E147" s="17"/>
      <c r="F147" s="18" t="s">
        <v>144</v>
      </c>
      <c r="G147" s="18" t="s">
        <v>15</v>
      </c>
      <c r="H147" s="18" t="s">
        <v>149</v>
      </c>
      <c r="I147" s="18"/>
      <c r="J147" s="19">
        <f>J148+J151</f>
        <v>18669300</v>
      </c>
      <c r="K147" s="19">
        <f t="shared" ref="K147:L147" si="63">K148+K151</f>
        <v>0</v>
      </c>
      <c r="L147" s="19">
        <f t="shared" si="63"/>
        <v>18669300</v>
      </c>
    </row>
    <row r="148" spans="1:12" s="1" customFormat="1" ht="12.75" hidden="1" x14ac:dyDescent="0.25">
      <c r="A148" s="221" t="s">
        <v>150</v>
      </c>
      <c r="B148" s="221"/>
      <c r="C148" s="17"/>
      <c r="D148" s="17"/>
      <c r="E148" s="17"/>
      <c r="F148" s="18" t="s">
        <v>144</v>
      </c>
      <c r="G148" s="18" t="s">
        <v>15</v>
      </c>
      <c r="H148" s="18" t="s">
        <v>151</v>
      </c>
      <c r="I148" s="18"/>
      <c r="J148" s="19">
        <f t="shared" ref="J148:L149" si="64">J149</f>
        <v>6225700</v>
      </c>
      <c r="K148" s="19">
        <f t="shared" si="64"/>
        <v>0</v>
      </c>
      <c r="L148" s="19">
        <f t="shared" si="64"/>
        <v>6225700</v>
      </c>
    </row>
    <row r="149" spans="1:12" s="1" customFormat="1" ht="25.5" hidden="1" x14ac:dyDescent="0.25">
      <c r="A149" s="17"/>
      <c r="B149" s="17" t="s">
        <v>152</v>
      </c>
      <c r="C149" s="17"/>
      <c r="D149" s="17"/>
      <c r="E149" s="17"/>
      <c r="F149" s="18" t="s">
        <v>144</v>
      </c>
      <c r="G149" s="18" t="s">
        <v>15</v>
      </c>
      <c r="H149" s="18" t="s">
        <v>151</v>
      </c>
      <c r="I149" s="18" t="s">
        <v>153</v>
      </c>
      <c r="J149" s="19">
        <f t="shared" si="64"/>
        <v>6225700</v>
      </c>
      <c r="K149" s="19">
        <f t="shared" si="64"/>
        <v>0</v>
      </c>
      <c r="L149" s="19">
        <f t="shared" si="64"/>
        <v>6225700</v>
      </c>
    </row>
    <row r="150" spans="1:12" s="1" customFormat="1" ht="25.5" hidden="1" x14ac:dyDescent="0.25">
      <c r="A150" s="17"/>
      <c r="B150" s="17" t="s">
        <v>154</v>
      </c>
      <c r="C150" s="17"/>
      <c r="D150" s="17"/>
      <c r="E150" s="17"/>
      <c r="F150" s="18" t="s">
        <v>144</v>
      </c>
      <c r="G150" s="18" t="s">
        <v>15</v>
      </c>
      <c r="H150" s="18" t="s">
        <v>151</v>
      </c>
      <c r="I150" s="18" t="s">
        <v>155</v>
      </c>
      <c r="J150" s="19">
        <f>6225757-57</f>
        <v>6225700</v>
      </c>
      <c r="K150" s="19"/>
      <c r="L150" s="19">
        <f t="shared" si="37"/>
        <v>6225700</v>
      </c>
    </row>
    <row r="151" spans="1:12" s="1" customFormat="1" ht="12.75" hidden="1" x14ac:dyDescent="0.25">
      <c r="A151" s="221" t="s">
        <v>156</v>
      </c>
      <c r="B151" s="221"/>
      <c r="C151" s="17"/>
      <c r="D151" s="17"/>
      <c r="E151" s="17"/>
      <c r="F151" s="18" t="s">
        <v>144</v>
      </c>
      <c r="G151" s="18" t="s">
        <v>15</v>
      </c>
      <c r="H151" s="18" t="s">
        <v>157</v>
      </c>
      <c r="I151" s="18"/>
      <c r="J151" s="19">
        <f>J153</f>
        <v>12443600</v>
      </c>
      <c r="K151" s="19">
        <f t="shared" ref="K151:L151" si="65">K153</f>
        <v>0</v>
      </c>
      <c r="L151" s="19">
        <f t="shared" si="65"/>
        <v>12443600</v>
      </c>
    </row>
    <row r="152" spans="1:12" s="1" customFormat="1" ht="25.5" hidden="1" x14ac:dyDescent="0.25">
      <c r="A152" s="17"/>
      <c r="B152" s="17" t="s">
        <v>152</v>
      </c>
      <c r="C152" s="17"/>
      <c r="D152" s="17"/>
      <c r="E152" s="17"/>
      <c r="F152" s="18" t="s">
        <v>144</v>
      </c>
      <c r="G152" s="18" t="s">
        <v>15</v>
      </c>
      <c r="H152" s="18" t="s">
        <v>157</v>
      </c>
      <c r="I152" s="18" t="s">
        <v>153</v>
      </c>
      <c r="J152" s="19">
        <f>J153</f>
        <v>12443600</v>
      </c>
      <c r="K152" s="19">
        <f t="shared" ref="K152:L152" si="66">K153</f>
        <v>0</v>
      </c>
      <c r="L152" s="19">
        <f t="shared" si="66"/>
        <v>12443600</v>
      </c>
    </row>
    <row r="153" spans="1:12" s="1" customFormat="1" ht="25.5" hidden="1" x14ac:dyDescent="0.25">
      <c r="A153" s="17"/>
      <c r="B153" s="17" t="s">
        <v>154</v>
      </c>
      <c r="C153" s="17"/>
      <c r="D153" s="17"/>
      <c r="E153" s="17"/>
      <c r="F153" s="18" t="s">
        <v>144</v>
      </c>
      <c r="G153" s="18" t="s">
        <v>15</v>
      </c>
      <c r="H153" s="18" t="s">
        <v>157</v>
      </c>
      <c r="I153" s="18" t="s">
        <v>155</v>
      </c>
      <c r="J153" s="19">
        <f>12443632-32</f>
        <v>12443600</v>
      </c>
      <c r="K153" s="19"/>
      <c r="L153" s="19">
        <f t="shared" si="37"/>
        <v>12443600</v>
      </c>
    </row>
    <row r="154" spans="1:12" s="2" customFormat="1" ht="12.75" x14ac:dyDescent="0.25">
      <c r="A154" s="221" t="s">
        <v>71</v>
      </c>
      <c r="B154" s="221"/>
      <c r="C154" s="17"/>
      <c r="D154" s="17"/>
      <c r="E154" s="17"/>
      <c r="F154" s="24" t="s">
        <v>144</v>
      </c>
      <c r="G154" s="24" t="s">
        <v>15</v>
      </c>
      <c r="H154" s="24" t="s">
        <v>158</v>
      </c>
      <c r="I154" s="24"/>
      <c r="J154" s="26">
        <f>J155</f>
        <v>878920</v>
      </c>
      <c r="K154" s="26">
        <f t="shared" ref="K154:L154" si="67">K155</f>
        <v>-300000</v>
      </c>
      <c r="L154" s="26">
        <f t="shared" si="67"/>
        <v>578920</v>
      </c>
    </row>
    <row r="155" spans="1:12" s="1" customFormat="1" ht="53.25" customHeight="1" x14ac:dyDescent="0.25">
      <c r="A155" s="221" t="s">
        <v>73</v>
      </c>
      <c r="B155" s="221"/>
      <c r="C155" s="17"/>
      <c r="D155" s="17"/>
      <c r="E155" s="17"/>
      <c r="F155" s="18" t="s">
        <v>144</v>
      </c>
      <c r="G155" s="18" t="s">
        <v>15</v>
      </c>
      <c r="H155" s="18" t="s">
        <v>74</v>
      </c>
      <c r="I155" s="18"/>
      <c r="J155" s="19">
        <f>J161+J156</f>
        <v>878920</v>
      </c>
      <c r="K155" s="19">
        <f t="shared" ref="K155:L155" si="68">K161+K156</f>
        <v>-300000</v>
      </c>
      <c r="L155" s="19">
        <f t="shared" si="68"/>
        <v>578920</v>
      </c>
    </row>
    <row r="156" spans="1:12" s="1" customFormat="1" ht="66.75" customHeight="1" x14ac:dyDescent="0.25">
      <c r="A156" s="221" t="s">
        <v>159</v>
      </c>
      <c r="B156" s="221"/>
      <c r="C156" s="17"/>
      <c r="D156" s="17"/>
      <c r="E156" s="17"/>
      <c r="F156" s="18" t="s">
        <v>144</v>
      </c>
      <c r="G156" s="18" t="s">
        <v>15</v>
      </c>
      <c r="H156" s="18" t="s">
        <v>160</v>
      </c>
      <c r="I156" s="18"/>
      <c r="J156" s="19">
        <f>J157+J159</f>
        <v>863000</v>
      </c>
      <c r="K156" s="19">
        <f t="shared" ref="K156:L156" si="69">K157+K159</f>
        <v>-300000</v>
      </c>
      <c r="L156" s="19">
        <f t="shared" si="69"/>
        <v>563000</v>
      </c>
    </row>
    <row r="157" spans="1:12" s="1" customFormat="1" ht="12.75" x14ac:dyDescent="0.25">
      <c r="A157" s="17"/>
      <c r="B157" s="17" t="s">
        <v>161</v>
      </c>
      <c r="C157" s="17"/>
      <c r="D157" s="17"/>
      <c r="E157" s="17"/>
      <c r="F157" s="18" t="s">
        <v>144</v>
      </c>
      <c r="G157" s="18" t="s">
        <v>15</v>
      </c>
      <c r="H157" s="18" t="s">
        <v>160</v>
      </c>
      <c r="I157" s="18" t="s">
        <v>162</v>
      </c>
      <c r="J157" s="19">
        <f t="shared" ref="J157:L157" si="70">J158</f>
        <v>863000</v>
      </c>
      <c r="K157" s="19">
        <f t="shared" si="70"/>
        <v>-863000</v>
      </c>
      <c r="L157" s="19">
        <f t="shared" si="70"/>
        <v>0</v>
      </c>
    </row>
    <row r="158" spans="1:12" s="1" customFormat="1" ht="25.5" x14ac:dyDescent="0.25">
      <c r="A158" s="20"/>
      <c r="B158" s="17" t="s">
        <v>163</v>
      </c>
      <c r="C158" s="17"/>
      <c r="D158" s="17"/>
      <c r="E158" s="17"/>
      <c r="F158" s="18" t="s">
        <v>144</v>
      </c>
      <c r="G158" s="18" t="s">
        <v>15</v>
      </c>
      <c r="H158" s="18" t="s">
        <v>160</v>
      </c>
      <c r="I158" s="18" t="s">
        <v>164</v>
      </c>
      <c r="J158" s="19">
        <v>863000</v>
      </c>
      <c r="K158" s="19">
        <v>-863000</v>
      </c>
      <c r="L158" s="19">
        <f t="shared" ref="L158:L237" si="71">J158+K158</f>
        <v>0</v>
      </c>
    </row>
    <row r="159" spans="1:12" s="1" customFormat="1" ht="25.5" x14ac:dyDescent="0.25">
      <c r="A159" s="20"/>
      <c r="B159" s="17" t="s">
        <v>152</v>
      </c>
      <c r="C159" s="17"/>
      <c r="D159" s="17"/>
      <c r="E159" s="17"/>
      <c r="F159" s="18" t="s">
        <v>144</v>
      </c>
      <c r="G159" s="18" t="s">
        <v>15</v>
      </c>
      <c r="H159" s="18" t="s">
        <v>160</v>
      </c>
      <c r="I159" s="18" t="s">
        <v>153</v>
      </c>
      <c r="J159" s="19">
        <f>J160</f>
        <v>0</v>
      </c>
      <c r="K159" s="19">
        <f t="shared" ref="K159:L159" si="72">K160</f>
        <v>563000</v>
      </c>
      <c r="L159" s="19">
        <f t="shared" si="72"/>
        <v>563000</v>
      </c>
    </row>
    <row r="160" spans="1:12" s="1" customFormat="1" ht="25.5" x14ac:dyDescent="0.25">
      <c r="A160" s="20"/>
      <c r="B160" s="17" t="s">
        <v>154</v>
      </c>
      <c r="C160" s="17"/>
      <c r="D160" s="17"/>
      <c r="E160" s="17"/>
      <c r="F160" s="18" t="s">
        <v>144</v>
      </c>
      <c r="G160" s="18" t="s">
        <v>15</v>
      </c>
      <c r="H160" s="18" t="s">
        <v>160</v>
      </c>
      <c r="I160" s="18" t="s">
        <v>155</v>
      </c>
      <c r="J160" s="19"/>
      <c r="K160" s="19">
        <f>863000-300000</f>
        <v>563000</v>
      </c>
      <c r="L160" s="19">
        <f t="shared" si="71"/>
        <v>563000</v>
      </c>
    </row>
    <row r="161" spans="1:12" s="1" customFormat="1" ht="12.75" hidden="1" x14ac:dyDescent="0.25">
      <c r="A161" s="221" t="s">
        <v>165</v>
      </c>
      <c r="B161" s="221"/>
      <c r="C161" s="17"/>
      <c r="D161" s="17"/>
      <c r="E161" s="17"/>
      <c r="F161" s="18" t="s">
        <v>144</v>
      </c>
      <c r="G161" s="18" t="s">
        <v>15</v>
      </c>
      <c r="H161" s="18" t="s">
        <v>166</v>
      </c>
      <c r="I161" s="18"/>
      <c r="J161" s="19">
        <f>J162+J164</f>
        <v>15920</v>
      </c>
      <c r="K161" s="19">
        <f t="shared" ref="K161:L161" si="73">K162+K164</f>
        <v>0</v>
      </c>
      <c r="L161" s="19">
        <f t="shared" si="73"/>
        <v>15920</v>
      </c>
    </row>
    <row r="162" spans="1:12" s="1" customFormat="1" ht="12.75" x14ac:dyDescent="0.25">
      <c r="A162" s="20"/>
      <c r="B162" s="17" t="s">
        <v>161</v>
      </c>
      <c r="C162" s="17"/>
      <c r="D162" s="17"/>
      <c r="E162" s="17"/>
      <c r="F162" s="18" t="s">
        <v>144</v>
      </c>
      <c r="G162" s="18" t="s">
        <v>15</v>
      </c>
      <c r="H162" s="18" t="s">
        <v>166</v>
      </c>
      <c r="I162" s="18" t="s">
        <v>162</v>
      </c>
      <c r="J162" s="19">
        <f t="shared" ref="J162:L162" si="74">J163</f>
        <v>15920</v>
      </c>
      <c r="K162" s="19">
        <f t="shared" si="74"/>
        <v>-15920</v>
      </c>
      <c r="L162" s="19">
        <f t="shared" si="74"/>
        <v>0</v>
      </c>
    </row>
    <row r="163" spans="1:12" s="1" customFormat="1" ht="16.5" customHeight="1" x14ac:dyDescent="0.25">
      <c r="A163" s="20"/>
      <c r="B163" s="17" t="s">
        <v>167</v>
      </c>
      <c r="C163" s="17"/>
      <c r="D163" s="17"/>
      <c r="E163" s="17"/>
      <c r="F163" s="18" t="s">
        <v>144</v>
      </c>
      <c r="G163" s="18" t="s">
        <v>15</v>
      </c>
      <c r="H163" s="18" t="s">
        <v>166</v>
      </c>
      <c r="I163" s="18" t="s">
        <v>168</v>
      </c>
      <c r="J163" s="19">
        <v>15920</v>
      </c>
      <c r="K163" s="19">
        <v>-15920</v>
      </c>
      <c r="L163" s="19">
        <f t="shared" si="71"/>
        <v>0</v>
      </c>
    </row>
    <row r="164" spans="1:12" s="1" customFormat="1" ht="25.5" x14ac:dyDescent="0.25">
      <c r="A164" s="20"/>
      <c r="B164" s="17" t="s">
        <v>152</v>
      </c>
      <c r="C164" s="17"/>
      <c r="D164" s="17"/>
      <c r="E164" s="17"/>
      <c r="F164" s="18" t="s">
        <v>144</v>
      </c>
      <c r="G164" s="18" t="s">
        <v>15</v>
      </c>
      <c r="H164" s="18" t="s">
        <v>166</v>
      </c>
      <c r="I164" s="18" t="s">
        <v>153</v>
      </c>
      <c r="J164" s="19">
        <f>J165</f>
        <v>0</v>
      </c>
      <c r="K164" s="19">
        <f t="shared" ref="K164:L164" si="75">K165</f>
        <v>15920</v>
      </c>
      <c r="L164" s="19">
        <f t="shared" si="75"/>
        <v>15920</v>
      </c>
    </row>
    <row r="165" spans="1:12" s="1" customFormat="1" ht="25.5" x14ac:dyDescent="0.25">
      <c r="A165" s="20"/>
      <c r="B165" s="17" t="s">
        <v>154</v>
      </c>
      <c r="C165" s="17"/>
      <c r="D165" s="17"/>
      <c r="E165" s="17"/>
      <c r="F165" s="18" t="s">
        <v>144</v>
      </c>
      <c r="G165" s="18" t="s">
        <v>15</v>
      </c>
      <c r="H165" s="18" t="s">
        <v>166</v>
      </c>
      <c r="I165" s="18" t="s">
        <v>155</v>
      </c>
      <c r="J165" s="19"/>
      <c r="K165" s="19">
        <f>15920</f>
        <v>15920</v>
      </c>
      <c r="L165" s="19">
        <f t="shared" si="71"/>
        <v>15920</v>
      </c>
    </row>
    <row r="166" spans="1:12" s="1" customFormat="1" ht="12.75" x14ac:dyDescent="0.25">
      <c r="A166" s="221" t="s">
        <v>169</v>
      </c>
      <c r="B166" s="221"/>
      <c r="C166" s="17"/>
      <c r="D166" s="17"/>
      <c r="E166" s="17"/>
      <c r="F166" s="18" t="s">
        <v>144</v>
      </c>
      <c r="G166" s="18" t="s">
        <v>15</v>
      </c>
      <c r="H166" s="18" t="s">
        <v>170</v>
      </c>
      <c r="I166" s="18"/>
      <c r="J166" s="19">
        <f>J167</f>
        <v>0</v>
      </c>
      <c r="K166" s="19">
        <f t="shared" ref="K166:L166" si="76">K167</f>
        <v>1000000</v>
      </c>
      <c r="L166" s="19">
        <f t="shared" si="76"/>
        <v>1000000</v>
      </c>
    </row>
    <row r="167" spans="1:12" s="1" customFormat="1" ht="12.75" x14ac:dyDescent="0.25">
      <c r="A167" s="17"/>
      <c r="B167" s="17" t="s">
        <v>137</v>
      </c>
      <c r="C167" s="17"/>
      <c r="D167" s="17"/>
      <c r="E167" s="17"/>
      <c r="F167" s="18" t="s">
        <v>144</v>
      </c>
      <c r="G167" s="18" t="s">
        <v>15</v>
      </c>
      <c r="H167" s="18" t="s">
        <v>170</v>
      </c>
      <c r="I167" s="18" t="s">
        <v>138</v>
      </c>
      <c r="J167" s="19">
        <f>J168</f>
        <v>0</v>
      </c>
      <c r="K167" s="19">
        <f>K168</f>
        <v>1000000</v>
      </c>
      <c r="L167" s="19">
        <f>L168</f>
        <v>1000000</v>
      </c>
    </row>
    <row r="168" spans="1:12" s="1" customFormat="1" ht="25.5" x14ac:dyDescent="0.25">
      <c r="A168" s="20"/>
      <c r="B168" s="17" t="s">
        <v>139</v>
      </c>
      <c r="C168" s="17"/>
      <c r="D168" s="17"/>
      <c r="E168" s="17"/>
      <c r="F168" s="18" t="s">
        <v>144</v>
      </c>
      <c r="G168" s="18" t="s">
        <v>15</v>
      </c>
      <c r="H168" s="18" t="s">
        <v>170</v>
      </c>
      <c r="I168" s="18" t="s">
        <v>140</v>
      </c>
      <c r="J168" s="19">
        <v>0</v>
      </c>
      <c r="K168" s="19">
        <v>1000000</v>
      </c>
      <c r="L168" s="19">
        <f t="shared" si="71"/>
        <v>1000000</v>
      </c>
    </row>
    <row r="169" spans="1:12" s="16" customFormat="1" ht="12.75" hidden="1" x14ac:dyDescent="0.25">
      <c r="A169" s="221" t="s">
        <v>171</v>
      </c>
      <c r="B169" s="221"/>
      <c r="C169" s="17"/>
      <c r="D169" s="17"/>
      <c r="E169" s="17"/>
      <c r="F169" s="18" t="s">
        <v>144</v>
      </c>
      <c r="G169" s="18" t="s">
        <v>15</v>
      </c>
      <c r="H169" s="18" t="s">
        <v>172</v>
      </c>
      <c r="I169" s="18"/>
      <c r="J169" s="19">
        <f t="shared" ref="J169:L169" si="77">J170</f>
        <v>500000</v>
      </c>
      <c r="K169" s="19">
        <f t="shared" si="77"/>
        <v>0</v>
      </c>
      <c r="L169" s="19">
        <f t="shared" si="77"/>
        <v>500000</v>
      </c>
    </row>
    <row r="170" spans="1:12" s="1" customFormat="1" ht="12.75" hidden="1" x14ac:dyDescent="0.25">
      <c r="A170" s="17"/>
      <c r="B170" s="17" t="s">
        <v>137</v>
      </c>
      <c r="C170" s="17"/>
      <c r="D170" s="17"/>
      <c r="E170" s="17"/>
      <c r="F170" s="24" t="s">
        <v>144</v>
      </c>
      <c r="G170" s="18" t="s">
        <v>15</v>
      </c>
      <c r="H170" s="24" t="s">
        <v>172</v>
      </c>
      <c r="I170" s="24" t="s">
        <v>138</v>
      </c>
      <c r="J170" s="19">
        <f>J172+J171</f>
        <v>500000</v>
      </c>
      <c r="K170" s="19">
        <f t="shared" ref="K170:L170" si="78">K172+K171</f>
        <v>0</v>
      </c>
      <c r="L170" s="19">
        <f t="shared" si="78"/>
        <v>500000</v>
      </c>
    </row>
    <row r="171" spans="1:12" s="1" customFormat="1" ht="25.5" x14ac:dyDescent="0.25">
      <c r="A171" s="17"/>
      <c r="B171" s="17" t="s">
        <v>139</v>
      </c>
      <c r="C171" s="17"/>
      <c r="D171" s="17"/>
      <c r="E171" s="17"/>
      <c r="F171" s="24" t="s">
        <v>144</v>
      </c>
      <c r="G171" s="18" t="s">
        <v>15</v>
      </c>
      <c r="H171" s="24" t="s">
        <v>172</v>
      </c>
      <c r="I171" s="24" t="s">
        <v>140</v>
      </c>
      <c r="J171" s="19"/>
      <c r="K171" s="19">
        <v>500000</v>
      </c>
      <c r="L171" s="19">
        <f t="shared" si="71"/>
        <v>500000</v>
      </c>
    </row>
    <row r="172" spans="1:12" s="1" customFormat="1" ht="25.5" x14ac:dyDescent="0.25">
      <c r="A172" s="17"/>
      <c r="B172" s="17" t="s">
        <v>173</v>
      </c>
      <c r="C172" s="17"/>
      <c r="D172" s="17"/>
      <c r="E172" s="17"/>
      <c r="F172" s="24" t="s">
        <v>144</v>
      </c>
      <c r="G172" s="18" t="s">
        <v>15</v>
      </c>
      <c r="H172" s="24" t="s">
        <v>172</v>
      </c>
      <c r="I172" s="24" t="s">
        <v>174</v>
      </c>
      <c r="J172" s="19">
        <v>500000</v>
      </c>
      <c r="K172" s="19">
        <v>-500000</v>
      </c>
      <c r="L172" s="19">
        <f t="shared" si="71"/>
        <v>0</v>
      </c>
    </row>
    <row r="173" spans="1:12" s="16" customFormat="1" ht="12.75" x14ac:dyDescent="0.25">
      <c r="A173" s="220" t="s">
        <v>175</v>
      </c>
      <c r="B173" s="220"/>
      <c r="C173" s="13"/>
      <c r="D173" s="13"/>
      <c r="E173" s="13"/>
      <c r="F173" s="14" t="s">
        <v>144</v>
      </c>
      <c r="G173" s="14" t="s">
        <v>87</v>
      </c>
      <c r="H173" s="14"/>
      <c r="I173" s="14"/>
      <c r="J173" s="15">
        <f>J174+J200+J211+J215+J219+J234</f>
        <v>87682929.229999989</v>
      </c>
      <c r="K173" s="15">
        <f t="shared" ref="K173:L173" si="79">K174+K200+K211+K215+K219+K234</f>
        <v>5441461</v>
      </c>
      <c r="L173" s="15">
        <f t="shared" si="79"/>
        <v>93124390.229999989</v>
      </c>
    </row>
    <row r="174" spans="1:12" s="1" customFormat="1" ht="12.75" hidden="1" x14ac:dyDescent="0.25">
      <c r="A174" s="221" t="s">
        <v>176</v>
      </c>
      <c r="B174" s="221"/>
      <c r="C174" s="17"/>
      <c r="D174" s="17"/>
      <c r="E174" s="17"/>
      <c r="F174" s="18" t="s">
        <v>144</v>
      </c>
      <c r="G174" s="18" t="s">
        <v>87</v>
      </c>
      <c r="H174" s="18" t="s">
        <v>177</v>
      </c>
      <c r="I174" s="18"/>
      <c r="J174" s="19">
        <f>J175</f>
        <v>14409500</v>
      </c>
      <c r="K174" s="19">
        <f t="shared" ref="K174:L174" si="80">K175</f>
        <v>0</v>
      </c>
      <c r="L174" s="19">
        <f t="shared" si="80"/>
        <v>14409500</v>
      </c>
    </row>
    <row r="175" spans="1:12" s="1" customFormat="1" ht="12.75" hidden="1" x14ac:dyDescent="0.25">
      <c r="A175" s="221" t="s">
        <v>148</v>
      </c>
      <c r="B175" s="221"/>
      <c r="C175" s="17"/>
      <c r="D175" s="17"/>
      <c r="E175" s="17"/>
      <c r="F175" s="24" t="s">
        <v>144</v>
      </c>
      <c r="G175" s="24" t="s">
        <v>87</v>
      </c>
      <c r="H175" s="24" t="s">
        <v>178</v>
      </c>
      <c r="I175" s="18"/>
      <c r="J175" s="19">
        <f>J176+J179+J182+J185+J188+J191+J194+J197</f>
        <v>14409500</v>
      </c>
      <c r="K175" s="19">
        <f t="shared" ref="K175:L175" si="81">K176+K179+K182+K185+K188+K191+K194+K197</f>
        <v>0</v>
      </c>
      <c r="L175" s="19">
        <f t="shared" si="81"/>
        <v>14409500</v>
      </c>
    </row>
    <row r="176" spans="1:12" s="1" customFormat="1" ht="12.75" hidden="1" x14ac:dyDescent="0.25">
      <c r="A176" s="221" t="s">
        <v>179</v>
      </c>
      <c r="B176" s="221"/>
      <c r="C176" s="17"/>
      <c r="D176" s="17"/>
      <c r="E176" s="17"/>
      <c r="F176" s="24" t="s">
        <v>144</v>
      </c>
      <c r="G176" s="24" t="s">
        <v>87</v>
      </c>
      <c r="H176" s="24" t="s">
        <v>180</v>
      </c>
      <c r="I176" s="18"/>
      <c r="J176" s="19">
        <f t="shared" ref="J176:L177" si="82">J177</f>
        <v>2159400</v>
      </c>
      <c r="K176" s="19">
        <f t="shared" si="82"/>
        <v>0</v>
      </c>
      <c r="L176" s="19">
        <f t="shared" si="82"/>
        <v>2159400</v>
      </c>
    </row>
    <row r="177" spans="1:12" s="1" customFormat="1" ht="25.5" hidden="1" x14ac:dyDescent="0.25">
      <c r="A177" s="17"/>
      <c r="B177" s="17" t="s">
        <v>152</v>
      </c>
      <c r="C177" s="17"/>
      <c r="D177" s="17"/>
      <c r="E177" s="17"/>
      <c r="F177" s="18" t="s">
        <v>144</v>
      </c>
      <c r="G177" s="24" t="s">
        <v>87</v>
      </c>
      <c r="H177" s="24" t="s">
        <v>180</v>
      </c>
      <c r="I177" s="18" t="s">
        <v>153</v>
      </c>
      <c r="J177" s="19">
        <f t="shared" si="82"/>
        <v>2159400</v>
      </c>
      <c r="K177" s="19">
        <f t="shared" si="82"/>
        <v>0</v>
      </c>
      <c r="L177" s="19">
        <f t="shared" si="82"/>
        <v>2159400</v>
      </c>
    </row>
    <row r="178" spans="1:12" s="1" customFormat="1" ht="25.5" hidden="1" x14ac:dyDescent="0.25">
      <c r="A178" s="17"/>
      <c r="B178" s="17" t="s">
        <v>154</v>
      </c>
      <c r="C178" s="17"/>
      <c r="D178" s="17"/>
      <c r="E178" s="17"/>
      <c r="F178" s="18" t="s">
        <v>144</v>
      </c>
      <c r="G178" s="24" t="s">
        <v>87</v>
      </c>
      <c r="H178" s="24" t="s">
        <v>180</v>
      </c>
      <c r="I178" s="18" t="s">
        <v>155</v>
      </c>
      <c r="J178" s="19">
        <f>2159402-2</f>
        <v>2159400</v>
      </c>
      <c r="K178" s="19"/>
      <c r="L178" s="19">
        <f t="shared" si="71"/>
        <v>2159400</v>
      </c>
    </row>
    <row r="179" spans="1:12" s="1" customFormat="1" ht="12.75" hidden="1" x14ac:dyDescent="0.25">
      <c r="A179" s="221" t="s">
        <v>181</v>
      </c>
      <c r="B179" s="221"/>
      <c r="C179" s="17"/>
      <c r="D179" s="17"/>
      <c r="E179" s="17"/>
      <c r="F179" s="24" t="s">
        <v>144</v>
      </c>
      <c r="G179" s="24" t="s">
        <v>87</v>
      </c>
      <c r="H179" s="24" t="s">
        <v>182</v>
      </c>
      <c r="I179" s="18"/>
      <c r="J179" s="19">
        <f t="shared" ref="J179:L180" si="83">J180</f>
        <v>2515700</v>
      </c>
      <c r="K179" s="19">
        <f t="shared" si="83"/>
        <v>0</v>
      </c>
      <c r="L179" s="19">
        <f t="shared" si="83"/>
        <v>2515700</v>
      </c>
    </row>
    <row r="180" spans="1:12" s="1" customFormat="1" ht="25.5" hidden="1" x14ac:dyDescent="0.25">
      <c r="A180" s="17"/>
      <c r="B180" s="17" t="s">
        <v>152</v>
      </c>
      <c r="C180" s="17"/>
      <c r="D180" s="17"/>
      <c r="E180" s="17"/>
      <c r="F180" s="18" t="s">
        <v>144</v>
      </c>
      <c r="G180" s="24" t="s">
        <v>87</v>
      </c>
      <c r="H180" s="24" t="s">
        <v>182</v>
      </c>
      <c r="I180" s="18" t="s">
        <v>153</v>
      </c>
      <c r="J180" s="19">
        <f t="shared" si="83"/>
        <v>2515700</v>
      </c>
      <c r="K180" s="19">
        <f t="shared" si="83"/>
        <v>0</v>
      </c>
      <c r="L180" s="19">
        <f t="shared" si="83"/>
        <v>2515700</v>
      </c>
    </row>
    <row r="181" spans="1:12" s="1" customFormat="1" ht="25.5" hidden="1" x14ac:dyDescent="0.25">
      <c r="A181" s="17"/>
      <c r="B181" s="17" t="s">
        <v>154</v>
      </c>
      <c r="C181" s="17"/>
      <c r="D181" s="17"/>
      <c r="E181" s="17"/>
      <c r="F181" s="18" t="s">
        <v>144</v>
      </c>
      <c r="G181" s="24" t="s">
        <v>87</v>
      </c>
      <c r="H181" s="24" t="s">
        <v>182</v>
      </c>
      <c r="I181" s="18" t="s">
        <v>155</v>
      </c>
      <c r="J181" s="19">
        <f>2461078+54622</f>
        <v>2515700</v>
      </c>
      <c r="K181" s="19"/>
      <c r="L181" s="19">
        <f t="shared" si="71"/>
        <v>2515700</v>
      </c>
    </row>
    <row r="182" spans="1:12" s="1" customFormat="1" ht="12.75" hidden="1" x14ac:dyDescent="0.25">
      <c r="A182" s="221" t="s">
        <v>183</v>
      </c>
      <c r="B182" s="221"/>
      <c r="C182" s="17"/>
      <c r="D182" s="17"/>
      <c r="E182" s="17"/>
      <c r="F182" s="24" t="s">
        <v>144</v>
      </c>
      <c r="G182" s="24" t="s">
        <v>87</v>
      </c>
      <c r="H182" s="24" t="s">
        <v>184</v>
      </c>
      <c r="I182" s="18"/>
      <c r="J182" s="19">
        <f t="shared" ref="J182:L183" si="84">J183</f>
        <v>1509100</v>
      </c>
      <c r="K182" s="19">
        <f t="shared" si="84"/>
        <v>0</v>
      </c>
      <c r="L182" s="19">
        <f t="shared" si="84"/>
        <v>1509100</v>
      </c>
    </row>
    <row r="183" spans="1:12" s="1" customFormat="1" ht="25.5" hidden="1" x14ac:dyDescent="0.25">
      <c r="A183" s="17"/>
      <c r="B183" s="17" t="s">
        <v>152</v>
      </c>
      <c r="C183" s="17"/>
      <c r="D183" s="17"/>
      <c r="E183" s="17"/>
      <c r="F183" s="18" t="s">
        <v>144</v>
      </c>
      <c r="G183" s="24" t="s">
        <v>87</v>
      </c>
      <c r="H183" s="24" t="s">
        <v>184</v>
      </c>
      <c r="I183" s="18" t="s">
        <v>153</v>
      </c>
      <c r="J183" s="19">
        <f t="shared" si="84"/>
        <v>1509100</v>
      </c>
      <c r="K183" s="19">
        <f t="shared" si="84"/>
        <v>0</v>
      </c>
      <c r="L183" s="19">
        <f t="shared" si="84"/>
        <v>1509100</v>
      </c>
    </row>
    <row r="184" spans="1:12" s="1" customFormat="1" ht="25.5" hidden="1" x14ac:dyDescent="0.25">
      <c r="A184" s="17"/>
      <c r="B184" s="17" t="s">
        <v>154</v>
      </c>
      <c r="C184" s="17"/>
      <c r="D184" s="17"/>
      <c r="E184" s="17"/>
      <c r="F184" s="18" t="s">
        <v>144</v>
      </c>
      <c r="G184" s="24" t="s">
        <v>87</v>
      </c>
      <c r="H184" s="24" t="s">
        <v>184</v>
      </c>
      <c r="I184" s="18" t="s">
        <v>155</v>
      </c>
      <c r="J184" s="19">
        <f>1454139+54961</f>
        <v>1509100</v>
      </c>
      <c r="K184" s="19"/>
      <c r="L184" s="19">
        <f t="shared" si="71"/>
        <v>1509100</v>
      </c>
    </row>
    <row r="185" spans="1:12" s="1" customFormat="1" ht="12.75" hidden="1" x14ac:dyDescent="0.25">
      <c r="A185" s="221" t="s">
        <v>185</v>
      </c>
      <c r="B185" s="221"/>
      <c r="C185" s="17"/>
      <c r="D185" s="17"/>
      <c r="E185" s="17"/>
      <c r="F185" s="24" t="s">
        <v>144</v>
      </c>
      <c r="G185" s="24" t="s">
        <v>87</v>
      </c>
      <c r="H185" s="24" t="s">
        <v>186</v>
      </c>
      <c r="I185" s="18"/>
      <c r="J185" s="19">
        <f t="shared" ref="J185:L186" si="85">J186</f>
        <v>3143300</v>
      </c>
      <c r="K185" s="19">
        <f t="shared" si="85"/>
        <v>0</v>
      </c>
      <c r="L185" s="19">
        <f t="shared" si="85"/>
        <v>3143300</v>
      </c>
    </row>
    <row r="186" spans="1:12" s="1" customFormat="1" ht="25.5" hidden="1" x14ac:dyDescent="0.25">
      <c r="A186" s="17"/>
      <c r="B186" s="17" t="s">
        <v>152</v>
      </c>
      <c r="C186" s="17"/>
      <c r="D186" s="17"/>
      <c r="E186" s="17"/>
      <c r="F186" s="18" t="s">
        <v>144</v>
      </c>
      <c r="G186" s="24" t="s">
        <v>87</v>
      </c>
      <c r="H186" s="24" t="s">
        <v>186</v>
      </c>
      <c r="I186" s="18" t="s">
        <v>153</v>
      </c>
      <c r="J186" s="19">
        <f t="shared" si="85"/>
        <v>3143300</v>
      </c>
      <c r="K186" s="19">
        <f t="shared" si="85"/>
        <v>0</v>
      </c>
      <c r="L186" s="19">
        <f t="shared" si="85"/>
        <v>3143300</v>
      </c>
    </row>
    <row r="187" spans="1:12" s="1" customFormat="1" ht="25.5" hidden="1" x14ac:dyDescent="0.25">
      <c r="A187" s="17"/>
      <c r="B187" s="17" t="s">
        <v>154</v>
      </c>
      <c r="C187" s="17"/>
      <c r="D187" s="17"/>
      <c r="E187" s="17"/>
      <c r="F187" s="18" t="s">
        <v>144</v>
      </c>
      <c r="G187" s="24" t="s">
        <v>87</v>
      </c>
      <c r="H187" s="24" t="s">
        <v>186</v>
      </c>
      <c r="I187" s="18" t="s">
        <v>155</v>
      </c>
      <c r="J187" s="19">
        <f>3272821-129521</f>
        <v>3143300</v>
      </c>
      <c r="K187" s="19"/>
      <c r="L187" s="19">
        <f t="shared" si="71"/>
        <v>3143300</v>
      </c>
    </row>
    <row r="188" spans="1:12" s="1" customFormat="1" ht="12.75" hidden="1" x14ac:dyDescent="0.25">
      <c r="A188" s="221" t="s">
        <v>187</v>
      </c>
      <c r="B188" s="221"/>
      <c r="C188" s="17"/>
      <c r="D188" s="17"/>
      <c r="E188" s="17"/>
      <c r="F188" s="24" t="s">
        <v>144</v>
      </c>
      <c r="G188" s="24" t="s">
        <v>87</v>
      </c>
      <c r="H188" s="24" t="s">
        <v>188</v>
      </c>
      <c r="I188" s="18"/>
      <c r="J188" s="19">
        <f t="shared" ref="J188:L189" si="86">J189</f>
        <v>1445900</v>
      </c>
      <c r="K188" s="19">
        <f t="shared" si="86"/>
        <v>0</v>
      </c>
      <c r="L188" s="19">
        <f t="shared" si="86"/>
        <v>1445900</v>
      </c>
    </row>
    <row r="189" spans="1:12" s="1" customFormat="1" ht="25.5" hidden="1" x14ac:dyDescent="0.25">
      <c r="A189" s="17"/>
      <c r="B189" s="17" t="s">
        <v>152</v>
      </c>
      <c r="C189" s="17"/>
      <c r="D189" s="17"/>
      <c r="E189" s="17"/>
      <c r="F189" s="18" t="s">
        <v>144</v>
      </c>
      <c r="G189" s="24" t="s">
        <v>87</v>
      </c>
      <c r="H189" s="24" t="s">
        <v>188</v>
      </c>
      <c r="I189" s="18" t="s">
        <v>153</v>
      </c>
      <c r="J189" s="19">
        <f t="shared" si="86"/>
        <v>1445900</v>
      </c>
      <c r="K189" s="19">
        <f t="shared" si="86"/>
        <v>0</v>
      </c>
      <c r="L189" s="19">
        <f t="shared" si="86"/>
        <v>1445900</v>
      </c>
    </row>
    <row r="190" spans="1:12" s="1" customFormat="1" ht="25.5" hidden="1" x14ac:dyDescent="0.25">
      <c r="A190" s="17"/>
      <c r="B190" s="17" t="s">
        <v>154</v>
      </c>
      <c r="C190" s="17"/>
      <c r="D190" s="17"/>
      <c r="E190" s="17"/>
      <c r="F190" s="18" t="s">
        <v>144</v>
      </c>
      <c r="G190" s="24" t="s">
        <v>87</v>
      </c>
      <c r="H190" s="24" t="s">
        <v>188</v>
      </c>
      <c r="I190" s="18" t="s">
        <v>155</v>
      </c>
      <c r="J190" s="19">
        <f>1445866+34</f>
        <v>1445900</v>
      </c>
      <c r="K190" s="19"/>
      <c r="L190" s="19">
        <f t="shared" si="71"/>
        <v>1445900</v>
      </c>
    </row>
    <row r="191" spans="1:12" s="1" customFormat="1" ht="12.75" hidden="1" x14ac:dyDescent="0.25">
      <c r="A191" s="221" t="s">
        <v>189</v>
      </c>
      <c r="B191" s="221"/>
      <c r="C191" s="17"/>
      <c r="D191" s="17"/>
      <c r="E191" s="17"/>
      <c r="F191" s="24" t="s">
        <v>144</v>
      </c>
      <c r="G191" s="24" t="s">
        <v>87</v>
      </c>
      <c r="H191" s="24" t="s">
        <v>190</v>
      </c>
      <c r="I191" s="18"/>
      <c r="J191" s="19">
        <f t="shared" ref="J191:L192" si="87">J192</f>
        <v>1604400</v>
      </c>
      <c r="K191" s="19">
        <f t="shared" si="87"/>
        <v>0</v>
      </c>
      <c r="L191" s="19">
        <f t="shared" si="87"/>
        <v>1604400</v>
      </c>
    </row>
    <row r="192" spans="1:12" s="1" customFormat="1" ht="25.5" hidden="1" x14ac:dyDescent="0.25">
      <c r="A192" s="17"/>
      <c r="B192" s="17" t="s">
        <v>152</v>
      </c>
      <c r="C192" s="17"/>
      <c r="D192" s="17"/>
      <c r="E192" s="17"/>
      <c r="F192" s="18" t="s">
        <v>144</v>
      </c>
      <c r="G192" s="24" t="s">
        <v>87</v>
      </c>
      <c r="H192" s="24" t="s">
        <v>190</v>
      </c>
      <c r="I192" s="18" t="s">
        <v>153</v>
      </c>
      <c r="J192" s="19">
        <f t="shared" si="87"/>
        <v>1604400</v>
      </c>
      <c r="K192" s="19">
        <f t="shared" si="87"/>
        <v>0</v>
      </c>
      <c r="L192" s="19">
        <f t="shared" si="87"/>
        <v>1604400</v>
      </c>
    </row>
    <row r="193" spans="1:14" s="1" customFormat="1" ht="25.5" hidden="1" x14ac:dyDescent="0.25">
      <c r="A193" s="17"/>
      <c r="B193" s="17" t="s">
        <v>154</v>
      </c>
      <c r="C193" s="17"/>
      <c r="D193" s="17"/>
      <c r="E193" s="17"/>
      <c r="F193" s="18" t="s">
        <v>144</v>
      </c>
      <c r="G193" s="24" t="s">
        <v>87</v>
      </c>
      <c r="H193" s="24" t="s">
        <v>190</v>
      </c>
      <c r="I193" s="18" t="s">
        <v>155</v>
      </c>
      <c r="J193" s="19">
        <f>1604423-23</f>
        <v>1604400</v>
      </c>
      <c r="K193" s="19"/>
      <c r="L193" s="19">
        <f t="shared" si="71"/>
        <v>1604400</v>
      </c>
    </row>
    <row r="194" spans="1:14" s="1" customFormat="1" ht="12.75" hidden="1" x14ac:dyDescent="0.25">
      <c r="A194" s="221" t="s">
        <v>191</v>
      </c>
      <c r="B194" s="221"/>
      <c r="C194" s="17"/>
      <c r="D194" s="17"/>
      <c r="E194" s="17"/>
      <c r="F194" s="24" t="s">
        <v>144</v>
      </c>
      <c r="G194" s="24" t="s">
        <v>87</v>
      </c>
      <c r="H194" s="24" t="s">
        <v>192</v>
      </c>
      <c r="I194" s="18"/>
      <c r="J194" s="19">
        <f t="shared" ref="J194:L195" si="88">J195</f>
        <v>1466000</v>
      </c>
      <c r="K194" s="19">
        <f t="shared" si="88"/>
        <v>0</v>
      </c>
      <c r="L194" s="19">
        <f t="shared" si="88"/>
        <v>1466000</v>
      </c>
    </row>
    <row r="195" spans="1:14" s="1" customFormat="1" ht="25.5" hidden="1" x14ac:dyDescent="0.25">
      <c r="A195" s="17"/>
      <c r="B195" s="17" t="s">
        <v>152</v>
      </c>
      <c r="C195" s="17"/>
      <c r="D195" s="17"/>
      <c r="E195" s="17"/>
      <c r="F195" s="18" t="s">
        <v>144</v>
      </c>
      <c r="G195" s="24" t="s">
        <v>87</v>
      </c>
      <c r="H195" s="24" t="s">
        <v>192</v>
      </c>
      <c r="I195" s="18" t="s">
        <v>153</v>
      </c>
      <c r="J195" s="19">
        <f t="shared" si="88"/>
        <v>1466000</v>
      </c>
      <c r="K195" s="19">
        <f t="shared" si="88"/>
        <v>0</v>
      </c>
      <c r="L195" s="19">
        <f t="shared" si="88"/>
        <v>1466000</v>
      </c>
    </row>
    <row r="196" spans="1:14" s="1" customFormat="1" ht="25.5" hidden="1" x14ac:dyDescent="0.25">
      <c r="A196" s="17"/>
      <c r="B196" s="17" t="s">
        <v>154</v>
      </c>
      <c r="C196" s="17"/>
      <c r="D196" s="17"/>
      <c r="E196" s="17"/>
      <c r="F196" s="18" t="s">
        <v>144</v>
      </c>
      <c r="G196" s="24" t="s">
        <v>87</v>
      </c>
      <c r="H196" s="24" t="s">
        <v>192</v>
      </c>
      <c r="I196" s="18" t="s">
        <v>155</v>
      </c>
      <c r="J196" s="19">
        <f>1466064-64</f>
        <v>1466000</v>
      </c>
      <c r="K196" s="19"/>
      <c r="L196" s="19">
        <f t="shared" si="71"/>
        <v>1466000</v>
      </c>
    </row>
    <row r="197" spans="1:14" s="1" customFormat="1" ht="12.75" hidden="1" x14ac:dyDescent="0.25">
      <c r="A197" s="221" t="s">
        <v>193</v>
      </c>
      <c r="B197" s="221"/>
      <c r="C197" s="17"/>
      <c r="D197" s="17"/>
      <c r="E197" s="17"/>
      <c r="F197" s="24" t="s">
        <v>144</v>
      </c>
      <c r="G197" s="24" t="s">
        <v>87</v>
      </c>
      <c r="H197" s="24" t="s">
        <v>194</v>
      </c>
      <c r="I197" s="18"/>
      <c r="J197" s="19">
        <f t="shared" ref="J197:L198" si="89">J198</f>
        <v>565700</v>
      </c>
      <c r="K197" s="19">
        <f t="shared" si="89"/>
        <v>0</v>
      </c>
      <c r="L197" s="19">
        <f t="shared" si="89"/>
        <v>565700</v>
      </c>
    </row>
    <row r="198" spans="1:14" s="1" customFormat="1" ht="25.5" hidden="1" x14ac:dyDescent="0.25">
      <c r="A198" s="17"/>
      <c r="B198" s="17" t="s">
        <v>152</v>
      </c>
      <c r="C198" s="17"/>
      <c r="D198" s="17"/>
      <c r="E198" s="17"/>
      <c r="F198" s="18" t="s">
        <v>144</v>
      </c>
      <c r="G198" s="24" t="s">
        <v>87</v>
      </c>
      <c r="H198" s="24" t="s">
        <v>194</v>
      </c>
      <c r="I198" s="18" t="s">
        <v>153</v>
      </c>
      <c r="J198" s="19">
        <f t="shared" si="89"/>
        <v>565700</v>
      </c>
      <c r="K198" s="19">
        <f t="shared" si="89"/>
        <v>0</v>
      </c>
      <c r="L198" s="19">
        <f t="shared" si="89"/>
        <v>565700</v>
      </c>
    </row>
    <row r="199" spans="1:14" s="1" customFormat="1" ht="25.5" hidden="1" x14ac:dyDescent="0.25">
      <c r="A199" s="17"/>
      <c r="B199" s="17" t="s">
        <v>154</v>
      </c>
      <c r="C199" s="17"/>
      <c r="D199" s="17"/>
      <c r="E199" s="17"/>
      <c r="F199" s="18" t="s">
        <v>144</v>
      </c>
      <c r="G199" s="24" t="s">
        <v>87</v>
      </c>
      <c r="H199" s="24" t="s">
        <v>194</v>
      </c>
      <c r="I199" s="18" t="s">
        <v>155</v>
      </c>
      <c r="J199" s="19">
        <f>545720+19980</f>
        <v>565700</v>
      </c>
      <c r="K199" s="19"/>
      <c r="L199" s="19">
        <f t="shared" si="71"/>
        <v>565700</v>
      </c>
      <c r="N199" s="49"/>
    </row>
    <row r="200" spans="1:14" s="1" customFormat="1" ht="12.75" x14ac:dyDescent="0.25">
      <c r="A200" s="221" t="s">
        <v>195</v>
      </c>
      <c r="B200" s="221"/>
      <c r="C200" s="17"/>
      <c r="D200" s="17"/>
      <c r="E200" s="17"/>
      <c r="F200" s="18" t="s">
        <v>144</v>
      </c>
      <c r="G200" s="18" t="s">
        <v>87</v>
      </c>
      <c r="H200" s="18" t="s">
        <v>196</v>
      </c>
      <c r="I200" s="18"/>
      <c r="J200" s="19">
        <f>J201</f>
        <v>6292500</v>
      </c>
      <c r="K200" s="19">
        <f t="shared" ref="K200:L200" si="90">K201</f>
        <v>1054900</v>
      </c>
      <c r="L200" s="19">
        <f t="shared" si="90"/>
        <v>7347400</v>
      </c>
      <c r="N200" s="49"/>
    </row>
    <row r="201" spans="1:14" s="1" customFormat="1" ht="12.75" x14ac:dyDescent="0.25">
      <c r="A201" s="221" t="s">
        <v>148</v>
      </c>
      <c r="B201" s="221"/>
      <c r="C201" s="17"/>
      <c r="D201" s="17"/>
      <c r="E201" s="17"/>
      <c r="F201" s="18" t="s">
        <v>144</v>
      </c>
      <c r="G201" s="18" t="s">
        <v>87</v>
      </c>
      <c r="H201" s="18" t="s">
        <v>197</v>
      </c>
      <c r="I201" s="18"/>
      <c r="J201" s="19">
        <f>J202+J205+J208</f>
        <v>6292500</v>
      </c>
      <c r="K201" s="19">
        <f t="shared" ref="K201:L201" si="91">K202+K205+K208</f>
        <v>1054900</v>
      </c>
      <c r="L201" s="19">
        <f t="shared" si="91"/>
        <v>7347400</v>
      </c>
      <c r="N201" s="49"/>
    </row>
    <row r="202" spans="1:14" s="1" customFormat="1" ht="12.75" hidden="1" x14ac:dyDescent="0.25">
      <c r="A202" s="221" t="s">
        <v>198</v>
      </c>
      <c r="B202" s="221"/>
      <c r="C202" s="17"/>
      <c r="D202" s="17"/>
      <c r="E202" s="17"/>
      <c r="F202" s="24" t="s">
        <v>144</v>
      </c>
      <c r="G202" s="24" t="s">
        <v>87</v>
      </c>
      <c r="H202" s="24" t="s">
        <v>199</v>
      </c>
      <c r="I202" s="18"/>
      <c r="J202" s="19">
        <f t="shared" ref="J202:L203" si="92">J203</f>
        <v>2839100</v>
      </c>
      <c r="K202" s="19">
        <f t="shared" si="92"/>
        <v>0</v>
      </c>
      <c r="L202" s="19">
        <f t="shared" si="92"/>
        <v>2839100</v>
      </c>
      <c r="N202" s="49"/>
    </row>
    <row r="203" spans="1:14" s="1" customFormat="1" ht="25.5" hidden="1" x14ac:dyDescent="0.25">
      <c r="A203" s="17"/>
      <c r="B203" s="17" t="s">
        <v>152</v>
      </c>
      <c r="C203" s="17"/>
      <c r="D203" s="17"/>
      <c r="E203" s="17"/>
      <c r="F203" s="18" t="s">
        <v>144</v>
      </c>
      <c r="G203" s="24" t="s">
        <v>87</v>
      </c>
      <c r="H203" s="24" t="s">
        <v>199</v>
      </c>
      <c r="I203" s="18" t="s">
        <v>153</v>
      </c>
      <c r="J203" s="19">
        <f t="shared" si="92"/>
        <v>2839100</v>
      </c>
      <c r="K203" s="19">
        <f t="shared" si="92"/>
        <v>0</v>
      </c>
      <c r="L203" s="19">
        <f t="shared" si="92"/>
        <v>2839100</v>
      </c>
      <c r="N203" s="49"/>
    </row>
    <row r="204" spans="1:14" s="1" customFormat="1" ht="25.5" hidden="1" x14ac:dyDescent="0.25">
      <c r="A204" s="17"/>
      <c r="B204" s="17" t="s">
        <v>154</v>
      </c>
      <c r="C204" s="17"/>
      <c r="D204" s="17"/>
      <c r="E204" s="17"/>
      <c r="F204" s="18" t="s">
        <v>144</v>
      </c>
      <c r="G204" s="24" t="s">
        <v>87</v>
      </c>
      <c r="H204" s="24" t="s">
        <v>199</v>
      </c>
      <c r="I204" s="18" t="s">
        <v>155</v>
      </c>
      <c r="J204" s="19">
        <f>2839079+21</f>
        <v>2839100</v>
      </c>
      <c r="K204" s="19"/>
      <c r="L204" s="19">
        <f t="shared" si="71"/>
        <v>2839100</v>
      </c>
      <c r="N204" s="49"/>
    </row>
    <row r="205" spans="1:14" s="1" customFormat="1" ht="26.25" customHeight="1" x14ac:dyDescent="0.25">
      <c r="A205" s="221" t="s">
        <v>200</v>
      </c>
      <c r="B205" s="221"/>
      <c r="C205" s="17"/>
      <c r="D205" s="17"/>
      <c r="E205" s="17"/>
      <c r="F205" s="24" t="s">
        <v>144</v>
      </c>
      <c r="G205" s="24" t="s">
        <v>87</v>
      </c>
      <c r="H205" s="24" t="s">
        <v>201</v>
      </c>
      <c r="I205" s="18"/>
      <c r="J205" s="19">
        <f t="shared" ref="J205:L206" si="93">J206</f>
        <v>1562600</v>
      </c>
      <c r="K205" s="19">
        <f t="shared" si="93"/>
        <v>264100</v>
      </c>
      <c r="L205" s="19">
        <f t="shared" si="93"/>
        <v>1826700</v>
      </c>
      <c r="N205" s="49"/>
    </row>
    <row r="206" spans="1:14" s="1" customFormat="1" ht="25.5" x14ac:dyDescent="0.25">
      <c r="A206" s="17"/>
      <c r="B206" s="17" t="s">
        <v>152</v>
      </c>
      <c r="C206" s="17"/>
      <c r="D206" s="17"/>
      <c r="E206" s="17"/>
      <c r="F206" s="18" t="s">
        <v>144</v>
      </c>
      <c r="G206" s="24" t="s">
        <v>87</v>
      </c>
      <c r="H206" s="24" t="s">
        <v>201</v>
      </c>
      <c r="I206" s="18" t="s">
        <v>153</v>
      </c>
      <c r="J206" s="19">
        <f t="shared" si="93"/>
        <v>1562600</v>
      </c>
      <c r="K206" s="19">
        <f t="shared" si="93"/>
        <v>264100</v>
      </c>
      <c r="L206" s="19">
        <f t="shared" si="93"/>
        <v>1826700</v>
      </c>
      <c r="N206" s="49"/>
    </row>
    <row r="207" spans="1:14" s="1" customFormat="1" ht="25.5" x14ac:dyDescent="0.25">
      <c r="A207" s="17"/>
      <c r="B207" s="17" t="s">
        <v>154</v>
      </c>
      <c r="C207" s="17"/>
      <c r="D207" s="17"/>
      <c r="E207" s="17"/>
      <c r="F207" s="18" t="s">
        <v>144</v>
      </c>
      <c r="G207" s="24" t="s">
        <v>87</v>
      </c>
      <c r="H207" s="24" t="s">
        <v>201</v>
      </c>
      <c r="I207" s="18" t="s">
        <v>155</v>
      </c>
      <c r="J207" s="19">
        <f>1562634-34</f>
        <v>1562600</v>
      </c>
      <c r="K207" s="19">
        <v>264100</v>
      </c>
      <c r="L207" s="19">
        <f t="shared" si="71"/>
        <v>1826700</v>
      </c>
      <c r="N207" s="49"/>
    </row>
    <row r="208" spans="1:14" s="1" customFormat="1" ht="28.5" customHeight="1" x14ac:dyDescent="0.25">
      <c r="A208" s="237" t="s">
        <v>202</v>
      </c>
      <c r="B208" s="237"/>
      <c r="C208" s="50"/>
      <c r="D208" s="50"/>
      <c r="E208" s="17"/>
      <c r="F208" s="24" t="s">
        <v>144</v>
      </c>
      <c r="G208" s="24" t="s">
        <v>87</v>
      </c>
      <c r="H208" s="24" t="s">
        <v>203</v>
      </c>
      <c r="I208" s="18"/>
      <c r="J208" s="19">
        <f>J210</f>
        <v>1890800</v>
      </c>
      <c r="K208" s="19">
        <f t="shared" ref="K208:L208" si="94">K210</f>
        <v>790800</v>
      </c>
      <c r="L208" s="19">
        <f t="shared" si="94"/>
        <v>2681600</v>
      </c>
      <c r="N208" s="49"/>
    </row>
    <row r="209" spans="1:14" s="1" customFormat="1" ht="25.5" x14ac:dyDescent="0.25">
      <c r="A209" s="17"/>
      <c r="B209" s="17" t="s">
        <v>152</v>
      </c>
      <c r="C209" s="17"/>
      <c r="D209" s="17"/>
      <c r="E209" s="17"/>
      <c r="F209" s="18" t="s">
        <v>144</v>
      </c>
      <c r="G209" s="24" t="s">
        <v>87</v>
      </c>
      <c r="H209" s="24" t="s">
        <v>203</v>
      </c>
      <c r="I209" s="18" t="s">
        <v>153</v>
      </c>
      <c r="J209" s="19">
        <f>J210</f>
        <v>1890800</v>
      </c>
      <c r="K209" s="19">
        <f t="shared" ref="K209:L209" si="95">K210</f>
        <v>790800</v>
      </c>
      <c r="L209" s="19">
        <f t="shared" si="95"/>
        <v>2681600</v>
      </c>
      <c r="N209" s="49"/>
    </row>
    <row r="210" spans="1:14" s="1" customFormat="1" ht="25.5" x14ac:dyDescent="0.25">
      <c r="A210" s="17"/>
      <c r="B210" s="17" t="s">
        <v>154</v>
      </c>
      <c r="C210" s="17"/>
      <c r="D210" s="17"/>
      <c r="E210" s="17"/>
      <c r="F210" s="18" t="s">
        <v>144</v>
      </c>
      <c r="G210" s="24" t="s">
        <v>87</v>
      </c>
      <c r="H210" s="24" t="s">
        <v>203</v>
      </c>
      <c r="I210" s="18" t="s">
        <v>155</v>
      </c>
      <c r="J210" s="19">
        <f>1890782+18</f>
        <v>1890800</v>
      </c>
      <c r="K210" s="19">
        <v>790800</v>
      </c>
      <c r="L210" s="19">
        <f t="shared" si="71"/>
        <v>2681600</v>
      </c>
      <c r="N210" s="49"/>
    </row>
    <row r="211" spans="1:14" s="1" customFormat="1" ht="12.75" x14ac:dyDescent="0.25">
      <c r="A211" s="225" t="s">
        <v>204</v>
      </c>
      <c r="B211" s="226"/>
      <c r="C211" s="17"/>
      <c r="D211" s="17"/>
      <c r="E211" s="17"/>
      <c r="F211" s="18" t="s">
        <v>144</v>
      </c>
      <c r="G211" s="24" t="s">
        <v>87</v>
      </c>
      <c r="H211" s="24" t="s">
        <v>205</v>
      </c>
      <c r="I211" s="18"/>
      <c r="J211" s="19">
        <f>J212</f>
        <v>0</v>
      </c>
      <c r="K211" s="19">
        <f t="shared" ref="K211:L211" si="96">K212</f>
        <v>2000000</v>
      </c>
      <c r="L211" s="19">
        <f t="shared" si="96"/>
        <v>2000000</v>
      </c>
      <c r="N211" s="49"/>
    </row>
    <row r="212" spans="1:14" s="1" customFormat="1" ht="12.75" x14ac:dyDescent="0.25">
      <c r="A212" s="17"/>
      <c r="B212" s="17" t="s">
        <v>206</v>
      </c>
      <c r="C212" s="17"/>
      <c r="D212" s="17"/>
      <c r="E212" s="17"/>
      <c r="F212" s="18" t="s">
        <v>144</v>
      </c>
      <c r="G212" s="24" t="s">
        <v>87</v>
      </c>
      <c r="H212" s="24" t="s">
        <v>207</v>
      </c>
      <c r="I212" s="18"/>
      <c r="J212" s="19">
        <f>J214</f>
        <v>0</v>
      </c>
      <c r="K212" s="19">
        <f>K214</f>
        <v>2000000</v>
      </c>
      <c r="L212" s="19">
        <f>L214</f>
        <v>2000000</v>
      </c>
      <c r="N212" s="49"/>
    </row>
    <row r="213" spans="1:14" s="1" customFormat="1" ht="12.75" x14ac:dyDescent="0.25">
      <c r="A213" s="17"/>
      <c r="B213" s="17" t="s">
        <v>137</v>
      </c>
      <c r="C213" s="17"/>
      <c r="D213" s="17"/>
      <c r="E213" s="17"/>
      <c r="F213" s="18" t="s">
        <v>144</v>
      </c>
      <c r="G213" s="24" t="s">
        <v>87</v>
      </c>
      <c r="H213" s="24" t="s">
        <v>207</v>
      </c>
      <c r="I213" s="18" t="s">
        <v>138</v>
      </c>
      <c r="J213" s="19">
        <f>J214</f>
        <v>0</v>
      </c>
      <c r="K213" s="19">
        <f>K214</f>
        <v>2000000</v>
      </c>
      <c r="L213" s="19">
        <f>L214</f>
        <v>2000000</v>
      </c>
      <c r="N213" s="49"/>
    </row>
    <row r="214" spans="1:14" s="1" customFormat="1" ht="25.5" x14ac:dyDescent="0.25">
      <c r="A214" s="17"/>
      <c r="B214" s="17" t="s">
        <v>139</v>
      </c>
      <c r="C214" s="17"/>
      <c r="D214" s="17"/>
      <c r="E214" s="17"/>
      <c r="F214" s="18" t="s">
        <v>144</v>
      </c>
      <c r="G214" s="24" t="s">
        <v>87</v>
      </c>
      <c r="H214" s="24" t="s">
        <v>207</v>
      </c>
      <c r="I214" s="18" t="s">
        <v>140</v>
      </c>
      <c r="J214" s="19">
        <v>0</v>
      </c>
      <c r="K214" s="19">
        <v>2000000</v>
      </c>
      <c r="L214" s="19">
        <f t="shared" si="71"/>
        <v>2000000</v>
      </c>
      <c r="N214" s="49"/>
    </row>
    <row r="215" spans="1:14" s="1" customFormat="1" ht="12.75" hidden="1" x14ac:dyDescent="0.25">
      <c r="A215" s="221" t="s">
        <v>208</v>
      </c>
      <c r="B215" s="221"/>
      <c r="C215" s="17"/>
      <c r="D215" s="17"/>
      <c r="E215" s="17"/>
      <c r="F215" s="18" t="s">
        <v>144</v>
      </c>
      <c r="G215" s="18" t="s">
        <v>87</v>
      </c>
      <c r="H215" s="18" t="s">
        <v>209</v>
      </c>
      <c r="I215" s="18"/>
      <c r="J215" s="19">
        <f>J216</f>
        <v>1172900</v>
      </c>
      <c r="K215" s="19">
        <f t="shared" ref="K215:L215" si="97">K216</f>
        <v>0</v>
      </c>
      <c r="L215" s="19">
        <f t="shared" si="97"/>
        <v>1172900</v>
      </c>
    </row>
    <row r="216" spans="1:14" s="1" customFormat="1" ht="12.75" hidden="1" x14ac:dyDescent="0.25">
      <c r="A216" s="221" t="s">
        <v>210</v>
      </c>
      <c r="B216" s="221"/>
      <c r="C216" s="17"/>
      <c r="D216" s="17"/>
      <c r="E216" s="17"/>
      <c r="F216" s="18" t="s">
        <v>144</v>
      </c>
      <c r="G216" s="18" t="s">
        <v>87</v>
      </c>
      <c r="H216" s="18" t="s">
        <v>211</v>
      </c>
      <c r="I216" s="18"/>
      <c r="J216" s="19">
        <f t="shared" ref="J216:L217" si="98">J217</f>
        <v>1172900</v>
      </c>
      <c r="K216" s="19">
        <f t="shared" si="98"/>
        <v>0</v>
      </c>
      <c r="L216" s="19">
        <f t="shared" si="98"/>
        <v>1172900</v>
      </c>
    </row>
    <row r="217" spans="1:14" s="1" customFormat="1" ht="25.5" hidden="1" x14ac:dyDescent="0.25">
      <c r="A217" s="21"/>
      <c r="B217" s="17" t="s">
        <v>152</v>
      </c>
      <c r="C217" s="17"/>
      <c r="D217" s="17"/>
      <c r="E217" s="17"/>
      <c r="F217" s="18" t="s">
        <v>144</v>
      </c>
      <c r="G217" s="18" t="s">
        <v>87</v>
      </c>
      <c r="H217" s="18" t="s">
        <v>211</v>
      </c>
      <c r="I217" s="18" t="s">
        <v>153</v>
      </c>
      <c r="J217" s="19">
        <f t="shared" si="98"/>
        <v>1172900</v>
      </c>
      <c r="K217" s="19">
        <f t="shared" si="98"/>
        <v>0</v>
      </c>
      <c r="L217" s="19">
        <f t="shared" si="98"/>
        <v>1172900</v>
      </c>
    </row>
    <row r="218" spans="1:14" s="1" customFormat="1" ht="12.75" hidden="1" x14ac:dyDescent="0.25">
      <c r="A218" s="21"/>
      <c r="B218" s="21" t="s">
        <v>212</v>
      </c>
      <c r="C218" s="21"/>
      <c r="D218" s="21"/>
      <c r="E218" s="21"/>
      <c r="F218" s="18" t="s">
        <v>144</v>
      </c>
      <c r="G218" s="18" t="s">
        <v>87</v>
      </c>
      <c r="H218" s="18" t="s">
        <v>211</v>
      </c>
      <c r="I218" s="18" t="s">
        <v>213</v>
      </c>
      <c r="J218" s="19">
        <v>1172900</v>
      </c>
      <c r="K218" s="19"/>
      <c r="L218" s="19">
        <f t="shared" si="71"/>
        <v>1172900</v>
      </c>
    </row>
    <row r="219" spans="1:14" s="1" customFormat="1" ht="12.75" x14ac:dyDescent="0.25">
      <c r="A219" s="221" t="s">
        <v>71</v>
      </c>
      <c r="B219" s="221"/>
      <c r="C219" s="17"/>
      <c r="D219" s="17"/>
      <c r="E219" s="17"/>
      <c r="F219" s="24" t="s">
        <v>144</v>
      </c>
      <c r="G219" s="18" t="s">
        <v>87</v>
      </c>
      <c r="H219" s="24" t="s">
        <v>72</v>
      </c>
      <c r="I219" s="24"/>
      <c r="J219" s="26">
        <f>J220</f>
        <v>63415629.229999997</v>
      </c>
      <c r="K219" s="26">
        <f t="shared" ref="K219:L219" si="99">K220</f>
        <v>-1382300</v>
      </c>
      <c r="L219" s="26">
        <f t="shared" si="99"/>
        <v>62033329.229999997</v>
      </c>
    </row>
    <row r="220" spans="1:14" s="1" customFormat="1" ht="52.5" customHeight="1" x14ac:dyDescent="0.25">
      <c r="A220" s="221" t="s">
        <v>73</v>
      </c>
      <c r="B220" s="221"/>
      <c r="C220" s="17"/>
      <c r="D220" s="17"/>
      <c r="E220" s="17"/>
      <c r="F220" s="18" t="s">
        <v>144</v>
      </c>
      <c r="G220" s="18" t="s">
        <v>87</v>
      </c>
      <c r="H220" s="18" t="s">
        <v>74</v>
      </c>
      <c r="I220" s="18"/>
      <c r="J220" s="19">
        <f>J221+J229+J224</f>
        <v>63415629.229999997</v>
      </c>
      <c r="K220" s="19">
        <f t="shared" ref="K220:L220" si="100">K221+K229+K224</f>
        <v>-1382300</v>
      </c>
      <c r="L220" s="19">
        <f t="shared" si="100"/>
        <v>62033329.229999997</v>
      </c>
    </row>
    <row r="221" spans="1:14" s="1" customFormat="1" ht="12.75" hidden="1" x14ac:dyDescent="0.25">
      <c r="A221" s="221" t="s">
        <v>214</v>
      </c>
      <c r="B221" s="221"/>
      <c r="C221" s="17"/>
      <c r="D221" s="17"/>
      <c r="E221" s="17"/>
      <c r="F221" s="18" t="s">
        <v>144</v>
      </c>
      <c r="G221" s="18" t="s">
        <v>87</v>
      </c>
      <c r="H221" s="18" t="s">
        <v>215</v>
      </c>
      <c r="I221" s="18"/>
      <c r="J221" s="19">
        <f t="shared" ref="J221:L222" si="101">J222</f>
        <v>59263749.229999997</v>
      </c>
      <c r="K221" s="19">
        <f t="shared" si="101"/>
        <v>0</v>
      </c>
      <c r="L221" s="19">
        <f t="shared" si="101"/>
        <v>59263749.229999997</v>
      </c>
    </row>
    <row r="222" spans="1:14" s="1" customFormat="1" ht="25.5" hidden="1" x14ac:dyDescent="0.25">
      <c r="A222" s="21"/>
      <c r="B222" s="17" t="s">
        <v>152</v>
      </c>
      <c r="C222" s="17"/>
      <c r="D222" s="17"/>
      <c r="E222" s="17"/>
      <c r="F222" s="18" t="s">
        <v>144</v>
      </c>
      <c r="G222" s="18" t="s">
        <v>87</v>
      </c>
      <c r="H222" s="18" t="s">
        <v>215</v>
      </c>
      <c r="I222" s="18" t="s">
        <v>153</v>
      </c>
      <c r="J222" s="19">
        <f t="shared" si="101"/>
        <v>59263749.229999997</v>
      </c>
      <c r="K222" s="19">
        <f t="shared" si="101"/>
        <v>0</v>
      </c>
      <c r="L222" s="19">
        <f t="shared" si="101"/>
        <v>59263749.229999997</v>
      </c>
    </row>
    <row r="223" spans="1:14" s="1" customFormat="1" ht="25.5" hidden="1" x14ac:dyDescent="0.25">
      <c r="A223" s="17"/>
      <c r="B223" s="17" t="s">
        <v>154</v>
      </c>
      <c r="C223" s="17"/>
      <c r="D223" s="17"/>
      <c r="E223" s="17"/>
      <c r="F223" s="18" t="s">
        <v>144</v>
      </c>
      <c r="G223" s="24" t="s">
        <v>87</v>
      </c>
      <c r="H223" s="24" t="s">
        <v>215</v>
      </c>
      <c r="I223" s="18" t="s">
        <v>155</v>
      </c>
      <c r="J223" s="19">
        <v>59263749.229999997</v>
      </c>
      <c r="K223" s="19"/>
      <c r="L223" s="19">
        <f t="shared" si="71"/>
        <v>59263749.229999997</v>
      </c>
    </row>
    <row r="224" spans="1:14" s="1" customFormat="1" ht="66.75" customHeight="1" x14ac:dyDescent="0.25">
      <c r="A224" s="221" t="s">
        <v>159</v>
      </c>
      <c r="B224" s="221"/>
      <c r="C224" s="17"/>
      <c r="D224" s="17"/>
      <c r="E224" s="17"/>
      <c r="F224" s="18" t="s">
        <v>144</v>
      </c>
      <c r="G224" s="18" t="s">
        <v>87</v>
      </c>
      <c r="H224" s="18" t="s">
        <v>160</v>
      </c>
      <c r="I224" s="18"/>
      <c r="J224" s="19">
        <f>J225+J227</f>
        <v>4132800</v>
      </c>
      <c r="K224" s="19">
        <f t="shared" ref="K224:L224" si="102">K225+K227</f>
        <v>-1382300</v>
      </c>
      <c r="L224" s="19">
        <f t="shared" si="102"/>
        <v>2750500</v>
      </c>
    </row>
    <row r="225" spans="1:14" s="1" customFormat="1" ht="12.75" x14ac:dyDescent="0.25">
      <c r="A225" s="20"/>
      <c r="B225" s="21" t="s">
        <v>161</v>
      </c>
      <c r="C225" s="21"/>
      <c r="D225" s="21"/>
      <c r="E225" s="21"/>
      <c r="F225" s="18" t="s">
        <v>144</v>
      </c>
      <c r="G225" s="18" t="s">
        <v>87</v>
      </c>
      <c r="H225" s="18" t="s">
        <v>160</v>
      </c>
      <c r="I225" s="18" t="s">
        <v>162</v>
      </c>
      <c r="J225" s="19">
        <f t="shared" ref="J225:L225" si="103">J226</f>
        <v>4132800</v>
      </c>
      <c r="K225" s="19">
        <f t="shared" si="103"/>
        <v>-4132800</v>
      </c>
      <c r="L225" s="19">
        <f t="shared" si="103"/>
        <v>0</v>
      </c>
    </row>
    <row r="226" spans="1:14" s="1" customFormat="1" ht="25.5" x14ac:dyDescent="0.25">
      <c r="A226" s="20"/>
      <c r="B226" s="17" t="s">
        <v>163</v>
      </c>
      <c r="C226" s="17"/>
      <c r="D226" s="17"/>
      <c r="E226" s="17"/>
      <c r="F226" s="18" t="s">
        <v>144</v>
      </c>
      <c r="G226" s="18" t="s">
        <v>87</v>
      </c>
      <c r="H226" s="18" t="s">
        <v>160</v>
      </c>
      <c r="I226" s="18" t="s">
        <v>164</v>
      </c>
      <c r="J226" s="19">
        <v>4132800</v>
      </c>
      <c r="K226" s="19">
        <v>-4132800</v>
      </c>
      <c r="L226" s="19">
        <f t="shared" si="71"/>
        <v>0</v>
      </c>
    </row>
    <row r="227" spans="1:14" s="1" customFormat="1" ht="25.5" x14ac:dyDescent="0.25">
      <c r="A227" s="20"/>
      <c r="B227" s="17" t="s">
        <v>152</v>
      </c>
      <c r="C227" s="17"/>
      <c r="D227" s="17"/>
      <c r="E227" s="17"/>
      <c r="F227" s="18" t="s">
        <v>144</v>
      </c>
      <c r="G227" s="18" t="s">
        <v>87</v>
      </c>
      <c r="H227" s="18" t="s">
        <v>160</v>
      </c>
      <c r="I227" s="18" t="s">
        <v>153</v>
      </c>
      <c r="J227" s="19">
        <f>J228</f>
        <v>0</v>
      </c>
      <c r="K227" s="19">
        <f t="shared" ref="K227:L227" si="104">K228</f>
        <v>2750500</v>
      </c>
      <c r="L227" s="19">
        <f t="shared" si="104"/>
        <v>2750500</v>
      </c>
    </row>
    <row r="228" spans="1:14" s="1" customFormat="1" ht="25.5" x14ac:dyDescent="0.25">
      <c r="A228" s="20"/>
      <c r="B228" s="17" t="s">
        <v>154</v>
      </c>
      <c r="C228" s="17"/>
      <c r="D228" s="17"/>
      <c r="E228" s="17"/>
      <c r="F228" s="18" t="s">
        <v>144</v>
      </c>
      <c r="G228" s="18" t="s">
        <v>87</v>
      </c>
      <c r="H228" s="18" t="s">
        <v>160</v>
      </c>
      <c r="I228" s="18" t="s">
        <v>155</v>
      </c>
      <c r="J228" s="19"/>
      <c r="K228" s="19">
        <f>4132800-1382300</f>
        <v>2750500</v>
      </c>
      <c r="L228" s="19">
        <f t="shared" si="71"/>
        <v>2750500</v>
      </c>
    </row>
    <row r="229" spans="1:14" s="1" customFormat="1" ht="12.75" hidden="1" x14ac:dyDescent="0.25">
      <c r="A229" s="221" t="s">
        <v>165</v>
      </c>
      <c r="B229" s="221"/>
      <c r="C229" s="17"/>
      <c r="D229" s="17"/>
      <c r="E229" s="17"/>
      <c r="F229" s="18" t="s">
        <v>144</v>
      </c>
      <c r="G229" s="18" t="s">
        <v>87</v>
      </c>
      <c r="H229" s="18" t="s">
        <v>166</v>
      </c>
      <c r="I229" s="18"/>
      <c r="J229" s="19">
        <f>J230+J232</f>
        <v>19080</v>
      </c>
      <c r="K229" s="19">
        <f t="shared" ref="K229:L229" si="105">K230+K232</f>
        <v>0</v>
      </c>
      <c r="L229" s="19">
        <f t="shared" si="105"/>
        <v>19080</v>
      </c>
    </row>
    <row r="230" spans="1:14" s="1" customFormat="1" ht="12.75" x14ac:dyDescent="0.25">
      <c r="A230" s="20"/>
      <c r="B230" s="21" t="s">
        <v>161</v>
      </c>
      <c r="C230" s="21"/>
      <c r="D230" s="21"/>
      <c r="E230" s="21"/>
      <c r="F230" s="18" t="s">
        <v>144</v>
      </c>
      <c r="G230" s="18" t="s">
        <v>87</v>
      </c>
      <c r="H230" s="18" t="s">
        <v>166</v>
      </c>
      <c r="I230" s="18" t="s">
        <v>162</v>
      </c>
      <c r="J230" s="19">
        <f t="shared" ref="J230:L230" si="106">J231</f>
        <v>19080</v>
      </c>
      <c r="K230" s="19">
        <f t="shared" si="106"/>
        <v>-19080</v>
      </c>
      <c r="L230" s="19">
        <f t="shared" si="106"/>
        <v>0</v>
      </c>
    </row>
    <row r="231" spans="1:14" s="1" customFormat="1" ht="14.25" customHeight="1" x14ac:dyDescent="0.25">
      <c r="A231" s="20"/>
      <c r="B231" s="17" t="s">
        <v>167</v>
      </c>
      <c r="C231" s="17"/>
      <c r="D231" s="17"/>
      <c r="E231" s="17"/>
      <c r="F231" s="18" t="s">
        <v>144</v>
      </c>
      <c r="G231" s="18" t="s">
        <v>87</v>
      </c>
      <c r="H231" s="18" t="s">
        <v>166</v>
      </c>
      <c r="I231" s="18" t="s">
        <v>168</v>
      </c>
      <c r="J231" s="19">
        <v>19080</v>
      </c>
      <c r="K231" s="19">
        <v>-19080</v>
      </c>
      <c r="L231" s="19">
        <f t="shared" si="71"/>
        <v>0</v>
      </c>
    </row>
    <row r="232" spans="1:14" s="1" customFormat="1" ht="25.5" x14ac:dyDescent="0.25">
      <c r="A232" s="20"/>
      <c r="B232" s="17" t="s">
        <v>152</v>
      </c>
      <c r="C232" s="17"/>
      <c r="D232" s="17"/>
      <c r="E232" s="17"/>
      <c r="F232" s="18" t="s">
        <v>144</v>
      </c>
      <c r="G232" s="18" t="s">
        <v>87</v>
      </c>
      <c r="H232" s="18" t="s">
        <v>166</v>
      </c>
      <c r="I232" s="18" t="s">
        <v>153</v>
      </c>
      <c r="J232" s="19">
        <f>J233</f>
        <v>0</v>
      </c>
      <c r="K232" s="19">
        <f t="shared" ref="K232:L232" si="107">K233</f>
        <v>19080</v>
      </c>
      <c r="L232" s="19">
        <f t="shared" si="107"/>
        <v>19080</v>
      </c>
    </row>
    <row r="233" spans="1:14" s="1" customFormat="1" ht="25.5" x14ac:dyDescent="0.25">
      <c r="A233" s="20"/>
      <c r="B233" s="17" t="s">
        <v>154</v>
      </c>
      <c r="C233" s="17"/>
      <c r="D233" s="17"/>
      <c r="E233" s="17"/>
      <c r="F233" s="18" t="s">
        <v>144</v>
      </c>
      <c r="G233" s="18" t="s">
        <v>87</v>
      </c>
      <c r="H233" s="18" t="s">
        <v>166</v>
      </c>
      <c r="I233" s="18" t="s">
        <v>155</v>
      </c>
      <c r="J233" s="19"/>
      <c r="K233" s="19">
        <f>19080</f>
        <v>19080</v>
      </c>
      <c r="L233" s="19">
        <f>J233+K233</f>
        <v>19080</v>
      </c>
    </row>
    <row r="234" spans="1:14" s="16" customFormat="1" ht="12.75" x14ac:dyDescent="0.25">
      <c r="A234" s="221" t="s">
        <v>171</v>
      </c>
      <c r="B234" s="221"/>
      <c r="C234" s="17"/>
      <c r="D234" s="17"/>
      <c r="E234" s="17"/>
      <c r="F234" s="18" t="s">
        <v>144</v>
      </c>
      <c r="G234" s="18" t="s">
        <v>87</v>
      </c>
      <c r="H234" s="18" t="s">
        <v>172</v>
      </c>
      <c r="I234" s="18"/>
      <c r="J234" s="19">
        <f t="shared" ref="J234:L234" si="108">J235</f>
        <v>2392400</v>
      </c>
      <c r="K234" s="19">
        <f t="shared" si="108"/>
        <v>3768861</v>
      </c>
      <c r="L234" s="19">
        <f t="shared" si="108"/>
        <v>6161261</v>
      </c>
    </row>
    <row r="235" spans="1:14" s="1" customFormat="1" ht="12.75" x14ac:dyDescent="0.25">
      <c r="A235" s="17"/>
      <c r="B235" s="17" t="s">
        <v>137</v>
      </c>
      <c r="C235" s="17"/>
      <c r="D235" s="17"/>
      <c r="E235" s="17"/>
      <c r="F235" s="24" t="s">
        <v>144</v>
      </c>
      <c r="G235" s="18" t="s">
        <v>87</v>
      </c>
      <c r="H235" s="24" t="s">
        <v>172</v>
      </c>
      <c r="I235" s="24" t="s">
        <v>138</v>
      </c>
      <c r="J235" s="19">
        <f>J237+J236</f>
        <v>2392400</v>
      </c>
      <c r="K235" s="19">
        <f t="shared" ref="K235:L235" si="109">K237+K236</f>
        <v>3768861</v>
      </c>
      <c r="L235" s="19">
        <f t="shared" si="109"/>
        <v>6161261</v>
      </c>
    </row>
    <row r="236" spans="1:14" s="1" customFormat="1" ht="25.5" x14ac:dyDescent="0.25">
      <c r="A236" s="17"/>
      <c r="B236" s="17" t="s">
        <v>139</v>
      </c>
      <c r="C236" s="17"/>
      <c r="D236" s="17"/>
      <c r="E236" s="17"/>
      <c r="F236" s="24" t="s">
        <v>144</v>
      </c>
      <c r="G236" s="18" t="s">
        <v>87</v>
      </c>
      <c r="H236" s="24" t="s">
        <v>172</v>
      </c>
      <c r="I236" s="24" t="s">
        <v>140</v>
      </c>
      <c r="J236" s="19"/>
      <c r="K236" s="19">
        <f>2392400+2518061-550000+133400+1500000+167400</f>
        <v>6161261</v>
      </c>
      <c r="L236" s="19">
        <f t="shared" si="71"/>
        <v>6161261</v>
      </c>
      <c r="N236" s="1">
        <v>167400</v>
      </c>
    </row>
    <row r="237" spans="1:14" s="1" customFormat="1" ht="25.5" x14ac:dyDescent="0.25">
      <c r="A237" s="17"/>
      <c r="B237" s="17" t="s">
        <v>173</v>
      </c>
      <c r="C237" s="17"/>
      <c r="D237" s="17"/>
      <c r="E237" s="17"/>
      <c r="F237" s="24" t="s">
        <v>144</v>
      </c>
      <c r="G237" s="18" t="s">
        <v>87</v>
      </c>
      <c r="H237" s="24" t="s">
        <v>172</v>
      </c>
      <c r="I237" s="24" t="s">
        <v>174</v>
      </c>
      <c r="J237" s="19">
        <f>3842400-800000-650000</f>
        <v>2392400</v>
      </c>
      <c r="K237" s="19">
        <v>-2392400</v>
      </c>
      <c r="L237" s="19">
        <f t="shared" si="71"/>
        <v>0</v>
      </c>
    </row>
    <row r="238" spans="1:14" s="1" customFormat="1" ht="12.75" hidden="1" x14ac:dyDescent="0.25">
      <c r="A238" s="220" t="s">
        <v>216</v>
      </c>
      <c r="B238" s="220"/>
      <c r="C238" s="13"/>
      <c r="D238" s="13"/>
      <c r="E238" s="13"/>
      <c r="F238" s="14" t="s">
        <v>144</v>
      </c>
      <c r="G238" s="14" t="s">
        <v>144</v>
      </c>
      <c r="H238" s="14"/>
      <c r="I238" s="14"/>
      <c r="J238" s="15">
        <f t="shared" ref="J238:L240" si="110">J239</f>
        <v>125300</v>
      </c>
      <c r="K238" s="15">
        <f t="shared" si="110"/>
        <v>0</v>
      </c>
      <c r="L238" s="15">
        <f t="shared" si="110"/>
        <v>125300</v>
      </c>
    </row>
    <row r="239" spans="1:14" s="1" customFormat="1" ht="12.75" hidden="1" x14ac:dyDescent="0.25">
      <c r="A239" s="221" t="s">
        <v>217</v>
      </c>
      <c r="B239" s="221"/>
      <c r="C239" s="17"/>
      <c r="D239" s="17"/>
      <c r="E239" s="17"/>
      <c r="F239" s="18" t="s">
        <v>144</v>
      </c>
      <c r="G239" s="18" t="s">
        <v>144</v>
      </c>
      <c r="H239" s="18" t="s">
        <v>218</v>
      </c>
      <c r="I239" s="18"/>
      <c r="J239" s="19">
        <f>J240</f>
        <v>125300</v>
      </c>
      <c r="K239" s="19">
        <f t="shared" si="110"/>
        <v>0</v>
      </c>
      <c r="L239" s="19">
        <f t="shared" si="110"/>
        <v>125300</v>
      </c>
    </row>
    <row r="240" spans="1:14" s="1" customFormat="1" ht="12.75" hidden="1" x14ac:dyDescent="0.25">
      <c r="A240" s="20"/>
      <c r="B240" s="21" t="s">
        <v>27</v>
      </c>
      <c r="C240" s="21"/>
      <c r="D240" s="21"/>
      <c r="E240" s="21"/>
      <c r="F240" s="18" t="s">
        <v>144</v>
      </c>
      <c r="G240" s="18" t="s">
        <v>144</v>
      </c>
      <c r="H240" s="18" t="s">
        <v>218</v>
      </c>
      <c r="I240" s="18" t="s">
        <v>28</v>
      </c>
      <c r="J240" s="19">
        <f t="shared" si="110"/>
        <v>125300</v>
      </c>
      <c r="K240" s="19">
        <f t="shared" si="110"/>
        <v>0</v>
      </c>
      <c r="L240" s="19">
        <f t="shared" si="110"/>
        <v>125300</v>
      </c>
    </row>
    <row r="241" spans="1:13" s="1" customFormat="1" ht="12.75" hidden="1" x14ac:dyDescent="0.25">
      <c r="A241" s="20"/>
      <c r="B241" s="17" t="s">
        <v>29</v>
      </c>
      <c r="C241" s="17"/>
      <c r="D241" s="17"/>
      <c r="E241" s="17"/>
      <c r="F241" s="18" t="s">
        <v>144</v>
      </c>
      <c r="G241" s="18" t="s">
        <v>144</v>
      </c>
      <c r="H241" s="18" t="s">
        <v>218</v>
      </c>
      <c r="I241" s="18" t="s">
        <v>30</v>
      </c>
      <c r="J241" s="19">
        <f>125350-50</f>
        <v>125300</v>
      </c>
      <c r="K241" s="19"/>
      <c r="L241" s="19">
        <f t="shared" ref="L241:L307" si="111">J241+K241</f>
        <v>125300</v>
      </c>
    </row>
    <row r="242" spans="1:13" s="1" customFormat="1" ht="12.75" x14ac:dyDescent="0.25">
      <c r="A242" s="220" t="s">
        <v>219</v>
      </c>
      <c r="B242" s="220"/>
      <c r="C242" s="13"/>
      <c r="D242" s="13"/>
      <c r="E242" s="13"/>
      <c r="F242" s="14" t="s">
        <v>144</v>
      </c>
      <c r="G242" s="14" t="s">
        <v>98</v>
      </c>
      <c r="H242" s="14"/>
      <c r="I242" s="14"/>
      <c r="J242" s="15">
        <f>J243+J250+J254+J259+J272+J282+J285</f>
        <v>13304900</v>
      </c>
      <c r="K242" s="15">
        <f t="shared" ref="K242:L242" si="112">K243+K250+K254+K259+K272+K282+K285</f>
        <v>2866900</v>
      </c>
      <c r="L242" s="15">
        <f t="shared" si="112"/>
        <v>16171800</v>
      </c>
    </row>
    <row r="243" spans="1:13" s="1" customFormat="1" ht="12.75" hidden="1" x14ac:dyDescent="0.25">
      <c r="A243" s="221" t="s">
        <v>18</v>
      </c>
      <c r="B243" s="221"/>
      <c r="C243" s="17"/>
      <c r="D243" s="17"/>
      <c r="E243" s="17"/>
      <c r="F243" s="18" t="s">
        <v>144</v>
      </c>
      <c r="G243" s="18" t="s">
        <v>98</v>
      </c>
      <c r="H243" s="18" t="s">
        <v>39</v>
      </c>
      <c r="I243" s="18"/>
      <c r="J243" s="19">
        <f t="shared" ref="J243:L248" si="113">J244</f>
        <v>963900</v>
      </c>
      <c r="K243" s="19">
        <f t="shared" si="113"/>
        <v>0</v>
      </c>
      <c r="L243" s="19">
        <f t="shared" si="113"/>
        <v>963900</v>
      </c>
    </row>
    <row r="244" spans="1:13" s="1" customFormat="1" ht="12.75" hidden="1" x14ac:dyDescent="0.25">
      <c r="A244" s="221" t="s">
        <v>20</v>
      </c>
      <c r="B244" s="221"/>
      <c r="C244" s="17"/>
      <c r="D244" s="17"/>
      <c r="E244" s="17"/>
      <c r="F244" s="18" t="s">
        <v>144</v>
      </c>
      <c r="G244" s="18" t="s">
        <v>98</v>
      </c>
      <c r="H244" s="18" t="s">
        <v>21</v>
      </c>
      <c r="I244" s="18"/>
      <c r="J244" s="19">
        <f>J247+J245</f>
        <v>963900</v>
      </c>
      <c r="K244" s="19">
        <f t="shared" ref="K244:L244" si="114">K247+K245</f>
        <v>0</v>
      </c>
      <c r="L244" s="19">
        <f t="shared" si="114"/>
        <v>963900</v>
      </c>
    </row>
    <row r="245" spans="1:13" s="1" customFormat="1" ht="25.5" x14ac:dyDescent="0.25">
      <c r="A245" s="17"/>
      <c r="B245" s="17" t="s">
        <v>22</v>
      </c>
      <c r="C245" s="17"/>
      <c r="D245" s="17"/>
      <c r="E245" s="17"/>
      <c r="F245" s="18" t="s">
        <v>144</v>
      </c>
      <c r="G245" s="18" t="s">
        <v>98</v>
      </c>
      <c r="H245" s="18" t="s">
        <v>21</v>
      </c>
      <c r="I245" s="18" t="s">
        <v>24</v>
      </c>
      <c r="J245" s="19">
        <f>J246</f>
        <v>0</v>
      </c>
      <c r="K245" s="19">
        <f t="shared" ref="K245:L245" si="115">K246</f>
        <v>963900</v>
      </c>
      <c r="L245" s="19">
        <f t="shared" si="115"/>
        <v>963900</v>
      </c>
    </row>
    <row r="246" spans="1:13" s="1" customFormat="1" ht="12.75" x14ac:dyDescent="0.25">
      <c r="A246" s="17"/>
      <c r="B246" s="21" t="s">
        <v>25</v>
      </c>
      <c r="C246" s="17"/>
      <c r="D246" s="17"/>
      <c r="E246" s="17"/>
      <c r="F246" s="18" t="s">
        <v>144</v>
      </c>
      <c r="G246" s="18" t="s">
        <v>98</v>
      </c>
      <c r="H246" s="18" t="s">
        <v>21</v>
      </c>
      <c r="I246" s="18" t="s">
        <v>26</v>
      </c>
      <c r="J246" s="19"/>
      <c r="K246" s="19">
        <v>963900</v>
      </c>
      <c r="L246" s="19">
        <f t="shared" ref="L246" si="116">J246+K246</f>
        <v>963900</v>
      </c>
    </row>
    <row r="247" spans="1:13" s="1" customFormat="1" ht="12.75" x14ac:dyDescent="0.25">
      <c r="A247" s="221" t="s">
        <v>220</v>
      </c>
      <c r="B247" s="221"/>
      <c r="C247" s="17"/>
      <c r="D247" s="17"/>
      <c r="E247" s="17"/>
      <c r="F247" s="18" t="s">
        <v>144</v>
      </c>
      <c r="G247" s="18" t="s">
        <v>98</v>
      </c>
      <c r="H247" s="18" t="s">
        <v>221</v>
      </c>
      <c r="I247" s="18"/>
      <c r="J247" s="19">
        <f t="shared" si="113"/>
        <v>963900</v>
      </c>
      <c r="K247" s="19">
        <f t="shared" si="113"/>
        <v>-963900</v>
      </c>
      <c r="L247" s="19">
        <f t="shared" si="113"/>
        <v>0</v>
      </c>
    </row>
    <row r="248" spans="1:13" s="1" customFormat="1" ht="25.5" x14ac:dyDescent="0.25">
      <c r="A248" s="17"/>
      <c r="B248" s="17" t="s">
        <v>22</v>
      </c>
      <c r="C248" s="17"/>
      <c r="D248" s="17"/>
      <c r="E248" s="17"/>
      <c r="F248" s="18" t="s">
        <v>144</v>
      </c>
      <c r="G248" s="18" t="s">
        <v>98</v>
      </c>
      <c r="H248" s="18" t="s">
        <v>221</v>
      </c>
      <c r="I248" s="18" t="s">
        <v>24</v>
      </c>
      <c r="J248" s="19">
        <f>J249</f>
        <v>963900</v>
      </c>
      <c r="K248" s="19">
        <f t="shared" si="113"/>
        <v>-963900</v>
      </c>
      <c r="L248" s="19">
        <f t="shared" si="113"/>
        <v>0</v>
      </c>
    </row>
    <row r="249" spans="1:13" s="1" customFormat="1" ht="12.75" x14ac:dyDescent="0.25">
      <c r="A249" s="20"/>
      <c r="B249" s="21" t="s">
        <v>25</v>
      </c>
      <c r="C249" s="21"/>
      <c r="D249" s="21"/>
      <c r="E249" s="21"/>
      <c r="F249" s="18" t="s">
        <v>144</v>
      </c>
      <c r="G249" s="18" t="s">
        <v>98</v>
      </c>
      <c r="H249" s="18" t="s">
        <v>221</v>
      </c>
      <c r="I249" s="18" t="s">
        <v>26</v>
      </c>
      <c r="J249" s="19">
        <f>963922-22</f>
        <v>963900</v>
      </c>
      <c r="K249" s="19">
        <v>-963900</v>
      </c>
      <c r="L249" s="19">
        <f>J249+K249</f>
        <v>0</v>
      </c>
    </row>
    <row r="250" spans="1:13" s="1" customFormat="1" ht="12.75" x14ac:dyDescent="0.25">
      <c r="A250" s="233" t="s">
        <v>222</v>
      </c>
      <c r="B250" s="234"/>
      <c r="C250" s="51"/>
      <c r="D250" s="18"/>
      <c r="E250" s="18"/>
      <c r="F250" s="18" t="s">
        <v>144</v>
      </c>
      <c r="G250" s="18" t="s">
        <v>98</v>
      </c>
      <c r="H250" s="18" t="s">
        <v>223</v>
      </c>
      <c r="I250" s="18"/>
      <c r="J250" s="39">
        <f t="shared" ref="J250:L252" si="117">J251</f>
        <v>0</v>
      </c>
      <c r="K250" s="39">
        <f t="shared" si="117"/>
        <v>561600</v>
      </c>
      <c r="L250" s="39">
        <f t="shared" si="117"/>
        <v>561600</v>
      </c>
      <c r="M250" s="41"/>
    </row>
    <row r="251" spans="1:13" s="1" customFormat="1" ht="12.75" x14ac:dyDescent="0.25">
      <c r="A251" s="233" t="s">
        <v>224</v>
      </c>
      <c r="B251" s="234"/>
      <c r="C251" s="51"/>
      <c r="D251" s="18"/>
      <c r="E251" s="18"/>
      <c r="F251" s="18" t="s">
        <v>144</v>
      </c>
      <c r="G251" s="18" t="s">
        <v>98</v>
      </c>
      <c r="H251" s="18" t="s">
        <v>225</v>
      </c>
      <c r="I251" s="18"/>
      <c r="J251" s="39">
        <f t="shared" si="117"/>
        <v>0</v>
      </c>
      <c r="K251" s="39">
        <f t="shared" si="117"/>
        <v>561600</v>
      </c>
      <c r="L251" s="39">
        <f t="shared" si="117"/>
        <v>561600</v>
      </c>
      <c r="M251" s="41"/>
    </row>
    <row r="252" spans="1:13" s="1" customFormat="1" ht="25.5" x14ac:dyDescent="0.25">
      <c r="A252" s="17"/>
      <c r="B252" s="17" t="s">
        <v>152</v>
      </c>
      <c r="C252" s="17"/>
      <c r="D252" s="18"/>
      <c r="E252" s="18"/>
      <c r="F252" s="18" t="s">
        <v>144</v>
      </c>
      <c r="G252" s="18" t="s">
        <v>98</v>
      </c>
      <c r="H252" s="18" t="s">
        <v>225</v>
      </c>
      <c r="I252" s="18" t="s">
        <v>153</v>
      </c>
      <c r="J252" s="39">
        <f t="shared" si="117"/>
        <v>0</v>
      </c>
      <c r="K252" s="39">
        <f t="shared" si="117"/>
        <v>561600</v>
      </c>
      <c r="L252" s="39">
        <f t="shared" si="117"/>
        <v>561600</v>
      </c>
      <c r="M252" s="41"/>
    </row>
    <row r="253" spans="1:13" s="1" customFormat="1" ht="12.75" x14ac:dyDescent="0.25">
      <c r="A253" s="21"/>
      <c r="B253" s="21" t="s">
        <v>212</v>
      </c>
      <c r="C253" s="21"/>
      <c r="D253" s="18"/>
      <c r="E253" s="18"/>
      <c r="F253" s="18" t="s">
        <v>144</v>
      </c>
      <c r="G253" s="18" t="s">
        <v>98</v>
      </c>
      <c r="H253" s="18" t="s">
        <v>225</v>
      </c>
      <c r="I253" s="18" t="s">
        <v>213</v>
      </c>
      <c r="J253" s="39"/>
      <c r="K253" s="39">
        <v>561600</v>
      </c>
      <c r="L253" s="39">
        <f>J253+K253</f>
        <v>561600</v>
      </c>
      <c r="M253" s="41"/>
    </row>
    <row r="254" spans="1:13" s="1" customFormat="1" ht="12.75" x14ac:dyDescent="0.25">
      <c r="A254" s="221" t="s">
        <v>226</v>
      </c>
      <c r="B254" s="221"/>
      <c r="C254" s="17"/>
      <c r="D254" s="17"/>
      <c r="E254" s="17"/>
      <c r="F254" s="18" t="s">
        <v>144</v>
      </c>
      <c r="G254" s="18" t="s">
        <v>98</v>
      </c>
      <c r="H254" s="18" t="s">
        <v>227</v>
      </c>
      <c r="I254" s="18"/>
      <c r="J254" s="19">
        <f t="shared" ref="J254:L257" si="118">J255</f>
        <v>584000</v>
      </c>
      <c r="K254" s="19">
        <f t="shared" si="118"/>
        <v>340100</v>
      </c>
      <c r="L254" s="19">
        <f t="shared" si="118"/>
        <v>924100</v>
      </c>
    </row>
    <row r="255" spans="1:13" s="1" customFormat="1" ht="12.75" x14ac:dyDescent="0.25">
      <c r="A255" s="221" t="s">
        <v>148</v>
      </c>
      <c r="B255" s="221"/>
      <c r="C255" s="17"/>
      <c r="D255" s="17"/>
      <c r="E255" s="17"/>
      <c r="F255" s="18" t="s">
        <v>144</v>
      </c>
      <c r="G255" s="18" t="s">
        <v>98</v>
      </c>
      <c r="H255" s="18" t="s">
        <v>228</v>
      </c>
      <c r="I255" s="18"/>
      <c r="J255" s="19">
        <f t="shared" si="118"/>
        <v>584000</v>
      </c>
      <c r="K255" s="19">
        <f t="shared" si="118"/>
        <v>340100</v>
      </c>
      <c r="L255" s="19">
        <f t="shared" si="118"/>
        <v>924100</v>
      </c>
    </row>
    <row r="256" spans="1:13" s="1" customFormat="1" ht="12.75" x14ac:dyDescent="0.25">
      <c r="A256" s="221" t="s">
        <v>229</v>
      </c>
      <c r="B256" s="221"/>
      <c r="C256" s="17"/>
      <c r="D256" s="17"/>
      <c r="E256" s="17"/>
      <c r="F256" s="18" t="s">
        <v>144</v>
      </c>
      <c r="G256" s="18" t="s">
        <v>98</v>
      </c>
      <c r="H256" s="18" t="s">
        <v>230</v>
      </c>
      <c r="I256" s="18"/>
      <c r="J256" s="19">
        <f t="shared" si="118"/>
        <v>584000</v>
      </c>
      <c r="K256" s="19">
        <f t="shared" si="118"/>
        <v>340100</v>
      </c>
      <c r="L256" s="19">
        <f t="shared" si="118"/>
        <v>924100</v>
      </c>
    </row>
    <row r="257" spans="1:12" s="1" customFormat="1" ht="25.5" x14ac:dyDescent="0.25">
      <c r="A257" s="17"/>
      <c r="B257" s="17" t="s">
        <v>152</v>
      </c>
      <c r="C257" s="17"/>
      <c r="D257" s="17"/>
      <c r="E257" s="17"/>
      <c r="F257" s="18" t="s">
        <v>144</v>
      </c>
      <c r="G257" s="18" t="s">
        <v>98</v>
      </c>
      <c r="H257" s="18" t="s">
        <v>230</v>
      </c>
      <c r="I257" s="18" t="s">
        <v>153</v>
      </c>
      <c r="J257" s="19">
        <f t="shared" si="118"/>
        <v>584000</v>
      </c>
      <c r="K257" s="19">
        <f t="shared" si="118"/>
        <v>340100</v>
      </c>
      <c r="L257" s="19">
        <f t="shared" si="118"/>
        <v>924100</v>
      </c>
    </row>
    <row r="258" spans="1:12" s="1" customFormat="1" ht="29.25" customHeight="1" x14ac:dyDescent="0.25">
      <c r="A258" s="17"/>
      <c r="B258" s="17" t="s">
        <v>154</v>
      </c>
      <c r="C258" s="17"/>
      <c r="D258" s="17"/>
      <c r="E258" s="17"/>
      <c r="F258" s="18" t="s">
        <v>144</v>
      </c>
      <c r="G258" s="18" t="s">
        <v>98</v>
      </c>
      <c r="H258" s="18" t="s">
        <v>230</v>
      </c>
      <c r="I258" s="18" t="s">
        <v>155</v>
      </c>
      <c r="J258" s="19">
        <f>584030-30</f>
        <v>584000</v>
      </c>
      <c r="K258" s="19">
        <v>340100</v>
      </c>
      <c r="L258" s="19">
        <f t="shared" si="111"/>
        <v>924100</v>
      </c>
    </row>
    <row r="259" spans="1:12" s="2" customFormat="1" ht="39" customHeight="1" x14ac:dyDescent="0.25">
      <c r="A259" s="221" t="s">
        <v>231</v>
      </c>
      <c r="B259" s="221"/>
      <c r="C259" s="17"/>
      <c r="D259" s="17"/>
      <c r="E259" s="17"/>
      <c r="F259" s="18" t="s">
        <v>144</v>
      </c>
      <c r="G259" s="18" t="s">
        <v>98</v>
      </c>
      <c r="H259" s="18" t="s">
        <v>232</v>
      </c>
      <c r="I259" s="18"/>
      <c r="J259" s="19">
        <f>J260</f>
        <v>9000000</v>
      </c>
      <c r="K259" s="19">
        <f t="shared" ref="K259:L259" si="119">K260</f>
        <v>282900</v>
      </c>
      <c r="L259" s="19">
        <f t="shared" si="119"/>
        <v>9282900</v>
      </c>
    </row>
    <row r="260" spans="1:12" s="1" customFormat="1" ht="12.75" x14ac:dyDescent="0.25">
      <c r="A260" s="221" t="s">
        <v>148</v>
      </c>
      <c r="B260" s="221"/>
      <c r="C260" s="17"/>
      <c r="D260" s="17"/>
      <c r="E260" s="17"/>
      <c r="F260" s="18" t="s">
        <v>144</v>
      </c>
      <c r="G260" s="18" t="s">
        <v>98</v>
      </c>
      <c r="H260" s="18" t="s">
        <v>233</v>
      </c>
      <c r="I260" s="18"/>
      <c r="J260" s="19">
        <f>J261+J264</f>
        <v>9000000</v>
      </c>
      <c r="K260" s="19">
        <f t="shared" ref="K260:L260" si="120">K261+K264</f>
        <v>282900</v>
      </c>
      <c r="L260" s="19">
        <f t="shared" si="120"/>
        <v>9282900</v>
      </c>
    </row>
    <row r="261" spans="1:12" s="1" customFormat="1" ht="12.75" hidden="1" x14ac:dyDescent="0.25">
      <c r="A261" s="221" t="s">
        <v>234</v>
      </c>
      <c r="B261" s="221"/>
      <c r="C261" s="17"/>
      <c r="D261" s="17"/>
      <c r="E261" s="17"/>
      <c r="F261" s="24" t="s">
        <v>144</v>
      </c>
      <c r="G261" s="24" t="s">
        <v>98</v>
      </c>
      <c r="H261" s="18" t="s">
        <v>235</v>
      </c>
      <c r="I261" s="18"/>
      <c r="J261" s="19">
        <f>J262</f>
        <v>6946200</v>
      </c>
      <c r="K261" s="19">
        <f t="shared" ref="K261:L262" si="121">K262</f>
        <v>0</v>
      </c>
      <c r="L261" s="19">
        <f t="shared" si="121"/>
        <v>6946200</v>
      </c>
    </row>
    <row r="262" spans="1:12" s="1" customFormat="1" ht="25.5" hidden="1" x14ac:dyDescent="0.25">
      <c r="A262" s="17"/>
      <c r="B262" s="17" t="s">
        <v>152</v>
      </c>
      <c r="C262" s="17"/>
      <c r="D262" s="17"/>
      <c r="E262" s="17"/>
      <c r="F262" s="18" t="s">
        <v>144</v>
      </c>
      <c r="G262" s="18" t="s">
        <v>98</v>
      </c>
      <c r="H262" s="18" t="s">
        <v>235</v>
      </c>
      <c r="I262" s="18" t="s">
        <v>153</v>
      </c>
      <c r="J262" s="19">
        <f>J263</f>
        <v>6946200</v>
      </c>
      <c r="K262" s="19">
        <f t="shared" si="121"/>
        <v>0</v>
      </c>
      <c r="L262" s="19">
        <f t="shared" si="121"/>
        <v>6946200</v>
      </c>
    </row>
    <row r="263" spans="1:12" s="1" customFormat="1" ht="25.5" hidden="1" x14ac:dyDescent="0.25">
      <c r="A263" s="17"/>
      <c r="B263" s="17" t="s">
        <v>154</v>
      </c>
      <c r="C263" s="17"/>
      <c r="D263" s="17"/>
      <c r="E263" s="17"/>
      <c r="F263" s="18" t="s">
        <v>144</v>
      </c>
      <c r="G263" s="18" t="s">
        <v>98</v>
      </c>
      <c r="H263" s="18" t="s">
        <v>235</v>
      </c>
      <c r="I263" s="18" t="s">
        <v>155</v>
      </c>
      <c r="J263" s="19">
        <f>6946249-49</f>
        <v>6946200</v>
      </c>
      <c r="K263" s="19"/>
      <c r="L263" s="19">
        <f t="shared" si="111"/>
        <v>6946200</v>
      </c>
    </row>
    <row r="264" spans="1:12" s="1" customFormat="1" ht="12.75" x14ac:dyDescent="0.25">
      <c r="A264" s="221" t="s">
        <v>236</v>
      </c>
      <c r="B264" s="221"/>
      <c r="C264" s="17"/>
      <c r="D264" s="17"/>
      <c r="E264" s="17"/>
      <c r="F264" s="24" t="s">
        <v>144</v>
      </c>
      <c r="G264" s="24" t="s">
        <v>98</v>
      </c>
      <c r="H264" s="18" t="s">
        <v>237</v>
      </c>
      <c r="I264" s="18"/>
      <c r="J264" s="19">
        <f>J265+J267+J269</f>
        <v>2053800</v>
      </c>
      <c r="K264" s="19">
        <f t="shared" ref="K264:L264" si="122">K265+K267+K269</f>
        <v>282900</v>
      </c>
      <c r="L264" s="19">
        <f t="shared" si="122"/>
        <v>2336700</v>
      </c>
    </row>
    <row r="265" spans="1:12" s="1" customFormat="1" ht="25.5" x14ac:dyDescent="0.25">
      <c r="A265" s="17"/>
      <c r="B265" s="17" t="s">
        <v>22</v>
      </c>
      <c r="C265" s="17"/>
      <c r="D265" s="17"/>
      <c r="E265" s="17"/>
      <c r="F265" s="18" t="s">
        <v>144</v>
      </c>
      <c r="G265" s="18" t="s">
        <v>98</v>
      </c>
      <c r="H265" s="18" t="s">
        <v>237</v>
      </c>
      <c r="I265" s="18" t="s">
        <v>24</v>
      </c>
      <c r="J265" s="19">
        <f>J266</f>
        <v>1634900</v>
      </c>
      <c r="K265" s="19">
        <f t="shared" ref="K265:L265" si="123">K266</f>
        <v>282900</v>
      </c>
      <c r="L265" s="19">
        <f t="shared" si="123"/>
        <v>1917800</v>
      </c>
    </row>
    <row r="266" spans="1:12" s="1" customFormat="1" ht="12.75" x14ac:dyDescent="0.25">
      <c r="A266" s="20"/>
      <c r="B266" s="21" t="s">
        <v>25</v>
      </c>
      <c r="C266" s="21"/>
      <c r="D266" s="21"/>
      <c r="E266" s="21"/>
      <c r="F266" s="18" t="s">
        <v>144</v>
      </c>
      <c r="G266" s="18" t="s">
        <v>98</v>
      </c>
      <c r="H266" s="18" t="s">
        <v>237</v>
      </c>
      <c r="I266" s="18" t="s">
        <v>26</v>
      </c>
      <c r="J266" s="19">
        <f>1634866+34</f>
        <v>1634900</v>
      </c>
      <c r="K266" s="19">
        <v>282900</v>
      </c>
      <c r="L266" s="19">
        <f t="shared" si="111"/>
        <v>1917800</v>
      </c>
    </row>
    <row r="267" spans="1:12" s="1" customFormat="1" ht="12.75" hidden="1" x14ac:dyDescent="0.25">
      <c r="A267" s="20"/>
      <c r="B267" s="21" t="s">
        <v>27</v>
      </c>
      <c r="C267" s="21"/>
      <c r="D267" s="21"/>
      <c r="E267" s="21"/>
      <c r="F267" s="18" t="s">
        <v>144</v>
      </c>
      <c r="G267" s="18" t="s">
        <v>98</v>
      </c>
      <c r="H267" s="18" t="s">
        <v>237</v>
      </c>
      <c r="I267" s="18" t="s">
        <v>28</v>
      </c>
      <c r="J267" s="19">
        <f>J268</f>
        <v>381900</v>
      </c>
      <c r="K267" s="19">
        <f t="shared" ref="K267:L267" si="124">K268</f>
        <v>0</v>
      </c>
      <c r="L267" s="19">
        <f t="shared" si="124"/>
        <v>381900</v>
      </c>
    </row>
    <row r="268" spans="1:12" s="1" customFormat="1" ht="12.75" hidden="1" x14ac:dyDescent="0.25">
      <c r="A268" s="20"/>
      <c r="B268" s="17" t="s">
        <v>29</v>
      </c>
      <c r="C268" s="17"/>
      <c r="D268" s="17"/>
      <c r="E268" s="17"/>
      <c r="F268" s="18" t="s">
        <v>144</v>
      </c>
      <c r="G268" s="18" t="s">
        <v>98</v>
      </c>
      <c r="H268" s="18" t="s">
        <v>237</v>
      </c>
      <c r="I268" s="18" t="s">
        <v>30</v>
      </c>
      <c r="J268" s="19">
        <f>381893+7</f>
        <v>381900</v>
      </c>
      <c r="K268" s="19"/>
      <c r="L268" s="19">
        <f t="shared" si="111"/>
        <v>381900</v>
      </c>
    </row>
    <row r="269" spans="1:12" s="1" customFormat="1" ht="12.75" hidden="1" x14ac:dyDescent="0.25">
      <c r="A269" s="17"/>
      <c r="B269" s="17" t="s">
        <v>31</v>
      </c>
      <c r="C269" s="17"/>
      <c r="D269" s="17"/>
      <c r="E269" s="17"/>
      <c r="F269" s="18" t="s">
        <v>144</v>
      </c>
      <c r="G269" s="18" t="s">
        <v>98</v>
      </c>
      <c r="H269" s="18" t="s">
        <v>237</v>
      </c>
      <c r="I269" s="18" t="s">
        <v>32</v>
      </c>
      <c r="J269" s="19">
        <f>J270+J271</f>
        <v>37000</v>
      </c>
      <c r="K269" s="19">
        <f t="shared" ref="K269:L269" si="125">K270+K271</f>
        <v>0</v>
      </c>
      <c r="L269" s="19">
        <f t="shared" si="125"/>
        <v>37000</v>
      </c>
    </row>
    <row r="270" spans="1:12" s="1" customFormat="1" ht="12.75" hidden="1" x14ac:dyDescent="0.25">
      <c r="A270" s="17"/>
      <c r="B270" s="17" t="s">
        <v>238</v>
      </c>
      <c r="C270" s="17"/>
      <c r="D270" s="17"/>
      <c r="E270" s="17"/>
      <c r="F270" s="18" t="s">
        <v>144</v>
      </c>
      <c r="G270" s="18" t="s">
        <v>98</v>
      </c>
      <c r="H270" s="18" t="s">
        <v>237</v>
      </c>
      <c r="I270" s="18" t="s">
        <v>34</v>
      </c>
      <c r="J270" s="19">
        <v>37000</v>
      </c>
      <c r="K270" s="19"/>
      <c r="L270" s="19">
        <f t="shared" si="111"/>
        <v>37000</v>
      </c>
    </row>
    <row r="271" spans="1:12" s="1" customFormat="1" ht="12.75" hidden="1" x14ac:dyDescent="0.25">
      <c r="A271" s="17"/>
      <c r="B271" s="17" t="s">
        <v>35</v>
      </c>
      <c r="C271" s="17"/>
      <c r="D271" s="17"/>
      <c r="E271" s="17"/>
      <c r="F271" s="18" t="s">
        <v>144</v>
      </c>
      <c r="G271" s="18" t="s">
        <v>98</v>
      </c>
      <c r="H271" s="18" t="s">
        <v>237</v>
      </c>
      <c r="I271" s="18" t="s">
        <v>36</v>
      </c>
      <c r="J271" s="19"/>
      <c r="K271" s="19"/>
      <c r="L271" s="19">
        <f t="shared" si="111"/>
        <v>0</v>
      </c>
    </row>
    <row r="272" spans="1:12" s="1" customFormat="1" ht="12.75" x14ac:dyDescent="0.25">
      <c r="A272" s="221" t="s">
        <v>71</v>
      </c>
      <c r="B272" s="221"/>
      <c r="C272" s="17"/>
      <c r="D272" s="17"/>
      <c r="E272" s="17"/>
      <c r="F272" s="24" t="s">
        <v>144</v>
      </c>
      <c r="G272" s="24" t="s">
        <v>98</v>
      </c>
      <c r="H272" s="24" t="s">
        <v>72</v>
      </c>
      <c r="I272" s="24"/>
      <c r="J272" s="26">
        <f t="shared" ref="J272:L275" si="126">J273</f>
        <v>81000</v>
      </c>
      <c r="K272" s="26">
        <f t="shared" si="126"/>
        <v>1682300</v>
      </c>
      <c r="L272" s="26">
        <f t="shared" si="126"/>
        <v>1763300</v>
      </c>
    </row>
    <row r="273" spans="1:12" s="1" customFormat="1" ht="52.5" customHeight="1" x14ac:dyDescent="0.25">
      <c r="A273" s="221" t="s">
        <v>73</v>
      </c>
      <c r="B273" s="221"/>
      <c r="C273" s="17"/>
      <c r="D273" s="17"/>
      <c r="E273" s="17"/>
      <c r="F273" s="18" t="s">
        <v>144</v>
      </c>
      <c r="G273" s="24" t="s">
        <v>98</v>
      </c>
      <c r="H273" s="18" t="s">
        <v>74</v>
      </c>
      <c r="I273" s="18"/>
      <c r="J273" s="19">
        <f>J274+J279</f>
        <v>81000</v>
      </c>
      <c r="K273" s="19">
        <f t="shared" ref="K273:L273" si="127">K274+K279</f>
        <v>1682300</v>
      </c>
      <c r="L273" s="19">
        <f t="shared" si="127"/>
        <v>1763300</v>
      </c>
    </row>
    <row r="274" spans="1:12" s="1" customFormat="1" ht="63.75" customHeight="1" x14ac:dyDescent="0.25">
      <c r="A274" s="221" t="s">
        <v>159</v>
      </c>
      <c r="B274" s="221"/>
      <c r="C274" s="17"/>
      <c r="D274" s="17"/>
      <c r="E274" s="17"/>
      <c r="F274" s="18" t="s">
        <v>144</v>
      </c>
      <c r="G274" s="24" t="s">
        <v>98</v>
      </c>
      <c r="H274" s="18" t="s">
        <v>160</v>
      </c>
      <c r="I274" s="18"/>
      <c r="J274" s="19">
        <f>J275+J277</f>
        <v>81000</v>
      </c>
      <c r="K274" s="19">
        <f t="shared" ref="K274:L274" si="128">K275+K277</f>
        <v>1682300</v>
      </c>
      <c r="L274" s="19">
        <f t="shared" si="128"/>
        <v>1763300</v>
      </c>
    </row>
    <row r="275" spans="1:12" s="1" customFormat="1" ht="12.75" x14ac:dyDescent="0.25">
      <c r="A275" s="20"/>
      <c r="B275" s="21" t="s">
        <v>161</v>
      </c>
      <c r="C275" s="21"/>
      <c r="D275" s="21"/>
      <c r="E275" s="21"/>
      <c r="F275" s="18" t="s">
        <v>144</v>
      </c>
      <c r="G275" s="18" t="s">
        <v>98</v>
      </c>
      <c r="H275" s="18" t="s">
        <v>160</v>
      </c>
      <c r="I275" s="18" t="s">
        <v>162</v>
      </c>
      <c r="J275" s="19">
        <f>J276</f>
        <v>81000</v>
      </c>
      <c r="K275" s="19">
        <f t="shared" si="126"/>
        <v>1628300</v>
      </c>
      <c r="L275" s="19">
        <f t="shared" si="126"/>
        <v>1709300</v>
      </c>
    </row>
    <row r="276" spans="1:12" s="1" customFormat="1" ht="25.5" x14ac:dyDescent="0.25">
      <c r="A276" s="20"/>
      <c r="B276" s="17" t="s">
        <v>163</v>
      </c>
      <c r="C276" s="17"/>
      <c r="D276" s="17"/>
      <c r="E276" s="17"/>
      <c r="F276" s="18" t="s">
        <v>144</v>
      </c>
      <c r="G276" s="18" t="s">
        <v>98</v>
      </c>
      <c r="H276" s="18" t="s">
        <v>160</v>
      </c>
      <c r="I276" s="18" t="s">
        <v>164</v>
      </c>
      <c r="J276" s="19">
        <v>81000</v>
      </c>
      <c r="K276" s="19">
        <f>-81000+1682300+27000</f>
        <v>1628300</v>
      </c>
      <c r="L276" s="19">
        <f t="shared" si="111"/>
        <v>1709300</v>
      </c>
    </row>
    <row r="277" spans="1:12" s="1" customFormat="1" ht="25.5" x14ac:dyDescent="0.25">
      <c r="A277" s="20"/>
      <c r="B277" s="17" t="s">
        <v>152</v>
      </c>
      <c r="C277" s="17"/>
      <c r="D277" s="17"/>
      <c r="E277" s="17"/>
      <c r="F277" s="18" t="s">
        <v>144</v>
      </c>
      <c r="G277" s="18" t="s">
        <v>98</v>
      </c>
      <c r="H277" s="18" t="s">
        <v>160</v>
      </c>
      <c r="I277" s="18" t="s">
        <v>153</v>
      </c>
      <c r="J277" s="19">
        <f>J278</f>
        <v>0</v>
      </c>
      <c r="K277" s="19">
        <f t="shared" ref="K277:L277" si="129">K278</f>
        <v>54000</v>
      </c>
      <c r="L277" s="19">
        <f t="shared" si="129"/>
        <v>54000</v>
      </c>
    </row>
    <row r="278" spans="1:12" s="1" customFormat="1" ht="25.5" x14ac:dyDescent="0.25">
      <c r="A278" s="20"/>
      <c r="B278" s="17" t="s">
        <v>154</v>
      </c>
      <c r="C278" s="17"/>
      <c r="D278" s="17"/>
      <c r="E278" s="17"/>
      <c r="F278" s="18" t="s">
        <v>144</v>
      </c>
      <c r="G278" s="18" t="s">
        <v>98</v>
      </c>
      <c r="H278" s="18" t="s">
        <v>160</v>
      </c>
      <c r="I278" s="18" t="s">
        <v>155</v>
      </c>
      <c r="J278" s="19"/>
      <c r="K278" s="19">
        <f>81000-27000</f>
        <v>54000</v>
      </c>
      <c r="L278" s="19">
        <f t="shared" si="111"/>
        <v>54000</v>
      </c>
    </row>
    <row r="279" spans="1:12" s="1" customFormat="1" ht="12.75" hidden="1" x14ac:dyDescent="0.25">
      <c r="A279" s="221" t="s">
        <v>165</v>
      </c>
      <c r="B279" s="221"/>
      <c r="C279" s="17"/>
      <c r="D279" s="17"/>
      <c r="E279" s="17"/>
      <c r="F279" s="18" t="s">
        <v>144</v>
      </c>
      <c r="G279" s="18" t="s">
        <v>98</v>
      </c>
      <c r="H279" s="18" t="s">
        <v>166</v>
      </c>
      <c r="I279" s="18"/>
      <c r="J279" s="19">
        <f t="shared" ref="J279:L280" si="130">J280</f>
        <v>0</v>
      </c>
      <c r="K279" s="19">
        <f t="shared" si="130"/>
        <v>0</v>
      </c>
      <c r="L279" s="19">
        <f t="shared" si="130"/>
        <v>0</v>
      </c>
    </row>
    <row r="280" spans="1:12" s="1" customFormat="1" ht="12.75" hidden="1" x14ac:dyDescent="0.25">
      <c r="A280" s="20"/>
      <c r="B280" s="21" t="s">
        <v>161</v>
      </c>
      <c r="C280" s="17"/>
      <c r="D280" s="17"/>
      <c r="E280" s="17"/>
      <c r="F280" s="18" t="s">
        <v>144</v>
      </c>
      <c r="G280" s="18" t="s">
        <v>98</v>
      </c>
      <c r="H280" s="18" t="s">
        <v>166</v>
      </c>
      <c r="I280" s="18" t="s">
        <v>162</v>
      </c>
      <c r="J280" s="19">
        <f>J281</f>
        <v>0</v>
      </c>
      <c r="K280" s="19">
        <f t="shared" si="130"/>
        <v>0</v>
      </c>
      <c r="L280" s="19">
        <f t="shared" si="130"/>
        <v>0</v>
      </c>
    </row>
    <row r="281" spans="1:12" s="1" customFormat="1" ht="12.75" hidden="1" x14ac:dyDescent="0.25">
      <c r="A281" s="20"/>
      <c r="B281" s="17" t="s">
        <v>167</v>
      </c>
      <c r="C281" s="17"/>
      <c r="D281" s="17"/>
      <c r="E281" s="17"/>
      <c r="F281" s="18" t="s">
        <v>144</v>
      </c>
      <c r="G281" s="18" t="s">
        <v>98</v>
      </c>
      <c r="H281" s="18" t="s">
        <v>166</v>
      </c>
      <c r="I281" s="18" t="s">
        <v>168</v>
      </c>
      <c r="J281" s="19"/>
      <c r="K281" s="19"/>
      <c r="L281" s="19">
        <f>J281+K281</f>
        <v>0</v>
      </c>
    </row>
    <row r="282" spans="1:12" s="1" customFormat="1" ht="12.75" hidden="1" x14ac:dyDescent="0.25">
      <c r="A282" s="221" t="s">
        <v>171</v>
      </c>
      <c r="B282" s="221"/>
      <c r="C282" s="17"/>
      <c r="D282" s="17"/>
      <c r="E282" s="17"/>
      <c r="F282" s="24" t="s">
        <v>144</v>
      </c>
      <c r="G282" s="24" t="s">
        <v>98</v>
      </c>
      <c r="H282" s="24" t="s">
        <v>172</v>
      </c>
      <c r="I282" s="18"/>
      <c r="J282" s="19">
        <f t="shared" ref="J282:L283" si="131">J283</f>
        <v>1685000</v>
      </c>
      <c r="K282" s="19">
        <f t="shared" si="131"/>
        <v>0</v>
      </c>
      <c r="L282" s="19">
        <f t="shared" si="131"/>
        <v>1685000</v>
      </c>
    </row>
    <row r="283" spans="1:12" s="1" customFormat="1" ht="25.5" hidden="1" x14ac:dyDescent="0.25">
      <c r="A283" s="17"/>
      <c r="B283" s="17" t="s">
        <v>152</v>
      </c>
      <c r="C283" s="17"/>
      <c r="D283" s="17"/>
      <c r="E283" s="17">
        <v>852</v>
      </c>
      <c r="F283" s="18" t="s">
        <v>144</v>
      </c>
      <c r="G283" s="18" t="s">
        <v>98</v>
      </c>
      <c r="H283" s="24" t="s">
        <v>172</v>
      </c>
      <c r="I283" s="18" t="s">
        <v>153</v>
      </c>
      <c r="J283" s="19">
        <f t="shared" si="131"/>
        <v>1685000</v>
      </c>
      <c r="K283" s="19">
        <f t="shared" si="131"/>
        <v>0</v>
      </c>
      <c r="L283" s="19">
        <f t="shared" si="131"/>
        <v>1685000</v>
      </c>
    </row>
    <row r="284" spans="1:12" s="1" customFormat="1" ht="12.75" hidden="1" x14ac:dyDescent="0.25">
      <c r="A284" s="21"/>
      <c r="B284" s="21" t="s">
        <v>212</v>
      </c>
      <c r="C284" s="21"/>
      <c r="D284" s="21"/>
      <c r="E284" s="17">
        <v>852</v>
      </c>
      <c r="F284" s="18" t="s">
        <v>144</v>
      </c>
      <c r="G284" s="18" t="s">
        <v>98</v>
      </c>
      <c r="H284" s="24" t="s">
        <v>172</v>
      </c>
      <c r="I284" s="18" t="s">
        <v>213</v>
      </c>
      <c r="J284" s="19">
        <v>1685000</v>
      </c>
      <c r="K284" s="19"/>
      <c r="L284" s="19">
        <f t="shared" si="111"/>
        <v>1685000</v>
      </c>
    </row>
    <row r="285" spans="1:12" s="1" customFormat="1" ht="12.75" hidden="1" x14ac:dyDescent="0.25">
      <c r="A285" s="221" t="s">
        <v>239</v>
      </c>
      <c r="B285" s="221"/>
      <c r="C285" s="17"/>
      <c r="D285" s="17"/>
      <c r="E285" s="17"/>
      <c r="F285" s="24" t="s">
        <v>144</v>
      </c>
      <c r="G285" s="24" t="s">
        <v>98</v>
      </c>
      <c r="H285" s="24" t="s">
        <v>240</v>
      </c>
      <c r="I285" s="18"/>
      <c r="J285" s="19">
        <f t="shared" ref="J285:L286" si="132">J286</f>
        <v>991000</v>
      </c>
      <c r="K285" s="19">
        <f t="shared" si="132"/>
        <v>0</v>
      </c>
      <c r="L285" s="19">
        <f t="shared" si="132"/>
        <v>991000</v>
      </c>
    </row>
    <row r="286" spans="1:12" s="1" customFormat="1" ht="25.5" hidden="1" x14ac:dyDescent="0.25">
      <c r="A286" s="17"/>
      <c r="B286" s="17" t="s">
        <v>152</v>
      </c>
      <c r="C286" s="17"/>
      <c r="D286" s="17"/>
      <c r="E286" s="17"/>
      <c r="F286" s="18" t="s">
        <v>144</v>
      </c>
      <c r="G286" s="18" t="s">
        <v>98</v>
      </c>
      <c r="H286" s="24" t="s">
        <v>240</v>
      </c>
      <c r="I286" s="18" t="s">
        <v>153</v>
      </c>
      <c r="J286" s="19">
        <f t="shared" si="132"/>
        <v>991000</v>
      </c>
      <c r="K286" s="19">
        <f t="shared" si="132"/>
        <v>0</v>
      </c>
      <c r="L286" s="19">
        <f t="shared" si="132"/>
        <v>991000</v>
      </c>
    </row>
    <row r="287" spans="1:12" s="1" customFormat="1" ht="12.75" hidden="1" x14ac:dyDescent="0.25">
      <c r="A287" s="21"/>
      <c r="B287" s="21" t="s">
        <v>212</v>
      </c>
      <c r="C287" s="21"/>
      <c r="D287" s="21"/>
      <c r="E287" s="21"/>
      <c r="F287" s="18" t="s">
        <v>144</v>
      </c>
      <c r="G287" s="18" t="s">
        <v>98</v>
      </c>
      <c r="H287" s="24" t="s">
        <v>240</v>
      </c>
      <c r="I287" s="18" t="s">
        <v>213</v>
      </c>
      <c r="J287" s="19">
        <v>991000</v>
      </c>
      <c r="K287" s="19"/>
      <c r="L287" s="19">
        <f t="shared" si="111"/>
        <v>991000</v>
      </c>
    </row>
    <row r="288" spans="1:12" s="1" customFormat="1" ht="12.75" x14ac:dyDescent="0.25">
      <c r="A288" s="219" t="s">
        <v>241</v>
      </c>
      <c r="B288" s="219"/>
      <c r="C288" s="9"/>
      <c r="D288" s="9"/>
      <c r="E288" s="9"/>
      <c r="F288" s="10" t="s">
        <v>242</v>
      </c>
      <c r="G288" s="10"/>
      <c r="H288" s="10"/>
      <c r="I288" s="10"/>
      <c r="J288" s="11">
        <f>J289+J328</f>
        <v>5061140</v>
      </c>
      <c r="K288" s="11">
        <f t="shared" ref="K288:L288" si="133">K289+K328</f>
        <v>-133400</v>
      </c>
      <c r="L288" s="11">
        <f t="shared" si="133"/>
        <v>4927740</v>
      </c>
    </row>
    <row r="289" spans="1:12" s="1" customFormat="1" ht="12.75" x14ac:dyDescent="0.25">
      <c r="A289" s="220" t="s">
        <v>243</v>
      </c>
      <c r="B289" s="220"/>
      <c r="C289" s="13"/>
      <c r="D289" s="13"/>
      <c r="E289" s="13"/>
      <c r="F289" s="14" t="s">
        <v>242</v>
      </c>
      <c r="G289" s="14" t="s">
        <v>15</v>
      </c>
      <c r="H289" s="14"/>
      <c r="I289" s="14"/>
      <c r="J289" s="15">
        <f>J290+J298+J308+J322+J325+J315</f>
        <v>4785540</v>
      </c>
      <c r="K289" s="15">
        <f t="shared" ref="K289:L289" si="134">K290+K298+K308+K322+K325+K315</f>
        <v>3180</v>
      </c>
      <c r="L289" s="15">
        <f t="shared" si="134"/>
        <v>4788720</v>
      </c>
    </row>
    <row r="290" spans="1:12" s="1" customFormat="1" ht="12.75" hidden="1" x14ac:dyDescent="0.25">
      <c r="A290" s="221" t="s">
        <v>244</v>
      </c>
      <c r="B290" s="221"/>
      <c r="C290" s="17"/>
      <c r="D290" s="17"/>
      <c r="E290" s="17"/>
      <c r="F290" s="18" t="s">
        <v>242</v>
      </c>
      <c r="G290" s="18" t="s">
        <v>15</v>
      </c>
      <c r="H290" s="18" t="s">
        <v>245</v>
      </c>
      <c r="I290" s="18"/>
      <c r="J290" s="19">
        <f>J291</f>
        <v>1380000</v>
      </c>
      <c r="K290" s="19">
        <f t="shared" ref="K290:L290" si="135">K291</f>
        <v>0</v>
      </c>
      <c r="L290" s="19">
        <f t="shared" si="135"/>
        <v>1380000</v>
      </c>
    </row>
    <row r="291" spans="1:12" s="1" customFormat="1" ht="12.75" hidden="1" x14ac:dyDescent="0.25">
      <c r="A291" s="221" t="s">
        <v>148</v>
      </c>
      <c r="B291" s="221"/>
      <c r="C291" s="17"/>
      <c r="D291" s="17"/>
      <c r="E291" s="17"/>
      <c r="F291" s="18" t="s">
        <v>242</v>
      </c>
      <c r="G291" s="18" t="s">
        <v>15</v>
      </c>
      <c r="H291" s="18" t="s">
        <v>246</v>
      </c>
      <c r="I291" s="18"/>
      <c r="J291" s="19">
        <f>J292+J295</f>
        <v>1380000</v>
      </c>
      <c r="K291" s="19">
        <f t="shared" ref="K291:L291" si="136">K292+K295</f>
        <v>0</v>
      </c>
      <c r="L291" s="19">
        <f t="shared" si="136"/>
        <v>1380000</v>
      </c>
    </row>
    <row r="292" spans="1:12" s="2" customFormat="1" ht="12.75" hidden="1" x14ac:dyDescent="0.25">
      <c r="A292" s="221" t="s">
        <v>247</v>
      </c>
      <c r="B292" s="221"/>
      <c r="C292" s="17"/>
      <c r="D292" s="17"/>
      <c r="E292" s="17"/>
      <c r="F292" s="24" t="s">
        <v>242</v>
      </c>
      <c r="G292" s="24" t="s">
        <v>15</v>
      </c>
      <c r="H292" s="24" t="s">
        <v>248</v>
      </c>
      <c r="I292" s="24"/>
      <c r="J292" s="26">
        <f t="shared" ref="J292:L293" si="137">J293</f>
        <v>180000</v>
      </c>
      <c r="K292" s="26">
        <f t="shared" si="137"/>
        <v>0</v>
      </c>
      <c r="L292" s="26">
        <f t="shared" si="137"/>
        <v>180000</v>
      </c>
    </row>
    <row r="293" spans="1:12" s="1" customFormat="1" ht="12.75" hidden="1" x14ac:dyDescent="0.25">
      <c r="A293" s="32"/>
      <c r="B293" s="17" t="s">
        <v>31</v>
      </c>
      <c r="C293" s="17"/>
      <c r="D293" s="17"/>
      <c r="E293" s="17"/>
      <c r="F293" s="18" t="s">
        <v>242</v>
      </c>
      <c r="G293" s="18" t="s">
        <v>15</v>
      </c>
      <c r="H293" s="18" t="s">
        <v>248</v>
      </c>
      <c r="I293" s="18" t="s">
        <v>32</v>
      </c>
      <c r="J293" s="19">
        <f t="shared" si="137"/>
        <v>180000</v>
      </c>
      <c r="K293" s="19">
        <f t="shared" si="137"/>
        <v>0</v>
      </c>
      <c r="L293" s="19">
        <f t="shared" si="137"/>
        <v>180000</v>
      </c>
    </row>
    <row r="294" spans="1:12" s="1" customFormat="1" ht="12.75" hidden="1" x14ac:dyDescent="0.25">
      <c r="A294" s="32"/>
      <c r="B294" s="17" t="s">
        <v>238</v>
      </c>
      <c r="C294" s="17"/>
      <c r="D294" s="17"/>
      <c r="E294" s="17"/>
      <c r="F294" s="18" t="s">
        <v>242</v>
      </c>
      <c r="G294" s="18" t="s">
        <v>15</v>
      </c>
      <c r="H294" s="18" t="s">
        <v>248</v>
      </c>
      <c r="I294" s="18" t="s">
        <v>34</v>
      </c>
      <c r="J294" s="19">
        <v>180000</v>
      </c>
      <c r="K294" s="19"/>
      <c r="L294" s="19">
        <f t="shared" si="111"/>
        <v>180000</v>
      </c>
    </row>
    <row r="295" spans="1:12" s="1" customFormat="1" ht="12.75" hidden="1" x14ac:dyDescent="0.25">
      <c r="A295" s="221" t="s">
        <v>249</v>
      </c>
      <c r="B295" s="221"/>
      <c r="C295" s="17"/>
      <c r="D295" s="17"/>
      <c r="E295" s="17"/>
      <c r="F295" s="24" t="s">
        <v>242</v>
      </c>
      <c r="G295" s="24" t="s">
        <v>15</v>
      </c>
      <c r="H295" s="24" t="s">
        <v>250</v>
      </c>
      <c r="I295" s="24"/>
      <c r="J295" s="26">
        <f t="shared" ref="J295:L296" si="138">J296</f>
        <v>1200000</v>
      </c>
      <c r="K295" s="26">
        <f t="shared" si="138"/>
        <v>0</v>
      </c>
      <c r="L295" s="26">
        <f t="shared" si="138"/>
        <v>1200000</v>
      </c>
    </row>
    <row r="296" spans="1:12" s="1" customFormat="1" ht="12.75" hidden="1" x14ac:dyDescent="0.25">
      <c r="A296" s="20"/>
      <c r="B296" s="21" t="s">
        <v>27</v>
      </c>
      <c r="C296" s="21"/>
      <c r="D296" s="21"/>
      <c r="E296" s="21"/>
      <c r="F296" s="24" t="s">
        <v>242</v>
      </c>
      <c r="G296" s="24" t="s">
        <v>15</v>
      </c>
      <c r="H296" s="24" t="s">
        <v>250</v>
      </c>
      <c r="I296" s="18" t="s">
        <v>28</v>
      </c>
      <c r="J296" s="19">
        <f t="shared" si="138"/>
        <v>1200000</v>
      </c>
      <c r="K296" s="19">
        <f t="shared" si="138"/>
        <v>0</v>
      </c>
      <c r="L296" s="19">
        <f t="shared" si="138"/>
        <v>1200000</v>
      </c>
    </row>
    <row r="297" spans="1:12" s="1" customFormat="1" ht="12.75" hidden="1" x14ac:dyDescent="0.25">
      <c r="A297" s="20"/>
      <c r="B297" s="17" t="s">
        <v>29</v>
      </c>
      <c r="C297" s="17"/>
      <c r="D297" s="17"/>
      <c r="E297" s="17"/>
      <c r="F297" s="24" t="s">
        <v>242</v>
      </c>
      <c r="G297" s="24" t="s">
        <v>15</v>
      </c>
      <c r="H297" s="24" t="s">
        <v>250</v>
      </c>
      <c r="I297" s="18" t="s">
        <v>30</v>
      </c>
      <c r="J297" s="19">
        <v>1200000</v>
      </c>
      <c r="K297" s="19"/>
      <c r="L297" s="19">
        <f t="shared" si="111"/>
        <v>1200000</v>
      </c>
    </row>
    <row r="298" spans="1:12" s="1" customFormat="1" ht="12.75" hidden="1" x14ac:dyDescent="0.25">
      <c r="A298" s="221" t="s">
        <v>251</v>
      </c>
      <c r="B298" s="221"/>
      <c r="C298" s="17"/>
      <c r="D298" s="17"/>
      <c r="E298" s="17"/>
      <c r="F298" s="18" t="s">
        <v>242</v>
      </c>
      <c r="G298" s="18" t="s">
        <v>15</v>
      </c>
      <c r="H298" s="18" t="s">
        <v>252</v>
      </c>
      <c r="I298" s="18"/>
      <c r="J298" s="19">
        <f>J299</f>
        <v>3154200</v>
      </c>
      <c r="K298" s="19">
        <f t="shared" ref="K298:L298" si="139">K299</f>
        <v>0</v>
      </c>
      <c r="L298" s="19">
        <f t="shared" si="139"/>
        <v>3154200</v>
      </c>
    </row>
    <row r="299" spans="1:12" s="1" customFormat="1" ht="12.75" hidden="1" x14ac:dyDescent="0.25">
      <c r="A299" s="221" t="s">
        <v>148</v>
      </c>
      <c r="B299" s="221"/>
      <c r="C299" s="17"/>
      <c r="D299" s="17"/>
      <c r="E299" s="17"/>
      <c r="F299" s="18" t="s">
        <v>242</v>
      </c>
      <c r="G299" s="18" t="s">
        <v>15</v>
      </c>
      <c r="H299" s="18" t="s">
        <v>253</v>
      </c>
      <c r="I299" s="18"/>
      <c r="J299" s="19">
        <f>J300+J305</f>
        <v>3154200</v>
      </c>
      <c r="K299" s="19">
        <f t="shared" ref="K299:L299" si="140">K300+K305</f>
        <v>0</v>
      </c>
      <c r="L299" s="19">
        <f t="shared" si="140"/>
        <v>3154200</v>
      </c>
    </row>
    <row r="300" spans="1:12" s="2" customFormat="1" ht="12.75" hidden="1" x14ac:dyDescent="0.25">
      <c r="A300" s="221" t="s">
        <v>254</v>
      </c>
      <c r="B300" s="221"/>
      <c r="C300" s="17"/>
      <c r="D300" s="17"/>
      <c r="E300" s="17"/>
      <c r="F300" s="18" t="s">
        <v>242</v>
      </c>
      <c r="G300" s="18" t="s">
        <v>15</v>
      </c>
      <c r="H300" s="18" t="s">
        <v>255</v>
      </c>
      <c r="I300" s="18"/>
      <c r="J300" s="19">
        <f>J301+J303</f>
        <v>564200</v>
      </c>
      <c r="K300" s="19">
        <f t="shared" ref="K300:L300" si="141">K301+K303</f>
        <v>0</v>
      </c>
      <c r="L300" s="19">
        <f t="shared" si="141"/>
        <v>564200</v>
      </c>
    </row>
    <row r="301" spans="1:12" s="1" customFormat="1" ht="25.5" x14ac:dyDescent="0.25">
      <c r="A301" s="17"/>
      <c r="B301" s="17" t="s">
        <v>152</v>
      </c>
      <c r="C301" s="17"/>
      <c r="D301" s="17"/>
      <c r="E301" s="17"/>
      <c r="F301" s="18" t="s">
        <v>242</v>
      </c>
      <c r="G301" s="18" t="s">
        <v>15</v>
      </c>
      <c r="H301" s="18" t="s">
        <v>255</v>
      </c>
      <c r="I301" s="18" t="s">
        <v>153</v>
      </c>
      <c r="J301" s="19">
        <f>J302</f>
        <v>474200</v>
      </c>
      <c r="K301" s="19">
        <f t="shared" ref="K301:L301" si="142">K302</f>
        <v>90000</v>
      </c>
      <c r="L301" s="19">
        <f t="shared" si="142"/>
        <v>564200</v>
      </c>
    </row>
    <row r="302" spans="1:12" s="1" customFormat="1" ht="25.5" x14ac:dyDescent="0.25">
      <c r="A302" s="17"/>
      <c r="B302" s="17" t="s">
        <v>154</v>
      </c>
      <c r="C302" s="17"/>
      <c r="D302" s="17"/>
      <c r="E302" s="17"/>
      <c r="F302" s="18" t="s">
        <v>242</v>
      </c>
      <c r="G302" s="18" t="s">
        <v>15</v>
      </c>
      <c r="H302" s="18" t="s">
        <v>255</v>
      </c>
      <c r="I302" s="18" t="s">
        <v>155</v>
      </c>
      <c r="J302" s="19">
        <f>474186+14</f>
        <v>474200</v>
      </c>
      <c r="K302" s="19">
        <v>90000</v>
      </c>
      <c r="L302" s="19">
        <f t="shared" si="111"/>
        <v>564200</v>
      </c>
    </row>
    <row r="303" spans="1:12" s="1" customFormat="1" ht="12.75" x14ac:dyDescent="0.25">
      <c r="A303" s="32"/>
      <c r="B303" s="17" t="s">
        <v>31</v>
      </c>
      <c r="C303" s="17"/>
      <c r="D303" s="17"/>
      <c r="E303" s="17"/>
      <c r="F303" s="18" t="s">
        <v>242</v>
      </c>
      <c r="G303" s="18" t="s">
        <v>15</v>
      </c>
      <c r="H303" s="18" t="s">
        <v>255</v>
      </c>
      <c r="I303" s="18" t="s">
        <v>32</v>
      </c>
      <c r="J303" s="19">
        <f>J304</f>
        <v>90000</v>
      </c>
      <c r="K303" s="19">
        <f t="shared" ref="K303:L303" si="143">K304</f>
        <v>-90000</v>
      </c>
      <c r="L303" s="19">
        <f t="shared" si="143"/>
        <v>0</v>
      </c>
    </row>
    <row r="304" spans="1:12" s="1" customFormat="1" ht="12.75" x14ac:dyDescent="0.25">
      <c r="A304" s="32"/>
      <c r="B304" s="17" t="s">
        <v>238</v>
      </c>
      <c r="C304" s="17"/>
      <c r="D304" s="17"/>
      <c r="E304" s="17"/>
      <c r="F304" s="18" t="s">
        <v>242</v>
      </c>
      <c r="G304" s="18" t="s">
        <v>15</v>
      </c>
      <c r="H304" s="18" t="s">
        <v>255</v>
      </c>
      <c r="I304" s="18" t="s">
        <v>34</v>
      </c>
      <c r="J304" s="19">
        <v>90000</v>
      </c>
      <c r="K304" s="19">
        <v>-90000</v>
      </c>
      <c r="L304" s="19">
        <f t="shared" si="111"/>
        <v>0</v>
      </c>
    </row>
    <row r="305" spans="1:12" s="12" customFormat="1" ht="12.75" hidden="1" x14ac:dyDescent="0.25">
      <c r="A305" s="221" t="s">
        <v>256</v>
      </c>
      <c r="B305" s="221"/>
      <c r="C305" s="17"/>
      <c r="D305" s="17"/>
      <c r="E305" s="17"/>
      <c r="F305" s="18" t="s">
        <v>242</v>
      </c>
      <c r="G305" s="18" t="s">
        <v>15</v>
      </c>
      <c r="H305" s="18" t="s">
        <v>257</v>
      </c>
      <c r="I305" s="18"/>
      <c r="J305" s="19">
        <f t="shared" ref="J305:L306" si="144">J306</f>
        <v>2590000</v>
      </c>
      <c r="K305" s="19">
        <f t="shared" si="144"/>
        <v>0</v>
      </c>
      <c r="L305" s="19">
        <f t="shared" si="144"/>
        <v>2590000</v>
      </c>
    </row>
    <row r="306" spans="1:12" s="1" customFormat="1" ht="25.5" hidden="1" x14ac:dyDescent="0.25">
      <c r="A306" s="17"/>
      <c r="B306" s="17" t="s">
        <v>152</v>
      </c>
      <c r="C306" s="17"/>
      <c r="D306" s="17"/>
      <c r="E306" s="17"/>
      <c r="F306" s="18" t="s">
        <v>242</v>
      </c>
      <c r="G306" s="18" t="s">
        <v>15</v>
      </c>
      <c r="H306" s="18" t="s">
        <v>257</v>
      </c>
      <c r="I306" s="18" t="s">
        <v>153</v>
      </c>
      <c r="J306" s="19">
        <f t="shared" si="144"/>
        <v>2590000</v>
      </c>
      <c r="K306" s="19">
        <f t="shared" si="144"/>
        <v>0</v>
      </c>
      <c r="L306" s="19">
        <f t="shared" si="144"/>
        <v>2590000</v>
      </c>
    </row>
    <row r="307" spans="1:12" s="1" customFormat="1" ht="25.5" hidden="1" x14ac:dyDescent="0.25">
      <c r="A307" s="17"/>
      <c r="B307" s="17" t="s">
        <v>154</v>
      </c>
      <c r="C307" s="17"/>
      <c r="D307" s="17"/>
      <c r="E307" s="17"/>
      <c r="F307" s="18" t="s">
        <v>242</v>
      </c>
      <c r="G307" s="18" t="s">
        <v>15</v>
      </c>
      <c r="H307" s="18" t="s">
        <v>257</v>
      </c>
      <c r="I307" s="18" t="s">
        <v>155</v>
      </c>
      <c r="J307" s="19">
        <v>2590000</v>
      </c>
      <c r="K307" s="19"/>
      <c r="L307" s="19">
        <f t="shared" si="111"/>
        <v>2590000</v>
      </c>
    </row>
    <row r="308" spans="1:12" s="1" customFormat="1" ht="12.75" x14ac:dyDescent="0.25">
      <c r="A308" s="221" t="s">
        <v>71</v>
      </c>
      <c r="B308" s="221"/>
      <c r="C308" s="17"/>
      <c r="D308" s="17"/>
      <c r="E308" s="17"/>
      <c r="F308" s="24" t="s">
        <v>242</v>
      </c>
      <c r="G308" s="18" t="s">
        <v>15</v>
      </c>
      <c r="H308" s="24" t="s">
        <v>72</v>
      </c>
      <c r="I308" s="24"/>
      <c r="J308" s="26">
        <f t="shared" ref="J308:L309" si="145">J309</f>
        <v>9540</v>
      </c>
      <c r="K308" s="26">
        <f t="shared" si="145"/>
        <v>3180</v>
      </c>
      <c r="L308" s="26">
        <f t="shared" si="145"/>
        <v>12720</v>
      </c>
    </row>
    <row r="309" spans="1:12" s="1" customFormat="1" ht="54" customHeight="1" x14ac:dyDescent="0.25">
      <c r="A309" s="221" t="s">
        <v>73</v>
      </c>
      <c r="B309" s="221"/>
      <c r="C309" s="17"/>
      <c r="D309" s="17"/>
      <c r="E309" s="17"/>
      <c r="F309" s="18" t="s">
        <v>242</v>
      </c>
      <c r="G309" s="18" t="s">
        <v>15</v>
      </c>
      <c r="H309" s="18" t="s">
        <v>74</v>
      </c>
      <c r="I309" s="18"/>
      <c r="J309" s="19">
        <f t="shared" si="145"/>
        <v>9540</v>
      </c>
      <c r="K309" s="19">
        <f t="shared" si="145"/>
        <v>3180</v>
      </c>
      <c r="L309" s="19">
        <f t="shared" si="145"/>
        <v>12720</v>
      </c>
    </row>
    <row r="310" spans="1:12" s="1" customFormat="1" ht="41.25" customHeight="1" x14ac:dyDescent="0.25">
      <c r="A310" s="221" t="s">
        <v>258</v>
      </c>
      <c r="B310" s="221"/>
      <c r="C310" s="17"/>
      <c r="D310" s="17"/>
      <c r="E310" s="17"/>
      <c r="F310" s="18" t="s">
        <v>242</v>
      </c>
      <c r="G310" s="18" t="s">
        <v>15</v>
      </c>
      <c r="H310" s="18" t="s">
        <v>259</v>
      </c>
      <c r="I310" s="18"/>
      <c r="J310" s="19">
        <f>J311+J313</f>
        <v>9540</v>
      </c>
      <c r="K310" s="19">
        <f t="shared" ref="K310:L310" si="146">K311+K313</f>
        <v>3180</v>
      </c>
      <c r="L310" s="19">
        <f t="shared" si="146"/>
        <v>12720</v>
      </c>
    </row>
    <row r="311" spans="1:12" s="1" customFormat="1" ht="12.75" x14ac:dyDescent="0.25">
      <c r="A311" s="20"/>
      <c r="B311" s="21" t="s">
        <v>161</v>
      </c>
      <c r="C311" s="21"/>
      <c r="D311" s="21"/>
      <c r="E311" s="21"/>
      <c r="F311" s="18" t="s">
        <v>242</v>
      </c>
      <c r="G311" s="18" t="s">
        <v>15</v>
      </c>
      <c r="H311" s="18" t="s">
        <v>259</v>
      </c>
      <c r="I311" s="18" t="s">
        <v>162</v>
      </c>
      <c r="J311" s="19">
        <f>J312</f>
        <v>9540</v>
      </c>
      <c r="K311" s="19">
        <f t="shared" ref="K311:L311" si="147">K312</f>
        <v>-9540</v>
      </c>
      <c r="L311" s="19">
        <f t="shared" si="147"/>
        <v>0</v>
      </c>
    </row>
    <row r="312" spans="1:12" s="1" customFormat="1" ht="13.5" customHeight="1" x14ac:dyDescent="0.25">
      <c r="A312" s="32"/>
      <c r="B312" s="17" t="s">
        <v>167</v>
      </c>
      <c r="C312" s="17"/>
      <c r="D312" s="17"/>
      <c r="E312" s="17"/>
      <c r="F312" s="18" t="s">
        <v>242</v>
      </c>
      <c r="G312" s="18" t="s">
        <v>15</v>
      </c>
      <c r="H312" s="18" t="s">
        <v>259</v>
      </c>
      <c r="I312" s="18" t="s">
        <v>168</v>
      </c>
      <c r="J312" s="19">
        <v>9540</v>
      </c>
      <c r="K312" s="19">
        <v>-9540</v>
      </c>
      <c r="L312" s="19">
        <f t="shared" ref="L312:L375" si="148">J312+K312</f>
        <v>0</v>
      </c>
    </row>
    <row r="313" spans="1:12" s="1" customFormat="1" ht="25.5" x14ac:dyDescent="0.25">
      <c r="A313" s="32"/>
      <c r="B313" s="17" t="s">
        <v>152</v>
      </c>
      <c r="C313" s="17"/>
      <c r="D313" s="17"/>
      <c r="E313" s="17"/>
      <c r="F313" s="18" t="s">
        <v>242</v>
      </c>
      <c r="G313" s="18" t="s">
        <v>15</v>
      </c>
      <c r="H313" s="18" t="s">
        <v>259</v>
      </c>
      <c r="I313" s="18" t="s">
        <v>153</v>
      </c>
      <c r="J313" s="19">
        <f>J314</f>
        <v>0</v>
      </c>
      <c r="K313" s="19">
        <f t="shared" ref="K313:L313" si="149">K314</f>
        <v>12720</v>
      </c>
      <c r="L313" s="19">
        <f t="shared" si="149"/>
        <v>12720</v>
      </c>
    </row>
    <row r="314" spans="1:12" s="1" customFormat="1" ht="25.5" x14ac:dyDescent="0.25">
      <c r="A314" s="32"/>
      <c r="B314" s="17" t="s">
        <v>154</v>
      </c>
      <c r="C314" s="17"/>
      <c r="D314" s="17"/>
      <c r="E314" s="17"/>
      <c r="F314" s="18" t="s">
        <v>242</v>
      </c>
      <c r="G314" s="18" t="s">
        <v>15</v>
      </c>
      <c r="H314" s="18" t="s">
        <v>259</v>
      </c>
      <c r="I314" s="18" t="s">
        <v>155</v>
      </c>
      <c r="J314" s="19"/>
      <c r="K314" s="19">
        <f>9540+3180</f>
        <v>12720</v>
      </c>
      <c r="L314" s="19">
        <f t="shared" si="148"/>
        <v>12720</v>
      </c>
    </row>
    <row r="315" spans="1:12" s="1" customFormat="1" ht="12.75" hidden="1" x14ac:dyDescent="0.25">
      <c r="A315" s="221" t="s">
        <v>42</v>
      </c>
      <c r="B315" s="221"/>
      <c r="C315" s="17"/>
      <c r="D315" s="17"/>
      <c r="E315" s="17"/>
      <c r="F315" s="18" t="s">
        <v>242</v>
      </c>
      <c r="G315" s="18" t="s">
        <v>15</v>
      </c>
      <c r="H315" s="18" t="s">
        <v>43</v>
      </c>
      <c r="I315" s="18"/>
      <c r="J315" s="19">
        <f t="shared" ref="J315:L318" si="150">J316</f>
        <v>31800</v>
      </c>
      <c r="K315" s="19">
        <f t="shared" si="150"/>
        <v>0</v>
      </c>
      <c r="L315" s="19">
        <f t="shared" si="150"/>
        <v>31800</v>
      </c>
    </row>
    <row r="316" spans="1:12" s="16" customFormat="1" ht="12.75" hidden="1" x14ac:dyDescent="0.25">
      <c r="A316" s="221" t="s">
        <v>260</v>
      </c>
      <c r="B316" s="221"/>
      <c r="C316" s="17"/>
      <c r="D316" s="17"/>
      <c r="E316" s="17"/>
      <c r="F316" s="18" t="s">
        <v>242</v>
      </c>
      <c r="G316" s="18" t="s">
        <v>15</v>
      </c>
      <c r="H316" s="18" t="s">
        <v>261</v>
      </c>
      <c r="I316" s="18"/>
      <c r="J316" s="19">
        <f t="shared" si="150"/>
        <v>31800</v>
      </c>
      <c r="K316" s="19">
        <f t="shared" si="150"/>
        <v>0</v>
      </c>
      <c r="L316" s="19">
        <f t="shared" si="150"/>
        <v>31800</v>
      </c>
    </row>
    <row r="317" spans="1:12" s="1" customFormat="1" ht="12.75" hidden="1" x14ac:dyDescent="0.25">
      <c r="A317" s="221" t="s">
        <v>262</v>
      </c>
      <c r="B317" s="221"/>
      <c r="C317" s="17"/>
      <c r="D317" s="17"/>
      <c r="E317" s="17"/>
      <c r="F317" s="18" t="s">
        <v>242</v>
      </c>
      <c r="G317" s="18" t="s">
        <v>15</v>
      </c>
      <c r="H317" s="18" t="s">
        <v>263</v>
      </c>
      <c r="I317" s="18"/>
      <c r="J317" s="19">
        <f>J318+J320</f>
        <v>31800</v>
      </c>
      <c r="K317" s="19">
        <f t="shared" ref="K317:L317" si="151">K318+K320</f>
        <v>0</v>
      </c>
      <c r="L317" s="19">
        <f t="shared" si="151"/>
        <v>31800</v>
      </c>
    </row>
    <row r="318" spans="1:12" s="1" customFormat="1" ht="12.75" x14ac:dyDescent="0.25">
      <c r="A318" s="20"/>
      <c r="B318" s="21" t="s">
        <v>161</v>
      </c>
      <c r="C318" s="21"/>
      <c r="D318" s="21"/>
      <c r="E318" s="21"/>
      <c r="F318" s="18" t="s">
        <v>242</v>
      </c>
      <c r="G318" s="18" t="s">
        <v>15</v>
      </c>
      <c r="H318" s="18" t="s">
        <v>263</v>
      </c>
      <c r="I318" s="18" t="s">
        <v>162</v>
      </c>
      <c r="J318" s="19">
        <f>J319</f>
        <v>31800</v>
      </c>
      <c r="K318" s="19">
        <f t="shared" si="150"/>
        <v>-31800</v>
      </c>
      <c r="L318" s="19">
        <f t="shared" si="150"/>
        <v>0</v>
      </c>
    </row>
    <row r="319" spans="1:12" s="1" customFormat="1" ht="13.5" customHeight="1" x14ac:dyDescent="0.25">
      <c r="A319" s="20"/>
      <c r="B319" s="17" t="s">
        <v>167</v>
      </c>
      <c r="C319" s="17"/>
      <c r="D319" s="17"/>
      <c r="E319" s="17"/>
      <c r="F319" s="18" t="s">
        <v>242</v>
      </c>
      <c r="G319" s="18" t="s">
        <v>15</v>
      </c>
      <c r="H319" s="18" t="s">
        <v>263</v>
      </c>
      <c r="I319" s="18" t="s">
        <v>168</v>
      </c>
      <c r="J319" s="19">
        <v>31800</v>
      </c>
      <c r="K319" s="19">
        <v>-31800</v>
      </c>
      <c r="L319" s="19">
        <f t="shared" si="148"/>
        <v>0</v>
      </c>
    </row>
    <row r="320" spans="1:12" s="1" customFormat="1" ht="25.5" x14ac:dyDescent="0.25">
      <c r="A320" s="20"/>
      <c r="B320" s="17" t="s">
        <v>152</v>
      </c>
      <c r="C320" s="17"/>
      <c r="D320" s="17"/>
      <c r="E320" s="17"/>
      <c r="F320" s="18" t="s">
        <v>242</v>
      </c>
      <c r="G320" s="18" t="s">
        <v>15</v>
      </c>
      <c r="H320" s="18" t="s">
        <v>263</v>
      </c>
      <c r="I320" s="18" t="s">
        <v>153</v>
      </c>
      <c r="J320" s="19">
        <f>J321</f>
        <v>0</v>
      </c>
      <c r="K320" s="19">
        <f t="shared" ref="K320:L320" si="152">K321</f>
        <v>31800</v>
      </c>
      <c r="L320" s="19">
        <f t="shared" si="152"/>
        <v>31800</v>
      </c>
    </row>
    <row r="321" spans="1:12" s="1" customFormat="1" ht="25.5" x14ac:dyDescent="0.25">
      <c r="A321" s="20"/>
      <c r="B321" s="17" t="s">
        <v>154</v>
      </c>
      <c r="C321" s="17"/>
      <c r="D321" s="17"/>
      <c r="E321" s="17"/>
      <c r="F321" s="18" t="s">
        <v>242</v>
      </c>
      <c r="G321" s="18" t="s">
        <v>15</v>
      </c>
      <c r="H321" s="18" t="s">
        <v>263</v>
      </c>
      <c r="I321" s="18" t="s">
        <v>155</v>
      </c>
      <c r="J321" s="19"/>
      <c r="K321" s="19">
        <f>31800</f>
        <v>31800</v>
      </c>
      <c r="L321" s="19">
        <f t="shared" si="148"/>
        <v>31800</v>
      </c>
    </row>
    <row r="322" spans="1:12" s="1" customFormat="1" ht="12.75" hidden="1" x14ac:dyDescent="0.25">
      <c r="A322" s="221" t="s">
        <v>264</v>
      </c>
      <c r="B322" s="221"/>
      <c r="C322" s="17"/>
      <c r="D322" s="17"/>
      <c r="E322" s="17"/>
      <c r="F322" s="18" t="s">
        <v>242</v>
      </c>
      <c r="G322" s="18" t="s">
        <v>15</v>
      </c>
      <c r="H322" s="18" t="s">
        <v>265</v>
      </c>
      <c r="I322" s="18"/>
      <c r="J322" s="19">
        <f t="shared" ref="J322:L323" si="153">J323</f>
        <v>50000</v>
      </c>
      <c r="K322" s="19">
        <f t="shared" si="153"/>
        <v>0</v>
      </c>
      <c r="L322" s="19">
        <f t="shared" si="153"/>
        <v>50000</v>
      </c>
    </row>
    <row r="323" spans="1:12" s="1" customFormat="1" ht="12.75" hidden="1" x14ac:dyDescent="0.25">
      <c r="A323" s="20"/>
      <c r="B323" s="21" t="s">
        <v>27</v>
      </c>
      <c r="C323" s="21"/>
      <c r="D323" s="21"/>
      <c r="E323" s="21"/>
      <c r="F323" s="18" t="s">
        <v>242</v>
      </c>
      <c r="G323" s="18" t="s">
        <v>15</v>
      </c>
      <c r="H323" s="18" t="s">
        <v>265</v>
      </c>
      <c r="I323" s="18" t="s">
        <v>28</v>
      </c>
      <c r="J323" s="19">
        <f t="shared" si="153"/>
        <v>50000</v>
      </c>
      <c r="K323" s="19">
        <f t="shared" si="153"/>
        <v>0</v>
      </c>
      <c r="L323" s="19">
        <f t="shared" si="153"/>
        <v>50000</v>
      </c>
    </row>
    <row r="324" spans="1:12" s="1" customFormat="1" ht="12.75" hidden="1" x14ac:dyDescent="0.25">
      <c r="A324" s="20"/>
      <c r="B324" s="17" t="s">
        <v>29</v>
      </c>
      <c r="C324" s="17"/>
      <c r="D324" s="17"/>
      <c r="E324" s="17"/>
      <c r="F324" s="18" t="s">
        <v>242</v>
      </c>
      <c r="G324" s="18" t="s">
        <v>15</v>
      </c>
      <c r="H324" s="18" t="s">
        <v>265</v>
      </c>
      <c r="I324" s="18" t="s">
        <v>30</v>
      </c>
      <c r="J324" s="19">
        <v>50000</v>
      </c>
      <c r="K324" s="19"/>
      <c r="L324" s="19">
        <f t="shared" si="148"/>
        <v>50000</v>
      </c>
    </row>
    <row r="325" spans="1:12" s="1" customFormat="1" ht="12.75" hidden="1" x14ac:dyDescent="0.25">
      <c r="A325" s="221" t="s">
        <v>266</v>
      </c>
      <c r="B325" s="221"/>
      <c r="C325" s="17"/>
      <c r="D325" s="17"/>
      <c r="E325" s="17"/>
      <c r="F325" s="18" t="s">
        <v>242</v>
      </c>
      <c r="G325" s="18" t="s">
        <v>15</v>
      </c>
      <c r="H325" s="18" t="s">
        <v>267</v>
      </c>
      <c r="I325" s="18"/>
      <c r="J325" s="19">
        <f t="shared" ref="J325:L326" si="154">J326</f>
        <v>160000</v>
      </c>
      <c r="K325" s="19">
        <f t="shared" si="154"/>
        <v>0</v>
      </c>
      <c r="L325" s="19">
        <f t="shared" si="154"/>
        <v>160000</v>
      </c>
    </row>
    <row r="326" spans="1:12" s="1" customFormat="1" ht="12.75" hidden="1" x14ac:dyDescent="0.25">
      <c r="A326" s="20"/>
      <c r="B326" s="21" t="s">
        <v>27</v>
      </c>
      <c r="C326" s="21"/>
      <c r="D326" s="21"/>
      <c r="E326" s="21"/>
      <c r="F326" s="18" t="s">
        <v>242</v>
      </c>
      <c r="G326" s="18" t="s">
        <v>15</v>
      </c>
      <c r="H326" s="18" t="s">
        <v>267</v>
      </c>
      <c r="I326" s="18" t="s">
        <v>28</v>
      </c>
      <c r="J326" s="19">
        <f t="shared" si="154"/>
        <v>160000</v>
      </c>
      <c r="K326" s="19">
        <f t="shared" si="154"/>
        <v>0</v>
      </c>
      <c r="L326" s="19">
        <f t="shared" si="154"/>
        <v>160000</v>
      </c>
    </row>
    <row r="327" spans="1:12" s="1" customFormat="1" ht="12.75" hidden="1" x14ac:dyDescent="0.25">
      <c r="A327" s="20"/>
      <c r="B327" s="17" t="s">
        <v>29</v>
      </c>
      <c r="C327" s="17"/>
      <c r="D327" s="17"/>
      <c r="E327" s="17"/>
      <c r="F327" s="18" t="s">
        <v>242</v>
      </c>
      <c r="G327" s="18" t="s">
        <v>15</v>
      </c>
      <c r="H327" s="18" t="s">
        <v>267</v>
      </c>
      <c r="I327" s="18" t="s">
        <v>30</v>
      </c>
      <c r="J327" s="19">
        <v>160000</v>
      </c>
      <c r="K327" s="19"/>
      <c r="L327" s="19">
        <f t="shared" si="148"/>
        <v>160000</v>
      </c>
    </row>
    <row r="328" spans="1:12" s="1" customFormat="1" ht="16.5" customHeight="1" x14ac:dyDescent="0.25">
      <c r="A328" s="220" t="s">
        <v>268</v>
      </c>
      <c r="B328" s="220"/>
      <c r="C328" s="13"/>
      <c r="D328" s="13"/>
      <c r="E328" s="13"/>
      <c r="F328" s="14" t="s">
        <v>242</v>
      </c>
      <c r="G328" s="14" t="s">
        <v>38</v>
      </c>
      <c r="H328" s="14"/>
      <c r="I328" s="14"/>
      <c r="J328" s="52">
        <f>J329+J341</f>
        <v>275600</v>
      </c>
      <c r="K328" s="52">
        <f t="shared" ref="K328:L328" si="155">K329+K341</f>
        <v>-136580</v>
      </c>
      <c r="L328" s="52">
        <f t="shared" si="155"/>
        <v>139020</v>
      </c>
    </row>
    <row r="329" spans="1:12" s="1" customFormat="1" ht="12.75" x14ac:dyDescent="0.25">
      <c r="A329" s="221" t="s">
        <v>71</v>
      </c>
      <c r="B329" s="221"/>
      <c r="C329" s="17"/>
      <c r="D329" s="17"/>
      <c r="E329" s="17"/>
      <c r="F329" s="24" t="s">
        <v>242</v>
      </c>
      <c r="G329" s="24" t="s">
        <v>38</v>
      </c>
      <c r="H329" s="24" t="s">
        <v>72</v>
      </c>
      <c r="I329" s="24"/>
      <c r="J329" s="26">
        <f>J330+J337</f>
        <v>260600</v>
      </c>
      <c r="K329" s="26">
        <f t="shared" ref="K329:L329" si="156">K330+K337</f>
        <v>-136580</v>
      </c>
      <c r="L329" s="26">
        <f t="shared" si="156"/>
        <v>124020</v>
      </c>
    </row>
    <row r="330" spans="1:12" s="1" customFormat="1" ht="53.25" customHeight="1" x14ac:dyDescent="0.25">
      <c r="A330" s="221" t="s">
        <v>73</v>
      </c>
      <c r="B330" s="221"/>
      <c r="C330" s="17"/>
      <c r="D330" s="17"/>
      <c r="E330" s="17"/>
      <c r="F330" s="18" t="s">
        <v>242</v>
      </c>
      <c r="G330" s="18" t="s">
        <v>38</v>
      </c>
      <c r="H330" s="18" t="s">
        <v>74</v>
      </c>
      <c r="I330" s="18"/>
      <c r="J330" s="19">
        <f>J331+J334</f>
        <v>127200</v>
      </c>
      <c r="K330" s="19">
        <f t="shared" ref="K330:L330" si="157">K331+K334</f>
        <v>-3180</v>
      </c>
      <c r="L330" s="19">
        <f t="shared" si="157"/>
        <v>124020</v>
      </c>
    </row>
    <row r="331" spans="1:12" s="1" customFormat="1" ht="41.25" customHeight="1" x14ac:dyDescent="0.25">
      <c r="A331" s="221" t="s">
        <v>258</v>
      </c>
      <c r="B331" s="221"/>
      <c r="C331" s="17"/>
      <c r="D331" s="17"/>
      <c r="E331" s="17"/>
      <c r="F331" s="18" t="s">
        <v>242</v>
      </c>
      <c r="G331" s="18" t="s">
        <v>38</v>
      </c>
      <c r="H331" s="18" t="s">
        <v>259</v>
      </c>
      <c r="I331" s="18"/>
      <c r="J331" s="19">
        <f>J333</f>
        <v>3180</v>
      </c>
      <c r="K331" s="19">
        <f t="shared" ref="K331:L331" si="158">K333</f>
        <v>-3180</v>
      </c>
      <c r="L331" s="19">
        <f t="shared" si="158"/>
        <v>0</v>
      </c>
    </row>
    <row r="332" spans="1:12" s="1" customFormat="1" ht="12.75" x14ac:dyDescent="0.25">
      <c r="A332" s="20"/>
      <c r="B332" s="17" t="s">
        <v>71</v>
      </c>
      <c r="C332" s="21"/>
      <c r="D332" s="21"/>
      <c r="E332" s="21"/>
      <c r="F332" s="18" t="s">
        <v>242</v>
      </c>
      <c r="G332" s="18" t="s">
        <v>38</v>
      </c>
      <c r="H332" s="18" t="s">
        <v>259</v>
      </c>
      <c r="I332" s="18" t="s">
        <v>79</v>
      </c>
      <c r="J332" s="19">
        <f>J333</f>
        <v>3180</v>
      </c>
      <c r="K332" s="19">
        <f t="shared" ref="K332:L332" si="159">K333</f>
        <v>-3180</v>
      </c>
      <c r="L332" s="19">
        <f t="shared" si="159"/>
        <v>0</v>
      </c>
    </row>
    <row r="333" spans="1:12" s="1" customFormat="1" ht="12.75" x14ac:dyDescent="0.25">
      <c r="A333" s="32"/>
      <c r="B333" s="17" t="s">
        <v>80</v>
      </c>
      <c r="C333" s="17"/>
      <c r="D333" s="17"/>
      <c r="E333" s="17"/>
      <c r="F333" s="18" t="s">
        <v>242</v>
      </c>
      <c r="G333" s="18" t="s">
        <v>38</v>
      </c>
      <c r="H333" s="18" t="s">
        <v>259</v>
      </c>
      <c r="I333" s="18" t="s">
        <v>81</v>
      </c>
      <c r="J333" s="19">
        <v>3180</v>
      </c>
      <c r="K333" s="19">
        <v>-3180</v>
      </c>
      <c r="L333" s="19">
        <f t="shared" si="148"/>
        <v>0</v>
      </c>
    </row>
    <row r="334" spans="1:12" s="1" customFormat="1" ht="12.75" hidden="1" x14ac:dyDescent="0.25">
      <c r="A334" s="221" t="s">
        <v>269</v>
      </c>
      <c r="B334" s="221"/>
      <c r="C334" s="17"/>
      <c r="D334" s="17"/>
      <c r="E334" s="17"/>
      <c r="F334" s="18" t="s">
        <v>242</v>
      </c>
      <c r="G334" s="18" t="s">
        <v>38</v>
      </c>
      <c r="H334" s="18" t="s">
        <v>270</v>
      </c>
      <c r="I334" s="18"/>
      <c r="J334" s="19">
        <f t="shared" ref="J334:L335" si="160">J335</f>
        <v>124020</v>
      </c>
      <c r="K334" s="19">
        <f t="shared" si="160"/>
        <v>0</v>
      </c>
      <c r="L334" s="19">
        <f t="shared" si="160"/>
        <v>124020</v>
      </c>
    </row>
    <row r="335" spans="1:12" s="1" customFormat="1" ht="12.75" hidden="1" x14ac:dyDescent="0.25">
      <c r="A335" s="17"/>
      <c r="B335" s="17" t="s">
        <v>71</v>
      </c>
      <c r="C335" s="17"/>
      <c r="D335" s="17"/>
      <c r="E335" s="17"/>
      <c r="F335" s="18" t="s">
        <v>242</v>
      </c>
      <c r="G335" s="18" t="s">
        <v>38</v>
      </c>
      <c r="H335" s="18" t="s">
        <v>270</v>
      </c>
      <c r="I335" s="18" t="s">
        <v>79</v>
      </c>
      <c r="J335" s="19">
        <f>J336</f>
        <v>124020</v>
      </c>
      <c r="K335" s="19">
        <f t="shared" si="160"/>
        <v>0</v>
      </c>
      <c r="L335" s="19">
        <f t="shared" si="160"/>
        <v>124020</v>
      </c>
    </row>
    <row r="336" spans="1:12" s="1" customFormat="1" ht="12.75" hidden="1" x14ac:dyDescent="0.25">
      <c r="A336" s="17"/>
      <c r="B336" s="17" t="s">
        <v>80</v>
      </c>
      <c r="C336" s="17"/>
      <c r="D336" s="17"/>
      <c r="E336" s="17"/>
      <c r="F336" s="18" t="s">
        <v>242</v>
      </c>
      <c r="G336" s="18" t="s">
        <v>38</v>
      </c>
      <c r="H336" s="18" t="s">
        <v>270</v>
      </c>
      <c r="I336" s="18" t="s">
        <v>81</v>
      </c>
      <c r="J336" s="19">
        <v>124020</v>
      </c>
      <c r="K336" s="19"/>
      <c r="L336" s="19">
        <f t="shared" si="148"/>
        <v>124020</v>
      </c>
    </row>
    <row r="337" spans="1:12" s="1" customFormat="1" ht="39" customHeight="1" x14ac:dyDescent="0.25">
      <c r="A337" s="225" t="s">
        <v>271</v>
      </c>
      <c r="B337" s="226"/>
      <c r="C337" s="22"/>
      <c r="D337" s="22"/>
      <c r="E337" s="17"/>
      <c r="F337" s="18" t="s">
        <v>242</v>
      </c>
      <c r="G337" s="18" t="s">
        <v>38</v>
      </c>
      <c r="H337" s="18" t="s">
        <v>272</v>
      </c>
      <c r="I337" s="18"/>
      <c r="J337" s="19">
        <f t="shared" ref="J337:L339" si="161">J338</f>
        <v>133400</v>
      </c>
      <c r="K337" s="19">
        <f t="shared" si="161"/>
        <v>-133400</v>
      </c>
      <c r="L337" s="19">
        <f t="shared" si="161"/>
        <v>0</v>
      </c>
    </row>
    <row r="338" spans="1:12" s="1" customFormat="1" ht="27" customHeight="1" x14ac:dyDescent="0.25">
      <c r="A338" s="225" t="s">
        <v>273</v>
      </c>
      <c r="B338" s="226"/>
      <c r="C338" s="22"/>
      <c r="D338" s="22"/>
      <c r="E338" s="17"/>
      <c r="F338" s="18" t="s">
        <v>242</v>
      </c>
      <c r="G338" s="18" t="s">
        <v>38</v>
      </c>
      <c r="H338" s="18" t="s">
        <v>274</v>
      </c>
      <c r="I338" s="18"/>
      <c r="J338" s="19">
        <f t="shared" si="161"/>
        <v>133400</v>
      </c>
      <c r="K338" s="19">
        <f t="shared" si="161"/>
        <v>-133400</v>
      </c>
      <c r="L338" s="19">
        <f t="shared" si="161"/>
        <v>0</v>
      </c>
    </row>
    <row r="339" spans="1:12" s="1" customFormat="1" ht="12.75" x14ac:dyDescent="0.25">
      <c r="A339" s="17"/>
      <c r="B339" s="17" t="s">
        <v>71</v>
      </c>
      <c r="C339" s="17"/>
      <c r="D339" s="17"/>
      <c r="E339" s="17"/>
      <c r="F339" s="18" t="s">
        <v>242</v>
      </c>
      <c r="G339" s="18" t="s">
        <v>38</v>
      </c>
      <c r="H339" s="18" t="s">
        <v>274</v>
      </c>
      <c r="I339" s="18" t="s">
        <v>79</v>
      </c>
      <c r="J339" s="19">
        <f t="shared" si="161"/>
        <v>133400</v>
      </c>
      <c r="K339" s="19">
        <f t="shared" si="161"/>
        <v>-133400</v>
      </c>
      <c r="L339" s="19">
        <f t="shared" si="161"/>
        <v>0</v>
      </c>
    </row>
    <row r="340" spans="1:12" s="1" customFormat="1" ht="12.75" x14ac:dyDescent="0.25">
      <c r="A340" s="20"/>
      <c r="B340" s="17" t="s">
        <v>80</v>
      </c>
      <c r="C340" s="17"/>
      <c r="D340" s="17"/>
      <c r="E340" s="17"/>
      <c r="F340" s="18" t="s">
        <v>242</v>
      </c>
      <c r="G340" s="18" t="s">
        <v>38</v>
      </c>
      <c r="H340" s="18" t="s">
        <v>274</v>
      </c>
      <c r="I340" s="18" t="s">
        <v>81</v>
      </c>
      <c r="J340" s="19">
        <f>133419-19</f>
        <v>133400</v>
      </c>
      <c r="K340" s="19">
        <v>-133400</v>
      </c>
      <c r="L340" s="19">
        <f t="shared" si="148"/>
        <v>0</v>
      </c>
    </row>
    <row r="341" spans="1:12" s="1" customFormat="1" ht="12.75" hidden="1" x14ac:dyDescent="0.25">
      <c r="A341" s="221" t="s">
        <v>275</v>
      </c>
      <c r="B341" s="221"/>
      <c r="C341" s="17"/>
      <c r="D341" s="17"/>
      <c r="E341" s="17"/>
      <c r="F341" s="18" t="s">
        <v>242</v>
      </c>
      <c r="G341" s="18" t="s">
        <v>38</v>
      </c>
      <c r="H341" s="18" t="s">
        <v>276</v>
      </c>
      <c r="I341" s="18"/>
      <c r="J341" s="19">
        <f t="shared" ref="J341:L342" si="162">J342</f>
        <v>15000</v>
      </c>
      <c r="K341" s="19">
        <f t="shared" si="162"/>
        <v>0</v>
      </c>
      <c r="L341" s="19">
        <f t="shared" si="162"/>
        <v>15000</v>
      </c>
    </row>
    <row r="342" spans="1:12" s="1" customFormat="1" ht="12.75" hidden="1" x14ac:dyDescent="0.25">
      <c r="A342" s="20"/>
      <c r="B342" s="21" t="s">
        <v>27</v>
      </c>
      <c r="C342" s="21"/>
      <c r="D342" s="21"/>
      <c r="E342" s="21"/>
      <c r="F342" s="18" t="s">
        <v>242</v>
      </c>
      <c r="G342" s="18" t="s">
        <v>38</v>
      </c>
      <c r="H342" s="18" t="s">
        <v>276</v>
      </c>
      <c r="I342" s="18" t="s">
        <v>28</v>
      </c>
      <c r="J342" s="19">
        <f t="shared" si="162"/>
        <v>15000</v>
      </c>
      <c r="K342" s="19">
        <f t="shared" si="162"/>
        <v>0</v>
      </c>
      <c r="L342" s="19">
        <f t="shared" si="162"/>
        <v>15000</v>
      </c>
    </row>
    <row r="343" spans="1:12" s="1" customFormat="1" ht="12.75" hidden="1" x14ac:dyDescent="0.25">
      <c r="A343" s="20"/>
      <c r="B343" s="17" t="s">
        <v>29</v>
      </c>
      <c r="C343" s="17"/>
      <c r="D343" s="17"/>
      <c r="E343" s="17"/>
      <c r="F343" s="18" t="s">
        <v>242</v>
      </c>
      <c r="G343" s="18" t="s">
        <v>38</v>
      </c>
      <c r="H343" s="18" t="s">
        <v>276</v>
      </c>
      <c r="I343" s="18" t="s">
        <v>30</v>
      </c>
      <c r="J343" s="19">
        <v>15000</v>
      </c>
      <c r="K343" s="19"/>
      <c r="L343" s="19">
        <f t="shared" si="148"/>
        <v>15000</v>
      </c>
    </row>
    <row r="344" spans="1:12" s="1" customFormat="1" ht="12.75" x14ac:dyDescent="0.25">
      <c r="A344" s="219" t="s">
        <v>277</v>
      </c>
      <c r="B344" s="219"/>
      <c r="C344" s="9"/>
      <c r="D344" s="9"/>
      <c r="E344" s="9"/>
      <c r="F344" s="10" t="s">
        <v>278</v>
      </c>
      <c r="G344" s="10"/>
      <c r="H344" s="10"/>
      <c r="I344" s="10"/>
      <c r="J344" s="11">
        <f>J345+J351+J362+J381</f>
        <v>15612900</v>
      </c>
      <c r="K344" s="11">
        <f>K345+K351+K362+K381</f>
        <v>153000</v>
      </c>
      <c r="L344" s="11">
        <f>L345+L351+L362+L381</f>
        <v>15765900</v>
      </c>
    </row>
    <row r="345" spans="1:12" s="1" customFormat="1" ht="12.75" hidden="1" x14ac:dyDescent="0.25">
      <c r="A345" s="220" t="s">
        <v>279</v>
      </c>
      <c r="B345" s="220"/>
      <c r="C345" s="13"/>
      <c r="D345" s="13"/>
      <c r="E345" s="13"/>
      <c r="F345" s="14" t="s">
        <v>278</v>
      </c>
      <c r="G345" s="14" t="s">
        <v>15</v>
      </c>
      <c r="H345" s="14"/>
      <c r="I345" s="14"/>
      <c r="J345" s="15">
        <f t="shared" ref="J345:L349" si="163">J346</f>
        <v>2320300</v>
      </c>
      <c r="K345" s="15">
        <f t="shared" si="163"/>
        <v>0</v>
      </c>
      <c r="L345" s="15">
        <f t="shared" si="163"/>
        <v>2320300</v>
      </c>
    </row>
    <row r="346" spans="1:12" s="1" customFormat="1" ht="12.75" hidden="1" x14ac:dyDescent="0.25">
      <c r="A346" s="221" t="s">
        <v>280</v>
      </c>
      <c r="B346" s="221"/>
      <c r="C346" s="17"/>
      <c r="D346" s="17"/>
      <c r="E346" s="17"/>
      <c r="F346" s="18" t="s">
        <v>278</v>
      </c>
      <c r="G346" s="18" t="s">
        <v>15</v>
      </c>
      <c r="H346" s="18" t="s">
        <v>281</v>
      </c>
      <c r="I346" s="18"/>
      <c r="J346" s="19">
        <f t="shared" si="163"/>
        <v>2320300</v>
      </c>
      <c r="K346" s="19">
        <f t="shared" si="163"/>
        <v>0</v>
      </c>
      <c r="L346" s="19">
        <f t="shared" si="163"/>
        <v>2320300</v>
      </c>
    </row>
    <row r="347" spans="1:12" s="1" customFormat="1" ht="12.75" hidden="1" x14ac:dyDescent="0.25">
      <c r="A347" s="221" t="s">
        <v>282</v>
      </c>
      <c r="B347" s="221"/>
      <c r="C347" s="17"/>
      <c r="D347" s="17"/>
      <c r="E347" s="17"/>
      <c r="F347" s="18" t="s">
        <v>278</v>
      </c>
      <c r="G347" s="18" t="s">
        <v>15</v>
      </c>
      <c r="H347" s="18" t="s">
        <v>283</v>
      </c>
      <c r="I347" s="18"/>
      <c r="J347" s="19">
        <f t="shared" si="163"/>
        <v>2320300</v>
      </c>
      <c r="K347" s="19">
        <f t="shared" si="163"/>
        <v>0</v>
      </c>
      <c r="L347" s="19">
        <f t="shared" si="163"/>
        <v>2320300</v>
      </c>
    </row>
    <row r="348" spans="1:12" s="1" customFormat="1" ht="12.75" hidden="1" x14ac:dyDescent="0.25">
      <c r="A348" s="221" t="s">
        <v>284</v>
      </c>
      <c r="B348" s="221"/>
      <c r="C348" s="17"/>
      <c r="D348" s="17"/>
      <c r="E348" s="17"/>
      <c r="F348" s="18" t="s">
        <v>278</v>
      </c>
      <c r="G348" s="18" t="s">
        <v>15</v>
      </c>
      <c r="H348" s="18" t="s">
        <v>285</v>
      </c>
      <c r="I348" s="18"/>
      <c r="J348" s="19">
        <f t="shared" si="163"/>
        <v>2320300</v>
      </c>
      <c r="K348" s="19">
        <f t="shared" si="163"/>
        <v>0</v>
      </c>
      <c r="L348" s="19">
        <f t="shared" si="163"/>
        <v>2320300</v>
      </c>
    </row>
    <row r="349" spans="1:12" s="1" customFormat="1" ht="12.75" hidden="1" x14ac:dyDescent="0.25">
      <c r="A349" s="53"/>
      <c r="B349" s="21" t="s">
        <v>161</v>
      </c>
      <c r="C349" s="21"/>
      <c r="D349" s="21"/>
      <c r="E349" s="21"/>
      <c r="F349" s="18" t="s">
        <v>278</v>
      </c>
      <c r="G349" s="18" t="s">
        <v>15</v>
      </c>
      <c r="H349" s="18" t="s">
        <v>285</v>
      </c>
      <c r="I349" s="18" t="s">
        <v>162</v>
      </c>
      <c r="J349" s="19">
        <f t="shared" si="163"/>
        <v>2320300</v>
      </c>
      <c r="K349" s="19">
        <f t="shared" si="163"/>
        <v>0</v>
      </c>
      <c r="L349" s="19">
        <f t="shared" si="163"/>
        <v>2320300</v>
      </c>
    </row>
    <row r="350" spans="1:12" s="1" customFormat="1" ht="25.5" hidden="1" x14ac:dyDescent="0.25">
      <c r="A350" s="53"/>
      <c r="B350" s="21" t="s">
        <v>286</v>
      </c>
      <c r="C350" s="21"/>
      <c r="D350" s="21"/>
      <c r="E350" s="21"/>
      <c r="F350" s="18" t="s">
        <v>278</v>
      </c>
      <c r="G350" s="18" t="s">
        <v>15</v>
      </c>
      <c r="H350" s="18" t="s">
        <v>285</v>
      </c>
      <c r="I350" s="18" t="s">
        <v>164</v>
      </c>
      <c r="J350" s="19">
        <f>2320264+36</f>
        <v>2320300</v>
      </c>
      <c r="K350" s="19"/>
      <c r="L350" s="19">
        <f t="shared" si="148"/>
        <v>2320300</v>
      </c>
    </row>
    <row r="351" spans="1:12" s="1" customFormat="1" ht="12.75" x14ac:dyDescent="0.25">
      <c r="A351" s="229" t="s">
        <v>287</v>
      </c>
      <c r="B351" s="230"/>
      <c r="C351" s="42"/>
      <c r="D351" s="42"/>
      <c r="E351" s="13"/>
      <c r="F351" s="14" t="s">
        <v>278</v>
      </c>
      <c r="G351" s="14" t="s">
        <v>17</v>
      </c>
      <c r="H351" s="14"/>
      <c r="I351" s="14"/>
      <c r="J351" s="15">
        <f>J352+J356+J359</f>
        <v>1085000</v>
      </c>
      <c r="K351" s="15">
        <f>K352+K356+K359</f>
        <v>153000</v>
      </c>
      <c r="L351" s="15">
        <f>L352+L356+L359</f>
        <v>1238000</v>
      </c>
    </row>
    <row r="352" spans="1:12" s="1" customFormat="1" ht="12.75" hidden="1" x14ac:dyDescent="0.25">
      <c r="A352" s="221" t="s">
        <v>288</v>
      </c>
      <c r="B352" s="221"/>
      <c r="C352" s="17"/>
      <c r="D352" s="17"/>
      <c r="E352" s="17"/>
      <c r="F352" s="18" t="s">
        <v>278</v>
      </c>
      <c r="G352" s="18" t="s">
        <v>17</v>
      </c>
      <c r="H352" s="18" t="s">
        <v>289</v>
      </c>
      <c r="I352" s="18"/>
      <c r="J352" s="19">
        <f t="shared" ref="J352:L353" si="164">J353</f>
        <v>132000</v>
      </c>
      <c r="K352" s="19">
        <f t="shared" si="164"/>
        <v>0</v>
      </c>
      <c r="L352" s="19">
        <f t="shared" si="164"/>
        <v>132000</v>
      </c>
    </row>
    <row r="353" spans="1:12" s="1" customFormat="1" ht="12.75" hidden="1" x14ac:dyDescent="0.25">
      <c r="A353" s="221" t="s">
        <v>290</v>
      </c>
      <c r="B353" s="221"/>
      <c r="C353" s="17"/>
      <c r="D353" s="17"/>
      <c r="E353" s="17"/>
      <c r="F353" s="18" t="s">
        <v>278</v>
      </c>
      <c r="G353" s="18" t="s">
        <v>17</v>
      </c>
      <c r="H353" s="18" t="s">
        <v>291</v>
      </c>
      <c r="I353" s="18"/>
      <c r="J353" s="19">
        <f t="shared" si="164"/>
        <v>132000</v>
      </c>
      <c r="K353" s="19">
        <f t="shared" si="164"/>
        <v>0</v>
      </c>
      <c r="L353" s="19">
        <f t="shared" si="164"/>
        <v>132000</v>
      </c>
    </row>
    <row r="354" spans="1:12" s="1" customFormat="1" ht="12.75" hidden="1" x14ac:dyDescent="0.25">
      <c r="A354" s="20"/>
      <c r="B354" s="21" t="s">
        <v>161</v>
      </c>
      <c r="C354" s="21"/>
      <c r="D354" s="21"/>
      <c r="E354" s="21"/>
      <c r="F354" s="18" t="s">
        <v>278</v>
      </c>
      <c r="G354" s="18" t="s">
        <v>17</v>
      </c>
      <c r="H354" s="18" t="s">
        <v>291</v>
      </c>
      <c r="I354" s="18" t="s">
        <v>162</v>
      </c>
      <c r="J354" s="19">
        <f>J355</f>
        <v>132000</v>
      </c>
      <c r="K354" s="19">
        <f>K355</f>
        <v>0</v>
      </c>
      <c r="L354" s="19">
        <f>L355</f>
        <v>132000</v>
      </c>
    </row>
    <row r="355" spans="1:12" s="1" customFormat="1" ht="25.5" hidden="1" x14ac:dyDescent="0.25">
      <c r="A355" s="17"/>
      <c r="B355" s="21" t="s">
        <v>286</v>
      </c>
      <c r="C355" s="21"/>
      <c r="D355" s="21"/>
      <c r="E355" s="21"/>
      <c r="F355" s="18" t="s">
        <v>278</v>
      </c>
      <c r="G355" s="18" t="s">
        <v>17</v>
      </c>
      <c r="H355" s="18" t="s">
        <v>291</v>
      </c>
      <c r="I355" s="18" t="s">
        <v>164</v>
      </c>
      <c r="J355" s="19">
        <v>132000</v>
      </c>
      <c r="K355" s="19"/>
      <c r="L355" s="19">
        <f t="shared" si="148"/>
        <v>132000</v>
      </c>
    </row>
    <row r="356" spans="1:12" s="1" customFormat="1" ht="16.5" customHeight="1" x14ac:dyDescent="0.25">
      <c r="A356" s="227" t="s">
        <v>292</v>
      </c>
      <c r="B356" s="227"/>
      <c r="C356" s="21"/>
      <c r="D356" s="21"/>
      <c r="E356" s="21"/>
      <c r="F356" s="18" t="s">
        <v>278</v>
      </c>
      <c r="G356" s="18" t="s">
        <v>17</v>
      </c>
      <c r="H356" s="18" t="s">
        <v>293</v>
      </c>
      <c r="I356" s="18"/>
      <c r="J356" s="19">
        <f t="shared" ref="J356:L357" si="165">J357</f>
        <v>153000</v>
      </c>
      <c r="K356" s="19">
        <f t="shared" si="165"/>
        <v>153000</v>
      </c>
      <c r="L356" s="19">
        <f t="shared" si="165"/>
        <v>306000</v>
      </c>
    </row>
    <row r="357" spans="1:12" s="1" customFormat="1" ht="12.75" x14ac:dyDescent="0.25">
      <c r="A357" s="53"/>
      <c r="B357" s="21" t="s">
        <v>161</v>
      </c>
      <c r="C357" s="21"/>
      <c r="D357" s="21"/>
      <c r="E357" s="21"/>
      <c r="F357" s="18" t="s">
        <v>278</v>
      </c>
      <c r="G357" s="18" t="s">
        <v>17</v>
      </c>
      <c r="H357" s="18" t="s">
        <v>293</v>
      </c>
      <c r="I357" s="18" t="s">
        <v>162</v>
      </c>
      <c r="J357" s="19">
        <f t="shared" si="165"/>
        <v>153000</v>
      </c>
      <c r="K357" s="19">
        <f t="shared" si="165"/>
        <v>153000</v>
      </c>
      <c r="L357" s="19">
        <f t="shared" si="165"/>
        <v>306000</v>
      </c>
    </row>
    <row r="358" spans="1:12" s="1" customFormat="1" ht="12.75" x14ac:dyDescent="0.25">
      <c r="A358" s="53"/>
      <c r="B358" s="21" t="s">
        <v>294</v>
      </c>
      <c r="C358" s="21"/>
      <c r="D358" s="21"/>
      <c r="E358" s="21"/>
      <c r="F358" s="18" t="s">
        <v>278</v>
      </c>
      <c r="G358" s="18" t="s">
        <v>17</v>
      </c>
      <c r="H358" s="18" t="s">
        <v>293</v>
      </c>
      <c r="I358" s="18" t="s">
        <v>295</v>
      </c>
      <c r="J358" s="19">
        <v>153000</v>
      </c>
      <c r="K358" s="19">
        <v>153000</v>
      </c>
      <c r="L358" s="19">
        <f t="shared" si="148"/>
        <v>306000</v>
      </c>
    </row>
    <row r="359" spans="1:12" s="1" customFormat="1" ht="12.75" hidden="1" x14ac:dyDescent="0.25">
      <c r="A359" s="225" t="s">
        <v>296</v>
      </c>
      <c r="B359" s="226"/>
      <c r="C359" s="22"/>
      <c r="D359" s="22"/>
      <c r="E359" s="21"/>
      <c r="F359" s="18" t="s">
        <v>278</v>
      </c>
      <c r="G359" s="18" t="s">
        <v>17</v>
      </c>
      <c r="H359" s="18" t="s">
        <v>297</v>
      </c>
      <c r="I359" s="18"/>
      <c r="J359" s="19">
        <f>J360</f>
        <v>800000</v>
      </c>
      <c r="K359" s="19">
        <f t="shared" ref="K359:L360" si="166">K360</f>
        <v>0</v>
      </c>
      <c r="L359" s="19">
        <f t="shared" si="166"/>
        <v>800000</v>
      </c>
    </row>
    <row r="360" spans="1:12" s="1" customFormat="1" ht="12.75" hidden="1" x14ac:dyDescent="0.25">
      <c r="A360" s="53"/>
      <c r="B360" s="17" t="s">
        <v>137</v>
      </c>
      <c r="C360" s="17"/>
      <c r="D360" s="17"/>
      <c r="E360" s="21"/>
      <c r="F360" s="18" t="s">
        <v>278</v>
      </c>
      <c r="G360" s="18" t="s">
        <v>17</v>
      </c>
      <c r="H360" s="18" t="s">
        <v>297</v>
      </c>
      <c r="I360" s="18" t="s">
        <v>138</v>
      </c>
      <c r="J360" s="19">
        <f>J361</f>
        <v>800000</v>
      </c>
      <c r="K360" s="19">
        <f t="shared" si="166"/>
        <v>0</v>
      </c>
      <c r="L360" s="19">
        <f t="shared" si="166"/>
        <v>800000</v>
      </c>
    </row>
    <row r="361" spans="1:12" s="1" customFormat="1" ht="25.5" hidden="1" x14ac:dyDescent="0.25">
      <c r="A361" s="53"/>
      <c r="B361" s="21" t="s">
        <v>298</v>
      </c>
      <c r="C361" s="21"/>
      <c r="D361" s="21"/>
      <c r="E361" s="21"/>
      <c r="F361" s="18" t="s">
        <v>278</v>
      </c>
      <c r="G361" s="18" t="s">
        <v>17</v>
      </c>
      <c r="H361" s="18" t="s">
        <v>297</v>
      </c>
      <c r="I361" s="18" t="s">
        <v>299</v>
      </c>
      <c r="J361" s="19">
        <v>800000</v>
      </c>
      <c r="K361" s="19"/>
      <c r="L361" s="19">
        <f t="shared" si="148"/>
        <v>800000</v>
      </c>
    </row>
    <row r="362" spans="1:12" s="1" customFormat="1" ht="12.75" hidden="1" x14ac:dyDescent="0.25">
      <c r="A362" s="220" t="s">
        <v>300</v>
      </c>
      <c r="B362" s="220"/>
      <c r="C362" s="13"/>
      <c r="D362" s="13"/>
      <c r="E362" s="13"/>
      <c r="F362" s="14" t="s">
        <v>278</v>
      </c>
      <c r="G362" s="14" t="s">
        <v>38</v>
      </c>
      <c r="H362" s="14"/>
      <c r="I362" s="14"/>
      <c r="J362" s="15">
        <f>J363+J371</f>
        <v>10858100</v>
      </c>
      <c r="K362" s="15">
        <f t="shared" ref="K362:L362" si="167">K363+K371</f>
        <v>0</v>
      </c>
      <c r="L362" s="15">
        <f t="shared" si="167"/>
        <v>10858100</v>
      </c>
    </row>
    <row r="363" spans="1:12" s="1" customFormat="1" ht="12.75" hidden="1" x14ac:dyDescent="0.25">
      <c r="A363" s="238" t="s">
        <v>288</v>
      </c>
      <c r="B363" s="238"/>
      <c r="C363" s="53"/>
      <c r="D363" s="53"/>
      <c r="E363" s="53"/>
      <c r="F363" s="18" t="s">
        <v>278</v>
      </c>
      <c r="G363" s="18" t="s">
        <v>38</v>
      </c>
      <c r="H363" s="18" t="s">
        <v>289</v>
      </c>
      <c r="I363" s="18"/>
      <c r="J363" s="19">
        <f>J364+J368</f>
        <v>3676600</v>
      </c>
      <c r="K363" s="19">
        <f t="shared" ref="K363:L363" si="168">K364+K368</f>
        <v>0</v>
      </c>
      <c r="L363" s="19">
        <f t="shared" si="168"/>
        <v>3676600</v>
      </c>
    </row>
    <row r="364" spans="1:12" s="1" customFormat="1" ht="12.75" hidden="1" x14ac:dyDescent="0.25">
      <c r="A364" s="227" t="s">
        <v>301</v>
      </c>
      <c r="B364" s="227"/>
      <c r="C364" s="21"/>
      <c r="D364" s="21"/>
      <c r="E364" s="21"/>
      <c r="F364" s="18" t="s">
        <v>278</v>
      </c>
      <c r="G364" s="18" t="s">
        <v>38</v>
      </c>
      <c r="H364" s="18" t="s">
        <v>302</v>
      </c>
      <c r="I364" s="18"/>
      <c r="J364" s="19">
        <f t="shared" ref="J364:L366" si="169">J365</f>
        <v>132400</v>
      </c>
      <c r="K364" s="19">
        <f t="shared" si="169"/>
        <v>0</v>
      </c>
      <c r="L364" s="19">
        <f t="shared" si="169"/>
        <v>132400</v>
      </c>
    </row>
    <row r="365" spans="1:12" s="12" customFormat="1" ht="12.75" hidden="1" x14ac:dyDescent="0.25">
      <c r="A365" s="221" t="s">
        <v>303</v>
      </c>
      <c r="B365" s="221"/>
      <c r="C365" s="17"/>
      <c r="D365" s="17"/>
      <c r="E365" s="17"/>
      <c r="F365" s="18" t="s">
        <v>278</v>
      </c>
      <c r="G365" s="18" t="s">
        <v>38</v>
      </c>
      <c r="H365" s="18" t="s">
        <v>304</v>
      </c>
      <c r="I365" s="18"/>
      <c r="J365" s="19">
        <f t="shared" si="169"/>
        <v>132400</v>
      </c>
      <c r="K365" s="19">
        <f t="shared" si="169"/>
        <v>0</v>
      </c>
      <c r="L365" s="19">
        <f t="shared" si="169"/>
        <v>132400</v>
      </c>
    </row>
    <row r="366" spans="1:12" s="1" customFormat="1" ht="12.75" hidden="1" x14ac:dyDescent="0.25">
      <c r="A366" s="53"/>
      <c r="B366" s="21" t="s">
        <v>161</v>
      </c>
      <c r="C366" s="21"/>
      <c r="D366" s="21"/>
      <c r="E366" s="21"/>
      <c r="F366" s="18" t="s">
        <v>278</v>
      </c>
      <c r="G366" s="18" t="s">
        <v>38</v>
      </c>
      <c r="H366" s="18" t="s">
        <v>304</v>
      </c>
      <c r="I366" s="18" t="s">
        <v>162</v>
      </c>
      <c r="J366" s="19">
        <f t="shared" si="169"/>
        <v>132400</v>
      </c>
      <c r="K366" s="19">
        <f t="shared" si="169"/>
        <v>0</v>
      </c>
      <c r="L366" s="19">
        <f t="shared" si="169"/>
        <v>132400</v>
      </c>
    </row>
    <row r="367" spans="1:12" s="1" customFormat="1" ht="12.75" hidden="1" x14ac:dyDescent="0.25">
      <c r="A367" s="53"/>
      <c r="B367" s="21" t="s">
        <v>305</v>
      </c>
      <c r="C367" s="21"/>
      <c r="D367" s="21"/>
      <c r="E367" s="21"/>
      <c r="F367" s="18" t="s">
        <v>278</v>
      </c>
      <c r="G367" s="18" t="s">
        <v>38</v>
      </c>
      <c r="H367" s="18" t="s">
        <v>304</v>
      </c>
      <c r="I367" s="18" t="s">
        <v>306</v>
      </c>
      <c r="J367" s="19">
        <v>132400</v>
      </c>
      <c r="K367" s="19"/>
      <c r="L367" s="19">
        <f t="shared" si="148"/>
        <v>132400</v>
      </c>
    </row>
    <row r="368" spans="1:12" s="1" customFormat="1" ht="12.75" hidden="1" x14ac:dyDescent="0.25">
      <c r="A368" s="225" t="s">
        <v>307</v>
      </c>
      <c r="B368" s="226"/>
      <c r="C368" s="22"/>
      <c r="D368" s="22"/>
      <c r="E368" s="22"/>
      <c r="F368" s="18" t="s">
        <v>278</v>
      </c>
      <c r="G368" s="18" t="s">
        <v>38</v>
      </c>
      <c r="H368" s="18" t="s">
        <v>308</v>
      </c>
      <c r="I368" s="18"/>
      <c r="J368" s="19">
        <f t="shared" ref="J368:L369" si="170">J369</f>
        <v>3544200</v>
      </c>
      <c r="K368" s="19">
        <f t="shared" si="170"/>
        <v>0</v>
      </c>
      <c r="L368" s="19">
        <f t="shared" si="170"/>
        <v>3544200</v>
      </c>
    </row>
    <row r="369" spans="1:12" s="2" customFormat="1" ht="12.75" hidden="1" x14ac:dyDescent="0.25">
      <c r="A369" s="225" t="s">
        <v>161</v>
      </c>
      <c r="B369" s="226"/>
      <c r="C369" s="22"/>
      <c r="D369" s="22"/>
      <c r="E369" s="21"/>
      <c r="F369" s="24" t="s">
        <v>278</v>
      </c>
      <c r="G369" s="24" t="s">
        <v>38</v>
      </c>
      <c r="H369" s="24" t="s">
        <v>308</v>
      </c>
      <c r="I369" s="24" t="s">
        <v>162</v>
      </c>
      <c r="J369" s="26">
        <f t="shared" si="170"/>
        <v>3544200</v>
      </c>
      <c r="K369" s="26">
        <f t="shared" si="170"/>
        <v>0</v>
      </c>
      <c r="L369" s="26">
        <f t="shared" si="170"/>
        <v>3544200</v>
      </c>
    </row>
    <row r="370" spans="1:12" s="1" customFormat="1" ht="12.75" hidden="1" x14ac:dyDescent="0.25">
      <c r="A370" s="17"/>
      <c r="B370" s="17" t="s">
        <v>309</v>
      </c>
      <c r="C370" s="17"/>
      <c r="D370" s="17"/>
      <c r="E370" s="17"/>
      <c r="F370" s="18" t="s">
        <v>278</v>
      </c>
      <c r="G370" s="18" t="s">
        <v>38</v>
      </c>
      <c r="H370" s="18" t="s">
        <v>308</v>
      </c>
      <c r="I370" s="18" t="s">
        <v>310</v>
      </c>
      <c r="J370" s="19">
        <v>3544200</v>
      </c>
      <c r="K370" s="19"/>
      <c r="L370" s="19">
        <f t="shared" si="148"/>
        <v>3544200</v>
      </c>
    </row>
    <row r="371" spans="1:12" s="1" customFormat="1" ht="12.75" hidden="1" x14ac:dyDescent="0.25">
      <c r="A371" s="238" t="s">
        <v>208</v>
      </c>
      <c r="B371" s="238"/>
      <c r="C371" s="53"/>
      <c r="D371" s="53"/>
      <c r="E371" s="53"/>
      <c r="F371" s="18" t="s">
        <v>278</v>
      </c>
      <c r="G371" s="18" t="s">
        <v>38</v>
      </c>
      <c r="H371" s="18" t="s">
        <v>209</v>
      </c>
      <c r="I371" s="18"/>
      <c r="J371" s="19">
        <f>J372+J376</f>
        <v>7181500</v>
      </c>
      <c r="K371" s="19">
        <f>K372+K376</f>
        <v>0</v>
      </c>
      <c r="L371" s="19">
        <f>L372+L376</f>
        <v>7181500</v>
      </c>
    </row>
    <row r="372" spans="1:12" s="1" customFormat="1" ht="12.75" hidden="1" x14ac:dyDescent="0.25">
      <c r="A372" s="227" t="s">
        <v>311</v>
      </c>
      <c r="B372" s="227"/>
      <c r="C372" s="21"/>
      <c r="D372" s="21"/>
      <c r="E372" s="21"/>
      <c r="F372" s="18" t="s">
        <v>278</v>
      </c>
      <c r="G372" s="18" t="s">
        <v>38</v>
      </c>
      <c r="H372" s="18" t="s">
        <v>312</v>
      </c>
      <c r="I372" s="18"/>
      <c r="J372" s="19">
        <f t="shared" ref="J372:L372" si="171">J373</f>
        <v>652000</v>
      </c>
      <c r="K372" s="19">
        <f t="shared" si="171"/>
        <v>0</v>
      </c>
      <c r="L372" s="19">
        <f t="shared" si="171"/>
        <v>652000</v>
      </c>
    </row>
    <row r="373" spans="1:12" s="1" customFormat="1" ht="12.75" hidden="1" x14ac:dyDescent="0.25">
      <c r="A373" s="53"/>
      <c r="B373" s="21" t="s">
        <v>161</v>
      </c>
      <c r="C373" s="21"/>
      <c r="D373" s="21"/>
      <c r="E373" s="21"/>
      <c r="F373" s="18" t="s">
        <v>278</v>
      </c>
      <c r="G373" s="18" t="s">
        <v>38</v>
      </c>
      <c r="H373" s="18" t="s">
        <v>312</v>
      </c>
      <c r="I373" s="18" t="s">
        <v>162</v>
      </c>
      <c r="J373" s="19">
        <f>J374+J375</f>
        <v>652000</v>
      </c>
      <c r="K373" s="19">
        <f t="shared" ref="K373:L373" si="172">K374+K375</f>
        <v>0</v>
      </c>
      <c r="L373" s="19">
        <f t="shared" si="172"/>
        <v>652000</v>
      </c>
    </row>
    <row r="374" spans="1:12" s="1" customFormat="1" ht="12.75" x14ac:dyDescent="0.25">
      <c r="A374" s="53"/>
      <c r="B374" s="21" t="s">
        <v>305</v>
      </c>
      <c r="C374" s="21"/>
      <c r="D374" s="21"/>
      <c r="E374" s="21"/>
      <c r="F374" s="18" t="s">
        <v>278</v>
      </c>
      <c r="G374" s="18" t="s">
        <v>38</v>
      </c>
      <c r="H374" s="18" t="s">
        <v>312</v>
      </c>
      <c r="I374" s="18" t="s">
        <v>306</v>
      </c>
      <c r="J374" s="19">
        <v>652000</v>
      </c>
      <c r="K374" s="19">
        <v>-652000</v>
      </c>
      <c r="L374" s="19">
        <f t="shared" si="148"/>
        <v>0</v>
      </c>
    </row>
    <row r="375" spans="1:12" s="1" customFormat="1" ht="25.5" x14ac:dyDescent="0.25">
      <c r="A375" s="53"/>
      <c r="B375" s="21" t="s">
        <v>286</v>
      </c>
      <c r="C375" s="21"/>
      <c r="D375" s="21"/>
      <c r="E375" s="21"/>
      <c r="F375" s="18" t="s">
        <v>278</v>
      </c>
      <c r="G375" s="18" t="s">
        <v>38</v>
      </c>
      <c r="H375" s="18" t="s">
        <v>312</v>
      </c>
      <c r="I375" s="18" t="s">
        <v>164</v>
      </c>
      <c r="J375" s="19"/>
      <c r="K375" s="19">
        <v>652000</v>
      </c>
      <c r="L375" s="19">
        <f t="shared" si="148"/>
        <v>652000</v>
      </c>
    </row>
    <row r="376" spans="1:12" s="1" customFormat="1" ht="12.75" hidden="1" x14ac:dyDescent="0.25">
      <c r="A376" s="227" t="s">
        <v>313</v>
      </c>
      <c r="B376" s="227"/>
      <c r="C376" s="21"/>
      <c r="D376" s="21"/>
      <c r="E376" s="21"/>
      <c r="F376" s="18" t="s">
        <v>278</v>
      </c>
      <c r="G376" s="18" t="s">
        <v>38</v>
      </c>
      <c r="H376" s="18" t="s">
        <v>314</v>
      </c>
      <c r="I376" s="18"/>
      <c r="J376" s="19">
        <f>J377+J379</f>
        <v>6529500</v>
      </c>
      <c r="K376" s="19">
        <f t="shared" ref="K376:L376" si="173">K377+K379</f>
        <v>0</v>
      </c>
      <c r="L376" s="19">
        <f t="shared" si="173"/>
        <v>6529500</v>
      </c>
    </row>
    <row r="377" spans="1:12" s="1" customFormat="1" ht="12.75" hidden="1" x14ac:dyDescent="0.25">
      <c r="A377" s="20"/>
      <c r="B377" s="21" t="s">
        <v>27</v>
      </c>
      <c r="C377" s="21"/>
      <c r="D377" s="21"/>
      <c r="E377" s="21"/>
      <c r="F377" s="18" t="s">
        <v>315</v>
      </c>
      <c r="G377" s="18" t="s">
        <v>38</v>
      </c>
      <c r="H377" s="18" t="s">
        <v>314</v>
      </c>
      <c r="I377" s="18" t="s">
        <v>28</v>
      </c>
      <c r="J377" s="19">
        <f>J378</f>
        <v>1559600</v>
      </c>
      <c r="K377" s="19">
        <f t="shared" ref="K377:L377" si="174">K378</f>
        <v>0</v>
      </c>
      <c r="L377" s="19">
        <f t="shared" si="174"/>
        <v>1559600</v>
      </c>
    </row>
    <row r="378" spans="1:12" s="1" customFormat="1" ht="12.75" hidden="1" x14ac:dyDescent="0.25">
      <c r="A378" s="20"/>
      <c r="B378" s="17" t="s">
        <v>29</v>
      </c>
      <c r="C378" s="17"/>
      <c r="D378" s="17"/>
      <c r="E378" s="17"/>
      <c r="F378" s="18" t="s">
        <v>315</v>
      </c>
      <c r="G378" s="18" t="s">
        <v>38</v>
      </c>
      <c r="H378" s="18" t="s">
        <v>314</v>
      </c>
      <c r="I378" s="18" t="s">
        <v>30</v>
      </c>
      <c r="J378" s="19">
        <v>1559600</v>
      </c>
      <c r="K378" s="19"/>
      <c r="L378" s="19">
        <f t="shared" ref="L378:L422" si="175">J378+K378</f>
        <v>1559600</v>
      </c>
    </row>
    <row r="379" spans="1:12" s="1" customFormat="1" ht="12.75" hidden="1" x14ac:dyDescent="0.25">
      <c r="A379" s="53"/>
      <c r="B379" s="21" t="s">
        <v>161</v>
      </c>
      <c r="C379" s="21"/>
      <c r="D379" s="21"/>
      <c r="E379" s="21"/>
      <c r="F379" s="18" t="s">
        <v>278</v>
      </c>
      <c r="G379" s="18" t="s">
        <v>38</v>
      </c>
      <c r="H379" s="18" t="s">
        <v>314</v>
      </c>
      <c r="I379" s="18" t="s">
        <v>162</v>
      </c>
      <c r="J379" s="19">
        <f>J380</f>
        <v>4969900</v>
      </c>
      <c r="K379" s="19">
        <f t="shared" ref="K379:L379" si="176">K380</f>
        <v>0</v>
      </c>
      <c r="L379" s="19">
        <f t="shared" si="176"/>
        <v>4969900</v>
      </c>
    </row>
    <row r="380" spans="1:12" s="1" customFormat="1" ht="12.75" hidden="1" x14ac:dyDescent="0.25">
      <c r="A380" s="53"/>
      <c r="B380" s="21" t="s">
        <v>305</v>
      </c>
      <c r="C380" s="21"/>
      <c r="D380" s="21"/>
      <c r="E380" s="21"/>
      <c r="F380" s="18" t="s">
        <v>278</v>
      </c>
      <c r="G380" s="18" t="s">
        <v>38</v>
      </c>
      <c r="H380" s="18" t="s">
        <v>314</v>
      </c>
      <c r="I380" s="18" t="s">
        <v>306</v>
      </c>
      <c r="J380" s="19">
        <v>4969900</v>
      </c>
      <c r="K380" s="19"/>
      <c r="L380" s="19">
        <f t="shared" si="175"/>
        <v>4969900</v>
      </c>
    </row>
    <row r="381" spans="1:12" s="1" customFormat="1" ht="12.75" hidden="1" x14ac:dyDescent="0.25">
      <c r="A381" s="220" t="s">
        <v>316</v>
      </c>
      <c r="B381" s="220"/>
      <c r="C381" s="13"/>
      <c r="D381" s="13"/>
      <c r="E381" s="13"/>
      <c r="F381" s="14" t="s">
        <v>278</v>
      </c>
      <c r="G381" s="14" t="s">
        <v>51</v>
      </c>
      <c r="H381" s="14"/>
      <c r="I381" s="14"/>
      <c r="J381" s="15">
        <f>J382+J394</f>
        <v>1349500</v>
      </c>
      <c r="K381" s="15">
        <f t="shared" ref="K381:L381" si="177">K382+K394</f>
        <v>0</v>
      </c>
      <c r="L381" s="15">
        <f t="shared" si="177"/>
        <v>1349500</v>
      </c>
    </row>
    <row r="382" spans="1:12" s="16" customFormat="1" ht="12.75" hidden="1" x14ac:dyDescent="0.25">
      <c r="A382" s="221" t="s">
        <v>71</v>
      </c>
      <c r="B382" s="221"/>
      <c r="C382" s="17"/>
      <c r="D382" s="17"/>
      <c r="E382" s="17"/>
      <c r="F382" s="18" t="s">
        <v>278</v>
      </c>
      <c r="G382" s="18" t="s">
        <v>51</v>
      </c>
      <c r="H382" s="18" t="s">
        <v>72</v>
      </c>
      <c r="I382" s="18"/>
      <c r="J382" s="19">
        <f>J383</f>
        <v>1004500</v>
      </c>
      <c r="K382" s="19">
        <f t="shared" ref="K382:L382" si="178">K383</f>
        <v>0</v>
      </c>
      <c r="L382" s="19">
        <f t="shared" si="178"/>
        <v>1004500</v>
      </c>
    </row>
    <row r="383" spans="1:12" s="1" customFormat="1" ht="12.75" hidden="1" x14ac:dyDescent="0.25">
      <c r="A383" s="221" t="s">
        <v>73</v>
      </c>
      <c r="B383" s="221"/>
      <c r="C383" s="17"/>
      <c r="D383" s="17"/>
      <c r="E383" s="17"/>
      <c r="F383" s="24" t="s">
        <v>278</v>
      </c>
      <c r="G383" s="24" t="s">
        <v>51</v>
      </c>
      <c r="H383" s="24" t="s">
        <v>74</v>
      </c>
      <c r="I383" s="24"/>
      <c r="J383" s="19">
        <f>J384+J389</f>
        <v>1004500</v>
      </c>
      <c r="K383" s="19">
        <f t="shared" ref="K383:L383" si="179">K384+K389</f>
        <v>0</v>
      </c>
      <c r="L383" s="19">
        <f t="shared" si="179"/>
        <v>1004500</v>
      </c>
    </row>
    <row r="384" spans="1:12" s="1" customFormat="1" ht="12.75" hidden="1" x14ac:dyDescent="0.25">
      <c r="A384" s="221" t="s">
        <v>317</v>
      </c>
      <c r="B384" s="221"/>
      <c r="C384" s="17"/>
      <c r="D384" s="17"/>
      <c r="E384" s="17"/>
      <c r="F384" s="24" t="s">
        <v>278</v>
      </c>
      <c r="G384" s="24" t="s">
        <v>51</v>
      </c>
      <c r="H384" s="24" t="s">
        <v>318</v>
      </c>
      <c r="I384" s="24"/>
      <c r="J384" s="19">
        <f>J385+J387</f>
        <v>430500</v>
      </c>
      <c r="K384" s="19">
        <f t="shared" ref="K384:L384" si="180">K385+K387</f>
        <v>0</v>
      </c>
      <c r="L384" s="19">
        <f t="shared" si="180"/>
        <v>430500</v>
      </c>
    </row>
    <row r="385" spans="1:12" s="1" customFormat="1" ht="25.5" hidden="1" x14ac:dyDescent="0.25">
      <c r="A385" s="17"/>
      <c r="B385" s="17" t="s">
        <v>22</v>
      </c>
      <c r="C385" s="17"/>
      <c r="D385" s="17"/>
      <c r="E385" s="17"/>
      <c r="F385" s="24" t="s">
        <v>278</v>
      </c>
      <c r="G385" s="24" t="s">
        <v>51</v>
      </c>
      <c r="H385" s="24" t="s">
        <v>318</v>
      </c>
      <c r="I385" s="18" t="s">
        <v>24</v>
      </c>
      <c r="J385" s="19">
        <f>J386</f>
        <v>347000</v>
      </c>
      <c r="K385" s="19">
        <f t="shared" ref="K385:L385" si="181">K386</f>
        <v>0</v>
      </c>
      <c r="L385" s="19">
        <f t="shared" si="181"/>
        <v>347000</v>
      </c>
    </row>
    <row r="386" spans="1:12" s="1" customFormat="1" ht="12.75" hidden="1" x14ac:dyDescent="0.25">
      <c r="A386" s="20"/>
      <c r="B386" s="21" t="s">
        <v>25</v>
      </c>
      <c r="C386" s="21"/>
      <c r="D386" s="21"/>
      <c r="E386" s="21"/>
      <c r="F386" s="24" t="s">
        <v>278</v>
      </c>
      <c r="G386" s="24" t="s">
        <v>51</v>
      </c>
      <c r="H386" s="24" t="s">
        <v>318</v>
      </c>
      <c r="I386" s="18" t="s">
        <v>26</v>
      </c>
      <c r="J386" s="19">
        <f>347033-33</f>
        <v>347000</v>
      </c>
      <c r="K386" s="19"/>
      <c r="L386" s="19">
        <f t="shared" si="175"/>
        <v>347000</v>
      </c>
    </row>
    <row r="387" spans="1:12" s="1" customFormat="1" ht="12.75" hidden="1" x14ac:dyDescent="0.25">
      <c r="A387" s="20"/>
      <c r="B387" s="21" t="s">
        <v>27</v>
      </c>
      <c r="C387" s="21"/>
      <c r="D387" s="21"/>
      <c r="E387" s="21"/>
      <c r="F387" s="24" t="s">
        <v>278</v>
      </c>
      <c r="G387" s="24" t="s">
        <v>51</v>
      </c>
      <c r="H387" s="24" t="s">
        <v>318</v>
      </c>
      <c r="I387" s="18" t="s">
        <v>28</v>
      </c>
      <c r="J387" s="19">
        <f>J388</f>
        <v>83500</v>
      </c>
      <c r="K387" s="19">
        <f t="shared" ref="K387:L387" si="182">K388</f>
        <v>0</v>
      </c>
      <c r="L387" s="19">
        <f t="shared" si="182"/>
        <v>83500</v>
      </c>
    </row>
    <row r="388" spans="1:12" s="1" customFormat="1" ht="12.75" hidden="1" x14ac:dyDescent="0.25">
      <c r="A388" s="20"/>
      <c r="B388" s="17" t="s">
        <v>29</v>
      </c>
      <c r="C388" s="17"/>
      <c r="D388" s="17"/>
      <c r="E388" s="17"/>
      <c r="F388" s="24" t="s">
        <v>278</v>
      </c>
      <c r="G388" s="24" t="s">
        <v>51</v>
      </c>
      <c r="H388" s="24" t="s">
        <v>318</v>
      </c>
      <c r="I388" s="18" t="s">
        <v>30</v>
      </c>
      <c r="J388" s="19">
        <f>83467+33</f>
        <v>83500</v>
      </c>
      <c r="K388" s="19"/>
      <c r="L388" s="19">
        <f t="shared" si="175"/>
        <v>83500</v>
      </c>
    </row>
    <row r="389" spans="1:12" s="1" customFormat="1" ht="12.75" hidden="1" x14ac:dyDescent="0.25">
      <c r="A389" s="221" t="s">
        <v>319</v>
      </c>
      <c r="B389" s="221"/>
      <c r="C389" s="17"/>
      <c r="D389" s="17"/>
      <c r="E389" s="17"/>
      <c r="F389" s="18" t="s">
        <v>278</v>
      </c>
      <c r="G389" s="18" t="s">
        <v>51</v>
      </c>
      <c r="H389" s="18" t="s">
        <v>320</v>
      </c>
      <c r="I389" s="18"/>
      <c r="J389" s="19">
        <f>J390+J392</f>
        <v>574000</v>
      </c>
      <c r="K389" s="19">
        <f t="shared" ref="K389:L389" si="183">K390+K392</f>
        <v>0</v>
      </c>
      <c r="L389" s="19">
        <f t="shared" si="183"/>
        <v>574000</v>
      </c>
    </row>
    <row r="390" spans="1:12" s="1" customFormat="1" ht="25.5" hidden="1" x14ac:dyDescent="0.25">
      <c r="A390" s="17"/>
      <c r="B390" s="17" t="s">
        <v>22</v>
      </c>
      <c r="C390" s="17"/>
      <c r="D390" s="17"/>
      <c r="E390" s="17"/>
      <c r="F390" s="24" t="s">
        <v>278</v>
      </c>
      <c r="G390" s="24" t="s">
        <v>51</v>
      </c>
      <c r="H390" s="18" t="s">
        <v>320</v>
      </c>
      <c r="I390" s="18" t="s">
        <v>24</v>
      </c>
      <c r="J390" s="19">
        <f>J391</f>
        <v>340600</v>
      </c>
      <c r="K390" s="19">
        <f t="shared" ref="K390:L390" si="184">K391</f>
        <v>0</v>
      </c>
      <c r="L390" s="19">
        <f t="shared" si="184"/>
        <v>340600</v>
      </c>
    </row>
    <row r="391" spans="1:12" s="1" customFormat="1" ht="12.75" hidden="1" x14ac:dyDescent="0.25">
      <c r="A391" s="20"/>
      <c r="B391" s="21" t="s">
        <v>25</v>
      </c>
      <c r="C391" s="21"/>
      <c r="D391" s="21"/>
      <c r="E391" s="21"/>
      <c r="F391" s="24" t="s">
        <v>278</v>
      </c>
      <c r="G391" s="24" t="s">
        <v>51</v>
      </c>
      <c r="H391" s="18" t="s">
        <v>320</v>
      </c>
      <c r="I391" s="18" t="s">
        <v>26</v>
      </c>
      <c r="J391" s="19">
        <f>340646-46</f>
        <v>340600</v>
      </c>
      <c r="K391" s="19"/>
      <c r="L391" s="19">
        <f t="shared" si="175"/>
        <v>340600</v>
      </c>
    </row>
    <row r="392" spans="1:12" s="1" customFormat="1" ht="12.75" hidden="1" x14ac:dyDescent="0.25">
      <c r="A392" s="20"/>
      <c r="B392" s="21" t="s">
        <v>27</v>
      </c>
      <c r="C392" s="21"/>
      <c r="D392" s="21"/>
      <c r="E392" s="21"/>
      <c r="F392" s="24" t="s">
        <v>278</v>
      </c>
      <c r="G392" s="24" t="s">
        <v>51</v>
      </c>
      <c r="H392" s="18" t="s">
        <v>320</v>
      </c>
      <c r="I392" s="18" t="s">
        <v>28</v>
      </c>
      <c r="J392" s="19">
        <f>J393</f>
        <v>233400</v>
      </c>
      <c r="K392" s="19">
        <f t="shared" ref="K392:L392" si="185">K393</f>
        <v>0</v>
      </c>
      <c r="L392" s="19">
        <f t="shared" si="185"/>
        <v>233400</v>
      </c>
    </row>
    <row r="393" spans="1:12" s="1" customFormat="1" ht="12.75" hidden="1" x14ac:dyDescent="0.25">
      <c r="A393" s="20"/>
      <c r="B393" s="17" t="s">
        <v>29</v>
      </c>
      <c r="C393" s="17"/>
      <c r="D393" s="17"/>
      <c r="E393" s="17"/>
      <c r="F393" s="24" t="s">
        <v>278</v>
      </c>
      <c r="G393" s="24" t="s">
        <v>51</v>
      </c>
      <c r="H393" s="18" t="s">
        <v>320</v>
      </c>
      <c r="I393" s="18" t="s">
        <v>30</v>
      </c>
      <c r="J393" s="19">
        <f>233354+46</f>
        <v>233400</v>
      </c>
      <c r="K393" s="19"/>
      <c r="L393" s="19">
        <f t="shared" si="175"/>
        <v>233400</v>
      </c>
    </row>
    <row r="394" spans="1:12" s="1" customFormat="1" ht="12.75" hidden="1" x14ac:dyDescent="0.25">
      <c r="A394" s="221" t="s">
        <v>321</v>
      </c>
      <c r="B394" s="221"/>
      <c r="C394" s="17"/>
      <c r="D394" s="17"/>
      <c r="E394" s="17"/>
      <c r="F394" s="18" t="s">
        <v>278</v>
      </c>
      <c r="G394" s="18" t="s">
        <v>51</v>
      </c>
      <c r="H394" s="18" t="s">
        <v>322</v>
      </c>
      <c r="I394" s="18"/>
      <c r="J394" s="19">
        <f>J395+J397</f>
        <v>345000</v>
      </c>
      <c r="K394" s="19">
        <f t="shared" ref="K394:L394" si="186">K395+K397</f>
        <v>0</v>
      </c>
      <c r="L394" s="19">
        <f t="shared" si="186"/>
        <v>345000</v>
      </c>
    </row>
    <row r="395" spans="1:12" s="1" customFormat="1" ht="12.75" hidden="1" x14ac:dyDescent="0.25">
      <c r="A395" s="20"/>
      <c r="B395" s="21" t="s">
        <v>27</v>
      </c>
      <c r="C395" s="21"/>
      <c r="D395" s="21"/>
      <c r="E395" s="21"/>
      <c r="F395" s="24" t="s">
        <v>278</v>
      </c>
      <c r="G395" s="18" t="s">
        <v>51</v>
      </c>
      <c r="H395" s="18" t="s">
        <v>322</v>
      </c>
      <c r="I395" s="18" t="s">
        <v>28</v>
      </c>
      <c r="J395" s="19">
        <f>J396</f>
        <v>145000</v>
      </c>
      <c r="K395" s="19">
        <f t="shared" ref="K395:L395" si="187">K396</f>
        <v>0</v>
      </c>
      <c r="L395" s="19">
        <f t="shared" si="187"/>
        <v>145000</v>
      </c>
    </row>
    <row r="396" spans="1:12" s="1" customFormat="1" ht="12.75" hidden="1" x14ac:dyDescent="0.25">
      <c r="A396" s="20"/>
      <c r="B396" s="17" t="s">
        <v>29</v>
      </c>
      <c r="C396" s="17"/>
      <c r="D396" s="17"/>
      <c r="E396" s="17"/>
      <c r="F396" s="24" t="s">
        <v>278</v>
      </c>
      <c r="G396" s="18" t="s">
        <v>51</v>
      </c>
      <c r="H396" s="18" t="s">
        <v>322</v>
      </c>
      <c r="I396" s="18" t="s">
        <v>30</v>
      </c>
      <c r="J396" s="19">
        <v>145000</v>
      </c>
      <c r="K396" s="19"/>
      <c r="L396" s="19">
        <f t="shared" si="175"/>
        <v>145000</v>
      </c>
    </row>
    <row r="397" spans="1:12" s="1" customFormat="1" ht="12.75" hidden="1" x14ac:dyDescent="0.25">
      <c r="A397" s="53"/>
      <c r="B397" s="21" t="s">
        <v>161</v>
      </c>
      <c r="C397" s="21"/>
      <c r="D397" s="21"/>
      <c r="E397" s="21"/>
      <c r="F397" s="18" t="s">
        <v>278</v>
      </c>
      <c r="G397" s="18" t="s">
        <v>51</v>
      </c>
      <c r="H397" s="18" t="s">
        <v>322</v>
      </c>
      <c r="I397" s="18" t="s">
        <v>162</v>
      </c>
      <c r="J397" s="19">
        <f>J398</f>
        <v>200000</v>
      </c>
      <c r="K397" s="19">
        <f t="shared" ref="K397:L397" si="188">K398</f>
        <v>0</v>
      </c>
      <c r="L397" s="19">
        <f t="shared" si="188"/>
        <v>200000</v>
      </c>
    </row>
    <row r="398" spans="1:12" s="1" customFormat="1" ht="12.75" hidden="1" x14ac:dyDescent="0.25">
      <c r="A398" s="53"/>
      <c r="B398" s="21" t="s">
        <v>167</v>
      </c>
      <c r="C398" s="21"/>
      <c r="D398" s="21"/>
      <c r="E398" s="21"/>
      <c r="F398" s="18" t="s">
        <v>278</v>
      </c>
      <c r="G398" s="18" t="s">
        <v>51</v>
      </c>
      <c r="H398" s="18" t="s">
        <v>322</v>
      </c>
      <c r="I398" s="18" t="s">
        <v>168</v>
      </c>
      <c r="J398" s="19">
        <v>200000</v>
      </c>
      <c r="K398" s="19"/>
      <c r="L398" s="19">
        <f t="shared" si="175"/>
        <v>200000</v>
      </c>
    </row>
    <row r="399" spans="1:12" s="1" customFormat="1" ht="12.75" hidden="1" x14ac:dyDescent="0.25">
      <c r="A399" s="219" t="s">
        <v>323</v>
      </c>
      <c r="B399" s="219"/>
      <c r="C399" s="9"/>
      <c r="D399" s="9"/>
      <c r="E399" s="9"/>
      <c r="F399" s="10" t="s">
        <v>57</v>
      </c>
      <c r="G399" s="10"/>
      <c r="H399" s="10"/>
      <c r="I399" s="10"/>
      <c r="J399" s="11">
        <f>J400</f>
        <v>387000</v>
      </c>
      <c r="K399" s="11">
        <f t="shared" ref="K399:L399" si="189">K400</f>
        <v>0</v>
      </c>
      <c r="L399" s="11">
        <f t="shared" si="189"/>
        <v>387000</v>
      </c>
    </row>
    <row r="400" spans="1:12" s="1" customFormat="1" ht="12.75" hidden="1" x14ac:dyDescent="0.25">
      <c r="A400" s="239" t="s">
        <v>324</v>
      </c>
      <c r="B400" s="239"/>
      <c r="C400" s="45"/>
      <c r="D400" s="45"/>
      <c r="E400" s="45"/>
      <c r="F400" s="14" t="s">
        <v>57</v>
      </c>
      <c r="G400" s="14" t="s">
        <v>87</v>
      </c>
      <c r="H400" s="14"/>
      <c r="I400" s="14"/>
      <c r="J400" s="15">
        <f t="shared" ref="J400:L402" si="190">J401</f>
        <v>387000</v>
      </c>
      <c r="K400" s="15">
        <f t="shared" si="190"/>
        <v>0</v>
      </c>
      <c r="L400" s="15">
        <f t="shared" si="190"/>
        <v>387000</v>
      </c>
    </row>
    <row r="401" spans="1:12" s="16" customFormat="1" ht="12.75" hidden="1" x14ac:dyDescent="0.25">
      <c r="A401" s="221" t="s">
        <v>325</v>
      </c>
      <c r="B401" s="221"/>
      <c r="C401" s="17"/>
      <c r="D401" s="17"/>
      <c r="E401" s="17"/>
      <c r="F401" s="18" t="s">
        <v>57</v>
      </c>
      <c r="G401" s="18" t="s">
        <v>87</v>
      </c>
      <c r="H401" s="18" t="s">
        <v>326</v>
      </c>
      <c r="I401" s="18"/>
      <c r="J401" s="19">
        <f t="shared" si="190"/>
        <v>387000</v>
      </c>
      <c r="K401" s="19">
        <f t="shared" si="190"/>
        <v>0</v>
      </c>
      <c r="L401" s="19">
        <f t="shared" si="190"/>
        <v>387000</v>
      </c>
    </row>
    <row r="402" spans="1:12" s="54" customFormat="1" ht="12.75" hidden="1" x14ac:dyDescent="0.25">
      <c r="A402" s="221" t="s">
        <v>327</v>
      </c>
      <c r="B402" s="221"/>
      <c r="C402" s="17"/>
      <c r="D402" s="17"/>
      <c r="E402" s="17"/>
      <c r="F402" s="18" t="s">
        <v>57</v>
      </c>
      <c r="G402" s="18" t="s">
        <v>87</v>
      </c>
      <c r="H402" s="18" t="s">
        <v>328</v>
      </c>
      <c r="I402" s="18"/>
      <c r="J402" s="19">
        <f>J403</f>
        <v>387000</v>
      </c>
      <c r="K402" s="19">
        <f t="shared" si="190"/>
        <v>0</v>
      </c>
      <c r="L402" s="19">
        <f t="shared" si="190"/>
        <v>387000</v>
      </c>
    </row>
    <row r="403" spans="1:12" s="1" customFormat="1" ht="12.75" hidden="1" x14ac:dyDescent="0.25">
      <c r="A403" s="20"/>
      <c r="B403" s="21" t="s">
        <v>27</v>
      </c>
      <c r="C403" s="21"/>
      <c r="D403" s="21"/>
      <c r="E403" s="21"/>
      <c r="F403" s="18" t="s">
        <v>57</v>
      </c>
      <c r="G403" s="18" t="s">
        <v>87</v>
      </c>
      <c r="H403" s="18" t="s">
        <v>328</v>
      </c>
      <c r="I403" s="18" t="s">
        <v>28</v>
      </c>
      <c r="J403" s="19">
        <f t="shared" ref="J403:L403" si="191">J404</f>
        <v>387000</v>
      </c>
      <c r="K403" s="19">
        <f t="shared" si="191"/>
        <v>0</v>
      </c>
      <c r="L403" s="19">
        <f t="shared" si="191"/>
        <v>387000</v>
      </c>
    </row>
    <row r="404" spans="1:12" s="1" customFormat="1" ht="12.75" hidden="1" x14ac:dyDescent="0.25">
      <c r="A404" s="20"/>
      <c r="B404" s="17" t="s">
        <v>29</v>
      </c>
      <c r="C404" s="17"/>
      <c r="D404" s="17"/>
      <c r="E404" s="17"/>
      <c r="F404" s="18" t="s">
        <v>57</v>
      </c>
      <c r="G404" s="18" t="s">
        <v>87</v>
      </c>
      <c r="H404" s="18" t="s">
        <v>328</v>
      </c>
      <c r="I404" s="18" t="s">
        <v>30</v>
      </c>
      <c r="J404" s="19">
        <v>387000</v>
      </c>
      <c r="K404" s="19"/>
      <c r="L404" s="19">
        <f t="shared" si="175"/>
        <v>387000</v>
      </c>
    </row>
    <row r="405" spans="1:12" s="1" customFormat="1" ht="12.75" hidden="1" x14ac:dyDescent="0.25">
      <c r="A405" s="219" t="s">
        <v>329</v>
      </c>
      <c r="B405" s="219"/>
      <c r="C405" s="9"/>
      <c r="D405" s="9"/>
      <c r="E405" s="9"/>
      <c r="F405" s="55" t="s">
        <v>330</v>
      </c>
      <c r="G405" s="55"/>
      <c r="H405" s="55"/>
      <c r="I405" s="55"/>
      <c r="J405" s="56">
        <f>J406+J412</f>
        <v>22471000</v>
      </c>
      <c r="K405" s="56">
        <f t="shared" ref="K405:L405" si="192">K406+K412</f>
        <v>0</v>
      </c>
      <c r="L405" s="56">
        <f t="shared" si="192"/>
        <v>22471000</v>
      </c>
    </row>
    <row r="406" spans="1:12" s="1" customFormat="1" ht="12.75" hidden="1" x14ac:dyDescent="0.25">
      <c r="A406" s="220" t="s">
        <v>331</v>
      </c>
      <c r="B406" s="220"/>
      <c r="C406" s="13"/>
      <c r="D406" s="13"/>
      <c r="E406" s="13"/>
      <c r="F406" s="46" t="s">
        <v>330</v>
      </c>
      <c r="G406" s="46" t="s">
        <v>15</v>
      </c>
      <c r="H406" s="57"/>
      <c r="I406" s="46"/>
      <c r="J406" s="58">
        <f t="shared" ref="J406:L410" si="193">J407</f>
        <v>8781000</v>
      </c>
      <c r="K406" s="58">
        <f t="shared" si="193"/>
        <v>0</v>
      </c>
      <c r="L406" s="58">
        <f t="shared" si="193"/>
        <v>8781000</v>
      </c>
    </row>
    <row r="407" spans="1:12" s="1" customFormat="1" ht="12.75" hidden="1" x14ac:dyDescent="0.25">
      <c r="A407" s="221" t="s">
        <v>71</v>
      </c>
      <c r="B407" s="221"/>
      <c r="C407" s="17"/>
      <c r="D407" s="17"/>
      <c r="E407" s="17"/>
      <c r="F407" s="18" t="s">
        <v>330</v>
      </c>
      <c r="G407" s="18" t="s">
        <v>15</v>
      </c>
      <c r="H407" s="18" t="s">
        <v>72</v>
      </c>
      <c r="I407" s="18"/>
      <c r="J407" s="19">
        <f t="shared" si="193"/>
        <v>8781000</v>
      </c>
      <c r="K407" s="19">
        <f t="shared" si="193"/>
        <v>0</v>
      </c>
      <c r="L407" s="19">
        <f t="shared" si="193"/>
        <v>8781000</v>
      </c>
    </row>
    <row r="408" spans="1:12" s="1" customFormat="1" ht="12.75" hidden="1" x14ac:dyDescent="0.25">
      <c r="A408" s="221" t="s">
        <v>73</v>
      </c>
      <c r="B408" s="221"/>
      <c r="C408" s="17"/>
      <c r="D408" s="17"/>
      <c r="E408" s="17"/>
      <c r="F408" s="18" t="s">
        <v>330</v>
      </c>
      <c r="G408" s="18" t="s">
        <v>15</v>
      </c>
      <c r="H408" s="18" t="s">
        <v>74</v>
      </c>
      <c r="I408" s="18"/>
      <c r="J408" s="19">
        <f t="shared" si="193"/>
        <v>8781000</v>
      </c>
      <c r="K408" s="19">
        <f t="shared" si="193"/>
        <v>0</v>
      </c>
      <c r="L408" s="19">
        <f t="shared" si="193"/>
        <v>8781000</v>
      </c>
    </row>
    <row r="409" spans="1:12" s="1" customFormat="1" ht="12.75" hidden="1" x14ac:dyDescent="0.25">
      <c r="A409" s="227" t="s">
        <v>332</v>
      </c>
      <c r="B409" s="227"/>
      <c r="C409" s="21"/>
      <c r="D409" s="21"/>
      <c r="E409" s="21"/>
      <c r="F409" s="18" t="s">
        <v>330</v>
      </c>
      <c r="G409" s="18" t="s">
        <v>15</v>
      </c>
      <c r="H409" s="18" t="s">
        <v>333</v>
      </c>
      <c r="I409" s="18"/>
      <c r="J409" s="19">
        <f t="shared" si="193"/>
        <v>8781000</v>
      </c>
      <c r="K409" s="19">
        <f t="shared" si="193"/>
        <v>0</v>
      </c>
      <c r="L409" s="19">
        <f t="shared" si="193"/>
        <v>8781000</v>
      </c>
    </row>
    <row r="410" spans="1:12" s="1" customFormat="1" ht="12.75" hidden="1" x14ac:dyDescent="0.25">
      <c r="A410" s="20"/>
      <c r="B410" s="21" t="s">
        <v>71</v>
      </c>
      <c r="C410" s="21"/>
      <c r="D410" s="21"/>
      <c r="E410" s="21"/>
      <c r="F410" s="18" t="s">
        <v>330</v>
      </c>
      <c r="G410" s="18" t="s">
        <v>15</v>
      </c>
      <c r="H410" s="18" t="s">
        <v>333</v>
      </c>
      <c r="I410" s="18" t="s">
        <v>79</v>
      </c>
      <c r="J410" s="19">
        <f t="shared" si="193"/>
        <v>8781000</v>
      </c>
      <c r="K410" s="19">
        <f t="shared" si="193"/>
        <v>0</v>
      </c>
      <c r="L410" s="19">
        <f t="shared" si="193"/>
        <v>8781000</v>
      </c>
    </row>
    <row r="411" spans="1:12" s="1" customFormat="1" ht="12.75" hidden="1" x14ac:dyDescent="0.25">
      <c r="A411" s="20"/>
      <c r="B411" s="17" t="s">
        <v>334</v>
      </c>
      <c r="C411" s="17"/>
      <c r="D411" s="17"/>
      <c r="E411" s="17"/>
      <c r="F411" s="18" t="s">
        <v>330</v>
      </c>
      <c r="G411" s="18" t="s">
        <v>15</v>
      </c>
      <c r="H411" s="18" t="s">
        <v>333</v>
      </c>
      <c r="I411" s="18" t="s">
        <v>335</v>
      </c>
      <c r="J411" s="19">
        <v>8781000</v>
      </c>
      <c r="K411" s="19"/>
      <c r="L411" s="19">
        <f t="shared" si="175"/>
        <v>8781000</v>
      </c>
    </row>
    <row r="412" spans="1:12" s="1" customFormat="1" ht="12.75" hidden="1" x14ac:dyDescent="0.25">
      <c r="A412" s="240" t="s">
        <v>336</v>
      </c>
      <c r="B412" s="240"/>
      <c r="C412" s="59"/>
      <c r="D412" s="59"/>
      <c r="E412" s="59"/>
      <c r="F412" s="14" t="s">
        <v>330</v>
      </c>
      <c r="G412" s="14" t="s">
        <v>87</v>
      </c>
      <c r="H412" s="14"/>
      <c r="I412" s="14"/>
      <c r="J412" s="15">
        <f>J413+J418</f>
        <v>13690000</v>
      </c>
      <c r="K412" s="15">
        <f t="shared" ref="K412:L412" si="194">K413+K418</f>
        <v>0</v>
      </c>
      <c r="L412" s="15">
        <f t="shared" si="194"/>
        <v>13690000</v>
      </c>
    </row>
    <row r="413" spans="1:12" s="1" customFormat="1" ht="12.75" hidden="1" x14ac:dyDescent="0.25">
      <c r="A413" s="59"/>
      <c r="B413" s="53" t="s">
        <v>337</v>
      </c>
      <c r="C413" s="53"/>
      <c r="D413" s="53"/>
      <c r="E413" s="53"/>
      <c r="F413" s="18" t="s">
        <v>330</v>
      </c>
      <c r="G413" s="18" t="s">
        <v>87</v>
      </c>
      <c r="H413" s="18" t="s">
        <v>338</v>
      </c>
      <c r="I413" s="18"/>
      <c r="J413" s="19">
        <f>J414</f>
        <v>0</v>
      </c>
      <c r="K413" s="19">
        <f t="shared" ref="K413:L416" si="195">K414</f>
        <v>0</v>
      </c>
      <c r="L413" s="19">
        <f t="shared" si="195"/>
        <v>0</v>
      </c>
    </row>
    <row r="414" spans="1:12" s="1" customFormat="1" ht="38.25" hidden="1" x14ac:dyDescent="0.25">
      <c r="A414" s="59"/>
      <c r="B414" s="17" t="s">
        <v>339</v>
      </c>
      <c r="C414" s="53"/>
      <c r="D414" s="53"/>
      <c r="E414" s="53"/>
      <c r="F414" s="18" t="s">
        <v>330</v>
      </c>
      <c r="G414" s="18" t="s">
        <v>87</v>
      </c>
      <c r="H414" s="18" t="s">
        <v>340</v>
      </c>
      <c r="I414" s="18"/>
      <c r="J414" s="19">
        <f>J415</f>
        <v>0</v>
      </c>
      <c r="K414" s="19">
        <f t="shared" si="195"/>
        <v>0</v>
      </c>
      <c r="L414" s="19">
        <f t="shared" si="195"/>
        <v>0</v>
      </c>
    </row>
    <row r="415" spans="1:12" s="1" customFormat="1" ht="51" hidden="1" x14ac:dyDescent="0.25">
      <c r="A415" s="59"/>
      <c r="B415" s="17" t="s">
        <v>341</v>
      </c>
      <c r="C415" s="53"/>
      <c r="D415" s="53"/>
      <c r="E415" s="53"/>
      <c r="F415" s="18" t="s">
        <v>330</v>
      </c>
      <c r="G415" s="18" t="s">
        <v>87</v>
      </c>
      <c r="H415" s="18" t="s">
        <v>342</v>
      </c>
      <c r="I415" s="18"/>
      <c r="J415" s="19">
        <f>J416</f>
        <v>0</v>
      </c>
      <c r="K415" s="19">
        <f t="shared" si="195"/>
        <v>0</v>
      </c>
      <c r="L415" s="19">
        <f t="shared" si="195"/>
        <v>0</v>
      </c>
    </row>
    <row r="416" spans="1:12" s="1" customFormat="1" ht="12.75" hidden="1" x14ac:dyDescent="0.25">
      <c r="A416" s="59"/>
      <c r="B416" s="21" t="s">
        <v>71</v>
      </c>
      <c r="C416" s="53"/>
      <c r="D416" s="53"/>
      <c r="E416" s="53"/>
      <c r="F416" s="18" t="s">
        <v>330</v>
      </c>
      <c r="G416" s="18" t="s">
        <v>87</v>
      </c>
      <c r="H416" s="18" t="s">
        <v>342</v>
      </c>
      <c r="I416" s="18" t="s">
        <v>79</v>
      </c>
      <c r="J416" s="19">
        <f>J417</f>
        <v>0</v>
      </c>
      <c r="K416" s="19">
        <f t="shared" si="195"/>
        <v>0</v>
      </c>
      <c r="L416" s="19">
        <f t="shared" si="195"/>
        <v>0</v>
      </c>
    </row>
    <row r="417" spans="1:14" s="1" customFormat="1" ht="12.75" hidden="1" x14ac:dyDescent="0.25">
      <c r="A417" s="59"/>
      <c r="B417" s="17" t="s">
        <v>334</v>
      </c>
      <c r="C417" s="53"/>
      <c r="D417" s="53"/>
      <c r="E417" s="53"/>
      <c r="F417" s="18" t="s">
        <v>330</v>
      </c>
      <c r="G417" s="18" t="s">
        <v>87</v>
      </c>
      <c r="H417" s="18" t="s">
        <v>342</v>
      </c>
      <c r="I417" s="18" t="s">
        <v>335</v>
      </c>
      <c r="J417" s="19"/>
      <c r="K417" s="19">
        <v>0</v>
      </c>
      <c r="L417" s="19">
        <f>J417+K417</f>
        <v>0</v>
      </c>
    </row>
    <row r="418" spans="1:14" s="54" customFormat="1" ht="12.75" hidden="1" x14ac:dyDescent="0.25">
      <c r="A418" s="221" t="s">
        <v>71</v>
      </c>
      <c r="B418" s="221"/>
      <c r="C418" s="17"/>
      <c r="D418" s="17"/>
      <c r="E418" s="17"/>
      <c r="F418" s="18" t="s">
        <v>330</v>
      </c>
      <c r="G418" s="18" t="s">
        <v>87</v>
      </c>
      <c r="H418" s="18" t="s">
        <v>72</v>
      </c>
      <c r="I418" s="18"/>
      <c r="J418" s="19">
        <f t="shared" ref="J418:L421" si="196">J419</f>
        <v>13690000</v>
      </c>
      <c r="K418" s="19">
        <f t="shared" si="196"/>
        <v>0</v>
      </c>
      <c r="L418" s="19">
        <f t="shared" si="196"/>
        <v>13690000</v>
      </c>
    </row>
    <row r="419" spans="1:14" s="16" customFormat="1" ht="12.75" hidden="1" x14ac:dyDescent="0.25">
      <c r="A419" s="221" t="s">
        <v>73</v>
      </c>
      <c r="B419" s="221"/>
      <c r="C419" s="17"/>
      <c r="D419" s="17"/>
      <c r="E419" s="17"/>
      <c r="F419" s="18" t="s">
        <v>330</v>
      </c>
      <c r="G419" s="18" t="s">
        <v>87</v>
      </c>
      <c r="H419" s="18" t="s">
        <v>74</v>
      </c>
      <c r="I419" s="18"/>
      <c r="J419" s="19">
        <f t="shared" si="196"/>
        <v>13690000</v>
      </c>
      <c r="K419" s="19">
        <f t="shared" si="196"/>
        <v>0</v>
      </c>
      <c r="L419" s="19">
        <f t="shared" si="196"/>
        <v>13690000</v>
      </c>
    </row>
    <row r="420" spans="1:14" s="1" customFormat="1" ht="12.75" hidden="1" x14ac:dyDescent="0.25">
      <c r="A420" s="227" t="s">
        <v>343</v>
      </c>
      <c r="B420" s="227"/>
      <c r="C420" s="21"/>
      <c r="D420" s="21"/>
      <c r="E420" s="21"/>
      <c r="F420" s="18" t="s">
        <v>330</v>
      </c>
      <c r="G420" s="18" t="s">
        <v>87</v>
      </c>
      <c r="H420" s="18" t="s">
        <v>344</v>
      </c>
      <c r="I420" s="18"/>
      <c r="J420" s="19">
        <f t="shared" si="196"/>
        <v>13690000</v>
      </c>
      <c r="K420" s="19">
        <f t="shared" si="196"/>
        <v>0</v>
      </c>
      <c r="L420" s="19">
        <f t="shared" si="196"/>
        <v>13690000</v>
      </c>
    </row>
    <row r="421" spans="1:14" s="1" customFormat="1" ht="12.75" hidden="1" x14ac:dyDescent="0.25">
      <c r="A421" s="20"/>
      <c r="B421" s="21" t="s">
        <v>71</v>
      </c>
      <c r="C421" s="21"/>
      <c r="D421" s="21"/>
      <c r="E421" s="21"/>
      <c r="F421" s="18" t="s">
        <v>330</v>
      </c>
      <c r="G421" s="18" t="s">
        <v>87</v>
      </c>
      <c r="H421" s="18" t="s">
        <v>344</v>
      </c>
      <c r="I421" s="18" t="s">
        <v>79</v>
      </c>
      <c r="J421" s="19">
        <f t="shared" si="196"/>
        <v>13690000</v>
      </c>
      <c r="K421" s="19">
        <f t="shared" si="196"/>
        <v>0</v>
      </c>
      <c r="L421" s="19">
        <f t="shared" si="175"/>
        <v>13690000</v>
      </c>
    </row>
    <row r="422" spans="1:14" s="1" customFormat="1" ht="12.75" hidden="1" x14ac:dyDescent="0.25">
      <c r="A422" s="20"/>
      <c r="B422" s="17" t="s">
        <v>334</v>
      </c>
      <c r="C422" s="17"/>
      <c r="D422" s="17"/>
      <c r="E422" s="17"/>
      <c r="F422" s="18" t="s">
        <v>330</v>
      </c>
      <c r="G422" s="18" t="s">
        <v>87</v>
      </c>
      <c r="H422" s="18" t="s">
        <v>344</v>
      </c>
      <c r="I422" s="18" t="s">
        <v>335</v>
      </c>
      <c r="J422" s="19">
        <v>13690000</v>
      </c>
      <c r="K422" s="19"/>
      <c r="L422" s="19">
        <f t="shared" si="175"/>
        <v>13690000</v>
      </c>
    </row>
    <row r="423" spans="1:14" s="1" customFormat="1" ht="21" customHeight="1" x14ac:dyDescent="0.25">
      <c r="A423" s="45"/>
      <c r="B423" s="28" t="s">
        <v>345</v>
      </c>
      <c r="C423" s="28"/>
      <c r="D423" s="28"/>
      <c r="E423" s="28"/>
      <c r="F423" s="14"/>
      <c r="G423" s="14"/>
      <c r="H423" s="14"/>
      <c r="I423" s="14"/>
      <c r="J423" s="15">
        <f>J8+J87+J94+J108+J134+J144+J288+J344+J399+J405</f>
        <v>188253289.22999999</v>
      </c>
      <c r="K423" s="15">
        <f>K8+K87+K94+K108+K134+K144+K288+K344+K399+K405</f>
        <v>12956061</v>
      </c>
      <c r="L423" s="15">
        <f>L8+L87+L94+L108+L134+L144+L288+L344+L399+L405</f>
        <v>201209350.22999999</v>
      </c>
    </row>
    <row r="424" spans="1:14" s="60" customFormat="1" x14ac:dyDescent="0.25">
      <c r="H424" s="61"/>
      <c r="J424" s="62"/>
      <c r="K424" s="63"/>
      <c r="L424" s="64">
        <f t="shared" ref="L424" si="197">L423-L425</f>
        <v>201209350.22999999</v>
      </c>
    </row>
    <row r="425" spans="1:14" s="60" customFormat="1" x14ac:dyDescent="0.25">
      <c r="H425" s="61"/>
      <c r="J425" s="65"/>
      <c r="K425" s="65"/>
      <c r="L425" s="65"/>
      <c r="M425" s="66"/>
      <c r="N425" s="66"/>
    </row>
    <row r="426" spans="1:14" s="60" customFormat="1" x14ac:dyDescent="0.25">
      <c r="H426" s="61"/>
      <c r="J426" s="66"/>
      <c r="K426" s="66"/>
      <c r="L426" s="66"/>
      <c r="M426" s="66"/>
      <c r="N426" s="66"/>
    </row>
    <row r="427" spans="1:14" s="60" customFormat="1" x14ac:dyDescent="0.25">
      <c r="H427" s="61"/>
      <c r="J427" s="66"/>
      <c r="K427" s="67"/>
      <c r="L427" s="66"/>
      <c r="M427" s="66"/>
      <c r="N427" s="66"/>
    </row>
    <row r="428" spans="1:14" x14ac:dyDescent="0.25">
      <c r="F428"/>
      <c r="G428"/>
      <c r="H428" s="68"/>
      <c r="K428" s="66"/>
      <c r="L428" s="66"/>
      <c r="M428" s="66"/>
      <c r="N428" s="66"/>
    </row>
    <row r="429" spans="1:14" x14ac:dyDescent="0.25">
      <c r="F429"/>
      <c r="G429"/>
      <c r="H429" s="68"/>
      <c r="J429" s="69"/>
      <c r="K429" s="66"/>
      <c r="L429" s="66"/>
      <c r="M429" s="66"/>
      <c r="N429" s="66"/>
    </row>
    <row r="430" spans="1:14" x14ac:dyDescent="0.25">
      <c r="F430"/>
      <c r="G430"/>
      <c r="H430" s="68"/>
      <c r="K430" s="66"/>
      <c r="L430" s="66"/>
      <c r="M430" s="66"/>
      <c r="N430" s="66"/>
    </row>
    <row r="431" spans="1:14" x14ac:dyDescent="0.25">
      <c r="F431"/>
      <c r="G431"/>
      <c r="H431" s="68"/>
      <c r="K431" s="60" t="e">
        <f>#REF!/K423*100</f>
        <v>#REF!</v>
      </c>
      <c r="L431" s="60" t="e">
        <f>#REF!/L423*100</f>
        <v>#REF!</v>
      </c>
    </row>
    <row r="432" spans="1:14" x14ac:dyDescent="0.25">
      <c r="F432"/>
      <c r="G432"/>
      <c r="H432" s="68"/>
      <c r="K432" s="60"/>
      <c r="L432" s="60"/>
    </row>
    <row r="433" spans="6:12" x14ac:dyDescent="0.25">
      <c r="F433"/>
      <c r="G433"/>
      <c r="H433" s="68"/>
      <c r="K433" s="60"/>
      <c r="L433" s="60"/>
    </row>
    <row r="434" spans="6:12" x14ac:dyDescent="0.25">
      <c r="F434"/>
      <c r="G434"/>
      <c r="H434" s="68"/>
      <c r="K434" s="60"/>
      <c r="L434" s="60"/>
    </row>
    <row r="435" spans="6:12" x14ac:dyDescent="0.25">
      <c r="F435"/>
      <c r="G435"/>
      <c r="H435" s="68"/>
      <c r="K435" s="60"/>
      <c r="L435" s="60"/>
    </row>
    <row r="436" spans="6:12" x14ac:dyDescent="0.25">
      <c r="F436"/>
      <c r="G436"/>
      <c r="H436" s="68"/>
      <c r="K436" s="60"/>
      <c r="L436" s="60"/>
    </row>
    <row r="437" spans="6:12" x14ac:dyDescent="0.25">
      <c r="F437"/>
      <c r="G437"/>
      <c r="H437" s="68"/>
      <c r="K437" s="60"/>
      <c r="L437" s="60"/>
    </row>
    <row r="438" spans="6:12" x14ac:dyDescent="0.25">
      <c r="F438"/>
      <c r="G438"/>
      <c r="H438" s="68"/>
      <c r="K438" s="60"/>
      <c r="L438" s="60"/>
    </row>
    <row r="439" spans="6:12" x14ac:dyDescent="0.25">
      <c r="F439"/>
      <c r="G439"/>
      <c r="H439" s="68"/>
    </row>
    <row r="440" spans="6:12" x14ac:dyDescent="0.25">
      <c r="F440"/>
      <c r="G440"/>
      <c r="H440" s="68"/>
    </row>
    <row r="441" spans="6:12" x14ac:dyDescent="0.25">
      <c r="F441"/>
      <c r="G441"/>
      <c r="H441" s="68"/>
    </row>
    <row r="442" spans="6:12" x14ac:dyDescent="0.25">
      <c r="F442"/>
      <c r="G442"/>
      <c r="H442" s="68"/>
    </row>
    <row r="443" spans="6:12" x14ac:dyDescent="0.25">
      <c r="H443" s="68"/>
    </row>
    <row r="444" spans="6:12" x14ac:dyDescent="0.25">
      <c r="H444" s="68"/>
    </row>
    <row r="445" spans="6:12" x14ac:dyDescent="0.25">
      <c r="H445" s="68"/>
    </row>
    <row r="446" spans="6:12" x14ac:dyDescent="0.25">
      <c r="H446" s="68"/>
    </row>
    <row r="447" spans="6:12" x14ac:dyDescent="0.25">
      <c r="H447" s="68"/>
    </row>
    <row r="448" spans="6:12" x14ac:dyDescent="0.25">
      <c r="H448" s="68"/>
    </row>
    <row r="449" spans="6:8" x14ac:dyDescent="0.25">
      <c r="H449" s="68"/>
    </row>
    <row r="450" spans="6:8" x14ac:dyDescent="0.25">
      <c r="F450"/>
      <c r="G450"/>
      <c r="H450" s="68"/>
    </row>
    <row r="451" spans="6:8" x14ac:dyDescent="0.25">
      <c r="F451"/>
      <c r="G451"/>
      <c r="H451" s="68"/>
    </row>
    <row r="452" spans="6:8" x14ac:dyDescent="0.25">
      <c r="F452"/>
      <c r="G452"/>
      <c r="H452" s="68"/>
    </row>
    <row r="453" spans="6:8" x14ac:dyDescent="0.25">
      <c r="F453"/>
      <c r="G453"/>
      <c r="H453" s="68"/>
    </row>
    <row r="454" spans="6:8" x14ac:dyDescent="0.25">
      <c r="F454"/>
      <c r="G454"/>
      <c r="H454" s="68"/>
    </row>
    <row r="455" spans="6:8" x14ac:dyDescent="0.25">
      <c r="F455"/>
      <c r="G455"/>
      <c r="H455" s="68"/>
    </row>
    <row r="456" spans="6:8" x14ac:dyDescent="0.25">
      <c r="F456"/>
      <c r="G456"/>
      <c r="H456" s="68"/>
    </row>
    <row r="457" spans="6:8" x14ac:dyDescent="0.25">
      <c r="F457"/>
      <c r="G457"/>
      <c r="H457" s="68"/>
    </row>
    <row r="458" spans="6:8" x14ac:dyDescent="0.25">
      <c r="F458"/>
      <c r="G458"/>
      <c r="H458" s="68"/>
    </row>
    <row r="459" spans="6:8" x14ac:dyDescent="0.25">
      <c r="F459"/>
      <c r="G459"/>
      <c r="H459" s="68"/>
    </row>
    <row r="460" spans="6:8" x14ac:dyDescent="0.25">
      <c r="F460"/>
      <c r="G460"/>
      <c r="H460" s="68"/>
    </row>
    <row r="461" spans="6:8" x14ac:dyDescent="0.25">
      <c r="F461"/>
      <c r="G461"/>
      <c r="H461" s="68"/>
    </row>
    <row r="462" spans="6:8" x14ac:dyDescent="0.25">
      <c r="F462"/>
      <c r="G462"/>
      <c r="H462" s="68"/>
    </row>
    <row r="463" spans="6:8" x14ac:dyDescent="0.25">
      <c r="F463"/>
      <c r="G463"/>
      <c r="H463" s="68"/>
    </row>
    <row r="464" spans="6:8" x14ac:dyDescent="0.25">
      <c r="F464"/>
      <c r="G464"/>
      <c r="H464" s="68"/>
    </row>
    <row r="465" spans="6:8" x14ac:dyDescent="0.25">
      <c r="F465"/>
      <c r="G465"/>
      <c r="H465" s="68"/>
    </row>
    <row r="466" spans="6:8" x14ac:dyDescent="0.25">
      <c r="F466"/>
      <c r="G466"/>
      <c r="H466" s="68"/>
    </row>
    <row r="467" spans="6:8" x14ac:dyDescent="0.25">
      <c r="F467"/>
      <c r="G467"/>
      <c r="H467" s="68"/>
    </row>
    <row r="468" spans="6:8" x14ac:dyDescent="0.25">
      <c r="H468" s="68"/>
    </row>
    <row r="469" spans="6:8" x14ac:dyDescent="0.25">
      <c r="H469" s="68"/>
    </row>
    <row r="470" spans="6:8" x14ac:dyDescent="0.25">
      <c r="H470" s="68"/>
    </row>
    <row r="471" spans="6:8" x14ac:dyDescent="0.25">
      <c r="H471" s="68"/>
    </row>
    <row r="472" spans="6:8" x14ac:dyDescent="0.25">
      <c r="H472" s="68"/>
    </row>
    <row r="473" spans="6:8" x14ac:dyDescent="0.25">
      <c r="H473" s="68"/>
    </row>
    <row r="474" spans="6:8" x14ac:dyDescent="0.25">
      <c r="H474" s="68"/>
    </row>
    <row r="475" spans="6:8" x14ac:dyDescent="0.25">
      <c r="H475" s="68"/>
    </row>
    <row r="476" spans="6:8" x14ac:dyDescent="0.25">
      <c r="F476"/>
      <c r="G476"/>
      <c r="H476" s="68"/>
    </row>
    <row r="477" spans="6:8" x14ac:dyDescent="0.25">
      <c r="F477"/>
      <c r="G477"/>
      <c r="H477" s="68"/>
    </row>
    <row r="478" spans="6:8" x14ac:dyDescent="0.25">
      <c r="F478"/>
      <c r="G478"/>
      <c r="H478" s="68"/>
    </row>
    <row r="479" spans="6:8" x14ac:dyDescent="0.25">
      <c r="F479"/>
      <c r="G479"/>
      <c r="H479" s="68"/>
    </row>
    <row r="480" spans="6:8" x14ac:dyDescent="0.25">
      <c r="F480"/>
      <c r="G480"/>
      <c r="H480" s="68"/>
    </row>
    <row r="481" spans="6:8" x14ac:dyDescent="0.25">
      <c r="F481"/>
      <c r="G481"/>
      <c r="H481" s="68"/>
    </row>
    <row r="482" spans="6:8" x14ac:dyDescent="0.25">
      <c r="H482" s="68"/>
    </row>
    <row r="483" spans="6:8" x14ac:dyDescent="0.25">
      <c r="F483"/>
      <c r="G483"/>
      <c r="H483" s="68"/>
    </row>
    <row r="484" spans="6:8" x14ac:dyDescent="0.25">
      <c r="H484" s="68"/>
    </row>
    <row r="485" spans="6:8" x14ac:dyDescent="0.25">
      <c r="H485" s="68"/>
    </row>
    <row r="486" spans="6:8" x14ac:dyDescent="0.25">
      <c r="F486"/>
      <c r="G486"/>
      <c r="H486" s="68"/>
    </row>
    <row r="487" spans="6:8" x14ac:dyDescent="0.25">
      <c r="H487" s="68"/>
    </row>
    <row r="488" spans="6:8" x14ac:dyDescent="0.25">
      <c r="F488"/>
      <c r="G488"/>
      <c r="H488" s="68"/>
    </row>
    <row r="489" spans="6:8" x14ac:dyDescent="0.25">
      <c r="H489" s="68"/>
    </row>
    <row r="490" spans="6:8" x14ac:dyDescent="0.25">
      <c r="F490"/>
      <c r="G490"/>
      <c r="H490" s="68"/>
    </row>
    <row r="491" spans="6:8" x14ac:dyDescent="0.25">
      <c r="H491" s="68"/>
    </row>
    <row r="492" spans="6:8" x14ac:dyDescent="0.25">
      <c r="H492" s="68"/>
    </row>
    <row r="493" spans="6:8" x14ac:dyDescent="0.25">
      <c r="H493" s="68"/>
    </row>
    <row r="494" spans="6:8" x14ac:dyDescent="0.25">
      <c r="H494" s="68"/>
    </row>
    <row r="495" spans="6:8" x14ac:dyDescent="0.25">
      <c r="H495" s="68"/>
    </row>
    <row r="496" spans="6:8" x14ac:dyDescent="0.25">
      <c r="H496" s="68"/>
    </row>
    <row r="497" spans="6:8" x14ac:dyDescent="0.25">
      <c r="F497"/>
      <c r="G497"/>
      <c r="H497" s="68"/>
    </row>
    <row r="498" spans="6:8" x14ac:dyDescent="0.25">
      <c r="H498" s="68"/>
    </row>
    <row r="499" spans="6:8" x14ac:dyDescent="0.25">
      <c r="H499" s="68"/>
    </row>
    <row r="500" spans="6:8" x14ac:dyDescent="0.25">
      <c r="H500" s="68"/>
    </row>
    <row r="501" spans="6:8" x14ac:dyDescent="0.25">
      <c r="H501" s="68"/>
    </row>
    <row r="502" spans="6:8" x14ac:dyDescent="0.25">
      <c r="H502" s="68"/>
    </row>
    <row r="503" spans="6:8" x14ac:dyDescent="0.25">
      <c r="H503" s="68"/>
    </row>
    <row r="504" spans="6:8" x14ac:dyDescent="0.25">
      <c r="H504" s="68"/>
    </row>
    <row r="509" spans="6:8" x14ac:dyDescent="0.25">
      <c r="F509"/>
      <c r="G509"/>
    </row>
    <row r="510" spans="6:8" x14ac:dyDescent="0.25">
      <c r="F510"/>
      <c r="G510"/>
    </row>
    <row r="511" spans="6:8" x14ac:dyDescent="0.25">
      <c r="F511"/>
      <c r="G511"/>
    </row>
    <row r="512" spans="6:8" x14ac:dyDescent="0.25">
      <c r="F512"/>
      <c r="G512"/>
    </row>
    <row r="513" spans="6:7" x14ac:dyDescent="0.25">
      <c r="F513"/>
      <c r="G513"/>
    </row>
  </sheetData>
  <mergeCells count="189">
    <mergeCell ref="A418:B418"/>
    <mergeCell ref="A419:B419"/>
    <mergeCell ref="A420:B420"/>
    <mergeCell ref="A405:B405"/>
    <mergeCell ref="A406:B406"/>
    <mergeCell ref="A407:B407"/>
    <mergeCell ref="A408:B408"/>
    <mergeCell ref="A409:B409"/>
    <mergeCell ref="A412:B412"/>
    <mergeCell ref="A389:B389"/>
    <mergeCell ref="A394:B394"/>
    <mergeCell ref="A399:B399"/>
    <mergeCell ref="A400:B400"/>
    <mergeCell ref="A401:B401"/>
    <mergeCell ref="A402:B402"/>
    <mergeCell ref="A372:B372"/>
    <mergeCell ref="A376:B376"/>
    <mergeCell ref="A381:B381"/>
    <mergeCell ref="A382:B382"/>
    <mergeCell ref="A383:B383"/>
    <mergeCell ref="A384:B384"/>
    <mergeCell ref="A363:B363"/>
    <mergeCell ref="A364:B364"/>
    <mergeCell ref="A365:B365"/>
    <mergeCell ref="A368:B368"/>
    <mergeCell ref="A369:B369"/>
    <mergeCell ref="A371:B371"/>
    <mergeCell ref="A351:B351"/>
    <mergeCell ref="A352:B352"/>
    <mergeCell ref="A353:B353"/>
    <mergeCell ref="A356:B356"/>
    <mergeCell ref="A359:B359"/>
    <mergeCell ref="A362:B362"/>
    <mergeCell ref="A341:B341"/>
    <mergeCell ref="A344:B344"/>
    <mergeCell ref="A345:B345"/>
    <mergeCell ref="A346:B346"/>
    <mergeCell ref="A347:B347"/>
    <mergeCell ref="A348:B348"/>
    <mergeCell ref="A329:B329"/>
    <mergeCell ref="A330:B330"/>
    <mergeCell ref="A331:B331"/>
    <mergeCell ref="A334:B334"/>
    <mergeCell ref="A337:B337"/>
    <mergeCell ref="A338:B338"/>
    <mergeCell ref="A315:B315"/>
    <mergeCell ref="A316:B316"/>
    <mergeCell ref="A317:B317"/>
    <mergeCell ref="A322:B322"/>
    <mergeCell ref="A325:B325"/>
    <mergeCell ref="A328:B328"/>
    <mergeCell ref="A299:B299"/>
    <mergeCell ref="A300:B300"/>
    <mergeCell ref="A305:B305"/>
    <mergeCell ref="A308:B308"/>
    <mergeCell ref="A309:B309"/>
    <mergeCell ref="A310:B310"/>
    <mergeCell ref="A289:B289"/>
    <mergeCell ref="A290:B290"/>
    <mergeCell ref="A291:B291"/>
    <mergeCell ref="A292:B292"/>
    <mergeCell ref="A295:B295"/>
    <mergeCell ref="A298:B298"/>
    <mergeCell ref="A273:B273"/>
    <mergeCell ref="A274:B274"/>
    <mergeCell ref="A279:B279"/>
    <mergeCell ref="A282:B282"/>
    <mergeCell ref="A285:B285"/>
    <mergeCell ref="A288:B288"/>
    <mergeCell ref="A256:B256"/>
    <mergeCell ref="A259:B259"/>
    <mergeCell ref="A260:B260"/>
    <mergeCell ref="A261:B261"/>
    <mergeCell ref="A264:B264"/>
    <mergeCell ref="A272:B272"/>
    <mergeCell ref="A244:B244"/>
    <mergeCell ref="A247:B247"/>
    <mergeCell ref="A250:B250"/>
    <mergeCell ref="A251:B251"/>
    <mergeCell ref="A254:B254"/>
    <mergeCell ref="A255:B255"/>
    <mergeCell ref="A229:B229"/>
    <mergeCell ref="A234:B234"/>
    <mergeCell ref="A238:B238"/>
    <mergeCell ref="A239:B239"/>
    <mergeCell ref="A242:B242"/>
    <mergeCell ref="A243:B243"/>
    <mergeCell ref="A215:B215"/>
    <mergeCell ref="A216:B216"/>
    <mergeCell ref="A219:B219"/>
    <mergeCell ref="A220:B220"/>
    <mergeCell ref="A221:B221"/>
    <mergeCell ref="A224:B224"/>
    <mergeCell ref="A200:B200"/>
    <mergeCell ref="A201:B201"/>
    <mergeCell ref="A202:B202"/>
    <mergeCell ref="A205:B205"/>
    <mergeCell ref="A208:B208"/>
    <mergeCell ref="A211:B211"/>
    <mergeCell ref="A182:B182"/>
    <mergeCell ref="A185:B185"/>
    <mergeCell ref="A188:B188"/>
    <mergeCell ref="A191:B191"/>
    <mergeCell ref="A194:B194"/>
    <mergeCell ref="A197:B197"/>
    <mergeCell ref="A169:B169"/>
    <mergeCell ref="A173:B173"/>
    <mergeCell ref="A174:B174"/>
    <mergeCell ref="A175:B175"/>
    <mergeCell ref="A176:B176"/>
    <mergeCell ref="A179:B179"/>
    <mergeCell ref="A151:B151"/>
    <mergeCell ref="A154:B154"/>
    <mergeCell ref="A155:B155"/>
    <mergeCell ref="A156:B156"/>
    <mergeCell ref="A161:B161"/>
    <mergeCell ref="A166:B166"/>
    <mergeCell ref="A141:B141"/>
    <mergeCell ref="A144:B144"/>
    <mergeCell ref="A145:B145"/>
    <mergeCell ref="A146:B146"/>
    <mergeCell ref="A147:B147"/>
    <mergeCell ref="A148:B148"/>
    <mergeCell ref="A124:B124"/>
    <mergeCell ref="A125:B125"/>
    <mergeCell ref="A130:B130"/>
    <mergeCell ref="A131:B131"/>
    <mergeCell ref="A136:B136"/>
    <mergeCell ref="A137:B137"/>
    <mergeCell ref="A116:B116"/>
    <mergeCell ref="A117:B117"/>
    <mergeCell ref="A118:B118"/>
    <mergeCell ref="A119:B119"/>
    <mergeCell ref="A122:B122"/>
    <mergeCell ref="A123:B123"/>
    <mergeCell ref="A104:B104"/>
    <mergeCell ref="A105:B105"/>
    <mergeCell ref="A108:B108"/>
    <mergeCell ref="A109:B109"/>
    <mergeCell ref="A110:B110"/>
    <mergeCell ref="A113:B113"/>
    <mergeCell ref="A91:B91"/>
    <mergeCell ref="A94:B94"/>
    <mergeCell ref="A95:B95"/>
    <mergeCell ref="A96:B96"/>
    <mergeCell ref="A97:B97"/>
    <mergeCell ref="A103:B103"/>
    <mergeCell ref="A81:B81"/>
    <mergeCell ref="A84:B84"/>
    <mergeCell ref="A87:B87"/>
    <mergeCell ref="A88:B88"/>
    <mergeCell ref="A89:B89"/>
    <mergeCell ref="A90:B90"/>
    <mergeCell ref="A65:B65"/>
    <mergeCell ref="A68:B68"/>
    <mergeCell ref="A71:B71"/>
    <mergeCell ref="A72:B72"/>
    <mergeCell ref="A73:B73"/>
    <mergeCell ref="A78:B78"/>
    <mergeCell ref="A55:B55"/>
    <mergeCell ref="A58:B58"/>
    <mergeCell ref="A59:B59"/>
    <mergeCell ref="A60:B60"/>
    <mergeCell ref="A63:B63"/>
    <mergeCell ref="A64:B64"/>
    <mergeCell ref="A40:B40"/>
    <mergeCell ref="A41:B41"/>
    <mergeCell ref="A42:B42"/>
    <mergeCell ref="A50:B50"/>
    <mergeCell ref="A53:B53"/>
    <mergeCell ref="A54:B54"/>
    <mergeCell ref="A21:B21"/>
    <mergeCell ref="A29:B29"/>
    <mergeCell ref="A32:B32"/>
    <mergeCell ref="A33:B33"/>
    <mergeCell ref="A34:B34"/>
    <mergeCell ref="A37:B37"/>
    <mergeCell ref="A8:B8"/>
    <mergeCell ref="A9:B9"/>
    <mergeCell ref="A10:B10"/>
    <mergeCell ref="A11:B11"/>
    <mergeCell ref="A19:B19"/>
    <mergeCell ref="A20:B20"/>
    <mergeCell ref="F1:J1"/>
    <mergeCell ref="F2:L2"/>
    <mergeCell ref="F3:J3"/>
    <mergeCell ref="F4:L4"/>
    <mergeCell ref="A5:L5"/>
    <mergeCell ref="A7:B7"/>
  </mergeCells>
  <pageMargins left="0.70866141732283472" right="0.51181102362204722" top="0.15748031496062992" bottom="0.15748031496062992"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5"/>
  <sheetViews>
    <sheetView workbookViewId="0">
      <selection activeCell="A51" sqref="A51:B51"/>
    </sheetView>
  </sheetViews>
  <sheetFormatPr defaultRowHeight="15" x14ac:dyDescent="0.25"/>
  <cols>
    <col min="1" max="1" width="1.42578125" customWidth="1"/>
    <col min="2" max="2" width="76" customWidth="1"/>
    <col min="3" max="4" width="4" hidden="1" customWidth="1"/>
    <col min="5" max="5" width="4.140625" style="68" customWidth="1"/>
    <col min="6" max="7" width="4.28515625" style="68" customWidth="1"/>
    <col min="8" max="8" width="10.5703125" customWidth="1"/>
    <col min="9" max="9" width="4.28515625" customWidth="1"/>
    <col min="10" max="10" width="14.5703125" hidden="1" customWidth="1"/>
    <col min="11" max="11" width="13.7109375" customWidth="1"/>
    <col min="12" max="12" width="14.5703125" hidden="1" customWidth="1"/>
    <col min="13" max="13" width="14.85546875"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15" x14ac:dyDescent="0.25">
      <c r="F1" s="222" t="s">
        <v>556</v>
      </c>
      <c r="G1" s="222"/>
      <c r="H1" s="222"/>
      <c r="I1" s="222"/>
      <c r="J1" s="222"/>
      <c r="K1" s="1"/>
      <c r="L1" s="1"/>
    </row>
    <row r="2" spans="1:15" ht="69" customHeight="1" x14ac:dyDescent="0.25">
      <c r="F2" s="223" t="s">
        <v>1</v>
      </c>
      <c r="G2" s="223"/>
      <c r="H2" s="223"/>
      <c r="I2" s="223"/>
      <c r="J2" s="223"/>
      <c r="K2" s="223"/>
      <c r="L2" s="223"/>
    </row>
    <row r="3" spans="1:15" s="1" customFormat="1" ht="12.75" x14ac:dyDescent="0.25">
      <c r="B3" s="2"/>
      <c r="C3" s="2"/>
      <c r="D3" s="2"/>
      <c r="E3" s="75"/>
      <c r="F3" s="222" t="s">
        <v>557</v>
      </c>
      <c r="G3" s="222"/>
      <c r="H3" s="222"/>
      <c r="I3" s="222"/>
      <c r="J3" s="222"/>
    </row>
    <row r="4" spans="1:15" s="1" customFormat="1" ht="57.75" customHeight="1" x14ac:dyDescent="0.25">
      <c r="B4" s="2"/>
      <c r="C4" s="2"/>
      <c r="D4" s="2"/>
      <c r="E4" s="75"/>
      <c r="F4" s="223" t="s">
        <v>558</v>
      </c>
      <c r="G4" s="223"/>
      <c r="H4" s="223"/>
      <c r="I4" s="223"/>
      <c r="J4" s="223"/>
      <c r="K4" s="223"/>
      <c r="L4" s="223"/>
    </row>
    <row r="5" spans="1:15" s="1" customFormat="1" ht="57.75" customHeight="1" x14ac:dyDescent="0.25">
      <c r="A5" s="241" t="s">
        <v>559</v>
      </c>
      <c r="B5" s="241"/>
      <c r="C5" s="241"/>
      <c r="D5" s="241"/>
      <c r="E5" s="241"/>
      <c r="F5" s="241"/>
      <c r="G5" s="241"/>
      <c r="H5" s="241"/>
      <c r="I5" s="241"/>
      <c r="J5" s="241"/>
      <c r="K5" s="241"/>
      <c r="L5" s="241"/>
    </row>
    <row r="6" spans="1:15" s="1" customFormat="1" ht="12.75" x14ac:dyDescent="0.25">
      <c r="A6" s="3"/>
      <c r="B6" s="3"/>
      <c r="C6" s="3"/>
      <c r="D6" s="3"/>
      <c r="E6" s="4"/>
      <c r="F6" s="4"/>
      <c r="G6" s="4"/>
      <c r="H6" s="3"/>
      <c r="I6" s="3"/>
      <c r="K6" s="5" t="s">
        <v>5</v>
      </c>
      <c r="L6" s="4"/>
    </row>
    <row r="7" spans="1:15" s="8" customFormat="1" ht="22.5" x14ac:dyDescent="0.25">
      <c r="A7" s="224" t="s">
        <v>6</v>
      </c>
      <c r="B7" s="224"/>
      <c r="C7" s="6"/>
      <c r="D7" s="6"/>
      <c r="E7" s="6"/>
      <c r="F7" s="7" t="s">
        <v>7</v>
      </c>
      <c r="G7" s="7" t="s">
        <v>8</v>
      </c>
      <c r="H7" s="7" t="s">
        <v>9</v>
      </c>
      <c r="I7" s="7" t="s">
        <v>10</v>
      </c>
      <c r="J7" s="6" t="s">
        <v>11</v>
      </c>
      <c r="K7" s="6" t="s">
        <v>12</v>
      </c>
      <c r="L7" s="6" t="s">
        <v>13</v>
      </c>
    </row>
    <row r="8" spans="1:15" s="8" customFormat="1" ht="12.75" x14ac:dyDescent="0.25">
      <c r="A8" s="242" t="s">
        <v>560</v>
      </c>
      <c r="B8" s="242"/>
      <c r="C8" s="100"/>
      <c r="D8" s="100"/>
      <c r="E8" s="100">
        <v>851</v>
      </c>
      <c r="F8" s="101"/>
      <c r="G8" s="101"/>
      <c r="H8" s="101"/>
      <c r="I8" s="101"/>
      <c r="J8" s="102">
        <f>J9+J57+J71+J91+J101+J119+J163+J185</f>
        <v>29239540</v>
      </c>
      <c r="K8" s="102">
        <f>K9+K57+K71+K91+K101+K119+K163+K185</f>
        <v>9908141</v>
      </c>
      <c r="L8" s="102">
        <f>L9+L57+L71+L91+L101+L119+L163+L185</f>
        <v>39147681</v>
      </c>
      <c r="O8" s="103"/>
    </row>
    <row r="9" spans="1:15" s="12" customFormat="1" ht="17.25" customHeight="1" x14ac:dyDescent="0.25">
      <c r="A9" s="219" t="s">
        <v>14</v>
      </c>
      <c r="B9" s="219"/>
      <c r="C9" s="9"/>
      <c r="D9" s="9"/>
      <c r="E9" s="35">
        <v>851</v>
      </c>
      <c r="F9" s="10" t="s">
        <v>15</v>
      </c>
      <c r="G9" s="10"/>
      <c r="H9" s="10"/>
      <c r="I9" s="10"/>
      <c r="J9" s="11">
        <f>J10+J31+J36</f>
        <v>12704700</v>
      </c>
      <c r="K9" s="11">
        <f t="shared" ref="K9:L9" si="0">K10+K31+K36</f>
        <v>2044100</v>
      </c>
      <c r="L9" s="11">
        <f t="shared" si="0"/>
        <v>14748800</v>
      </c>
    </row>
    <row r="10" spans="1:15" s="16" customFormat="1" ht="40.5" customHeight="1" x14ac:dyDescent="0.25">
      <c r="A10" s="220" t="s">
        <v>37</v>
      </c>
      <c r="B10" s="220"/>
      <c r="C10" s="13"/>
      <c r="D10" s="13"/>
      <c r="E10" s="35">
        <v>851</v>
      </c>
      <c r="F10" s="14" t="s">
        <v>15</v>
      </c>
      <c r="G10" s="14" t="s">
        <v>38</v>
      </c>
      <c r="H10" s="14"/>
      <c r="I10" s="14"/>
      <c r="J10" s="15">
        <f>J11+J23</f>
        <v>10257700</v>
      </c>
      <c r="K10" s="15">
        <f t="shared" ref="K10:L10" si="1">K11+K23</f>
        <v>1494100</v>
      </c>
      <c r="L10" s="15">
        <f t="shared" si="1"/>
        <v>11751800</v>
      </c>
    </row>
    <row r="11" spans="1:15" s="1" customFormat="1" ht="27.75" customHeight="1" x14ac:dyDescent="0.25">
      <c r="A11" s="221" t="s">
        <v>18</v>
      </c>
      <c r="B11" s="221"/>
      <c r="C11" s="17"/>
      <c r="D11" s="17"/>
      <c r="E11" s="35">
        <v>851</v>
      </c>
      <c r="F11" s="18" t="s">
        <v>15</v>
      </c>
      <c r="G11" s="18" t="s">
        <v>38</v>
      </c>
      <c r="H11" s="18" t="s">
        <v>39</v>
      </c>
      <c r="I11" s="18"/>
      <c r="J11" s="19">
        <f>J12+J20</f>
        <v>10238700</v>
      </c>
      <c r="K11" s="19">
        <f t="shared" ref="K11:L11" si="2">K12+K20</f>
        <v>1494100</v>
      </c>
      <c r="L11" s="19">
        <f t="shared" si="2"/>
        <v>11732800</v>
      </c>
    </row>
    <row r="12" spans="1:15" s="1" customFormat="1" ht="12.75" x14ac:dyDescent="0.25">
      <c r="A12" s="221" t="s">
        <v>20</v>
      </c>
      <c r="B12" s="221"/>
      <c r="C12" s="17"/>
      <c r="D12" s="17"/>
      <c r="E12" s="35">
        <v>851</v>
      </c>
      <c r="F12" s="18" t="s">
        <v>15</v>
      </c>
      <c r="G12" s="18" t="s">
        <v>38</v>
      </c>
      <c r="H12" s="18" t="s">
        <v>21</v>
      </c>
      <c r="I12" s="18"/>
      <c r="J12" s="19">
        <f>J13+J15+J17</f>
        <v>9520900</v>
      </c>
      <c r="K12" s="19">
        <f t="shared" ref="K12:L12" si="3">K13+K15+K17</f>
        <v>1266000</v>
      </c>
      <c r="L12" s="19">
        <f t="shared" si="3"/>
        <v>10786900</v>
      </c>
    </row>
    <row r="13" spans="1:15" s="1" customFormat="1" ht="25.5" x14ac:dyDescent="0.25">
      <c r="A13" s="17"/>
      <c r="B13" s="17" t="s">
        <v>22</v>
      </c>
      <c r="C13" s="17"/>
      <c r="D13" s="17"/>
      <c r="E13" s="35">
        <v>851</v>
      </c>
      <c r="F13" s="18" t="s">
        <v>23</v>
      </c>
      <c r="G13" s="18" t="s">
        <v>38</v>
      </c>
      <c r="H13" s="18" t="s">
        <v>21</v>
      </c>
      <c r="I13" s="18" t="s">
        <v>24</v>
      </c>
      <c r="J13" s="19">
        <f>J14</f>
        <v>6346500</v>
      </c>
      <c r="K13" s="19">
        <f t="shared" ref="K13:L13" si="4">K14</f>
        <v>924000</v>
      </c>
      <c r="L13" s="19">
        <f t="shared" si="4"/>
        <v>7270500</v>
      </c>
    </row>
    <row r="14" spans="1:15" s="1" customFormat="1" ht="12.75" x14ac:dyDescent="0.25">
      <c r="A14" s="20"/>
      <c r="B14" s="21" t="s">
        <v>25</v>
      </c>
      <c r="C14" s="21"/>
      <c r="D14" s="21"/>
      <c r="E14" s="35">
        <v>851</v>
      </c>
      <c r="F14" s="18" t="s">
        <v>15</v>
      </c>
      <c r="G14" s="18" t="s">
        <v>38</v>
      </c>
      <c r="H14" s="18" t="s">
        <v>21</v>
      </c>
      <c r="I14" s="18" t="s">
        <v>26</v>
      </c>
      <c r="J14" s="19">
        <f>6346456+44</f>
        <v>6346500</v>
      </c>
      <c r="K14" s="19">
        <v>924000</v>
      </c>
      <c r="L14" s="19">
        <f t="shared" ref="L14:L78" si="5">J14+K14</f>
        <v>7270500</v>
      </c>
    </row>
    <row r="15" spans="1:15" s="1" customFormat="1" ht="12.75" x14ac:dyDescent="0.25">
      <c r="A15" s="20"/>
      <c r="B15" s="21" t="s">
        <v>27</v>
      </c>
      <c r="C15" s="21"/>
      <c r="D15" s="21"/>
      <c r="E15" s="35">
        <v>851</v>
      </c>
      <c r="F15" s="18" t="s">
        <v>15</v>
      </c>
      <c r="G15" s="18" t="s">
        <v>38</v>
      </c>
      <c r="H15" s="18" t="s">
        <v>21</v>
      </c>
      <c r="I15" s="18" t="s">
        <v>28</v>
      </c>
      <c r="J15" s="19">
        <f>J16</f>
        <v>2929800</v>
      </c>
      <c r="K15" s="19">
        <f t="shared" ref="K15:L15" si="6">K16</f>
        <v>342000</v>
      </c>
      <c r="L15" s="19">
        <f t="shared" si="6"/>
        <v>3271800</v>
      </c>
    </row>
    <row r="16" spans="1:15" s="1" customFormat="1" ht="12.75" x14ac:dyDescent="0.25">
      <c r="A16" s="20"/>
      <c r="B16" s="17" t="s">
        <v>29</v>
      </c>
      <c r="C16" s="17"/>
      <c r="D16" s="17"/>
      <c r="E16" s="35">
        <v>851</v>
      </c>
      <c r="F16" s="18" t="s">
        <v>15</v>
      </c>
      <c r="G16" s="18" t="s">
        <v>38</v>
      </c>
      <c r="H16" s="18" t="s">
        <v>21</v>
      </c>
      <c r="I16" s="18" t="s">
        <v>30</v>
      </c>
      <c r="J16" s="19">
        <f>2929767+33</f>
        <v>2929800</v>
      </c>
      <c r="K16" s="19">
        <v>342000</v>
      </c>
      <c r="L16" s="19">
        <f t="shared" si="5"/>
        <v>3271800</v>
      </c>
    </row>
    <row r="17" spans="1:12" s="1" customFormat="1" ht="12.75" hidden="1" x14ac:dyDescent="0.25">
      <c r="A17" s="20"/>
      <c r="B17" s="17" t="s">
        <v>31</v>
      </c>
      <c r="C17" s="17"/>
      <c r="D17" s="17"/>
      <c r="E17" s="35">
        <v>851</v>
      </c>
      <c r="F17" s="18" t="s">
        <v>15</v>
      </c>
      <c r="G17" s="18" t="s">
        <v>38</v>
      </c>
      <c r="H17" s="18" t="s">
        <v>21</v>
      </c>
      <c r="I17" s="18" t="s">
        <v>32</v>
      </c>
      <c r="J17" s="19">
        <f>J18+J19</f>
        <v>244600</v>
      </c>
      <c r="K17" s="19">
        <f t="shared" ref="K17:L17" si="7">K18+K19</f>
        <v>0</v>
      </c>
      <c r="L17" s="19">
        <f t="shared" si="7"/>
        <v>244600</v>
      </c>
    </row>
    <row r="18" spans="1:12" s="1" customFormat="1" ht="12.75" hidden="1" x14ac:dyDescent="0.25">
      <c r="A18" s="20"/>
      <c r="B18" s="17" t="s">
        <v>33</v>
      </c>
      <c r="C18" s="17"/>
      <c r="D18" s="17"/>
      <c r="E18" s="35">
        <v>851</v>
      </c>
      <c r="F18" s="18" t="s">
        <v>15</v>
      </c>
      <c r="G18" s="18" t="s">
        <v>38</v>
      </c>
      <c r="H18" s="18" t="s">
        <v>21</v>
      </c>
      <c r="I18" s="18" t="s">
        <v>34</v>
      </c>
      <c r="J18" s="19">
        <v>150000</v>
      </c>
      <c r="K18" s="19"/>
      <c r="L18" s="19">
        <f t="shared" si="5"/>
        <v>150000</v>
      </c>
    </row>
    <row r="19" spans="1:12" s="1" customFormat="1" ht="12.75" hidden="1" x14ac:dyDescent="0.25">
      <c r="A19" s="20"/>
      <c r="B19" s="17" t="s">
        <v>35</v>
      </c>
      <c r="C19" s="17"/>
      <c r="D19" s="17"/>
      <c r="E19" s="35">
        <v>851</v>
      </c>
      <c r="F19" s="18" t="s">
        <v>15</v>
      </c>
      <c r="G19" s="18" t="s">
        <v>38</v>
      </c>
      <c r="H19" s="18" t="s">
        <v>21</v>
      </c>
      <c r="I19" s="18" t="s">
        <v>36</v>
      </c>
      <c r="J19" s="19">
        <v>94600</v>
      </c>
      <c r="K19" s="19"/>
      <c r="L19" s="19">
        <f t="shared" si="5"/>
        <v>94600</v>
      </c>
    </row>
    <row r="20" spans="1:12" s="1" customFormat="1" ht="29.25" customHeight="1" x14ac:dyDescent="0.25">
      <c r="A20" s="221" t="s">
        <v>40</v>
      </c>
      <c r="B20" s="221"/>
      <c r="C20" s="17"/>
      <c r="D20" s="17"/>
      <c r="E20" s="35">
        <v>851</v>
      </c>
      <c r="F20" s="18" t="s">
        <v>15</v>
      </c>
      <c r="G20" s="18" t="s">
        <v>38</v>
      </c>
      <c r="H20" s="18" t="s">
        <v>41</v>
      </c>
      <c r="I20" s="18"/>
      <c r="J20" s="19">
        <f t="shared" ref="J20:L21" si="8">J21</f>
        <v>717800</v>
      </c>
      <c r="K20" s="19">
        <f t="shared" si="8"/>
        <v>228100</v>
      </c>
      <c r="L20" s="19">
        <f t="shared" si="8"/>
        <v>945900</v>
      </c>
    </row>
    <row r="21" spans="1:12" s="1" customFormat="1" ht="25.5" x14ac:dyDescent="0.25">
      <c r="A21" s="17"/>
      <c r="B21" s="17" t="s">
        <v>22</v>
      </c>
      <c r="C21" s="17"/>
      <c r="D21" s="17"/>
      <c r="E21" s="35">
        <v>851</v>
      </c>
      <c r="F21" s="18" t="s">
        <v>23</v>
      </c>
      <c r="G21" s="18" t="s">
        <v>38</v>
      </c>
      <c r="H21" s="18" t="s">
        <v>41</v>
      </c>
      <c r="I21" s="18" t="s">
        <v>24</v>
      </c>
      <c r="J21" s="19">
        <f t="shared" si="8"/>
        <v>717800</v>
      </c>
      <c r="K21" s="19">
        <f t="shared" si="8"/>
        <v>228100</v>
      </c>
      <c r="L21" s="19">
        <f t="shared" si="8"/>
        <v>945900</v>
      </c>
    </row>
    <row r="22" spans="1:12" s="1" customFormat="1" ht="12.75" x14ac:dyDescent="0.25">
      <c r="A22" s="20"/>
      <c r="B22" s="21" t="s">
        <v>25</v>
      </c>
      <c r="C22" s="21"/>
      <c r="D22" s="21"/>
      <c r="E22" s="35">
        <v>851</v>
      </c>
      <c r="F22" s="18" t="s">
        <v>15</v>
      </c>
      <c r="G22" s="18" t="s">
        <v>38</v>
      </c>
      <c r="H22" s="18" t="s">
        <v>41</v>
      </c>
      <c r="I22" s="18" t="s">
        <v>26</v>
      </c>
      <c r="J22" s="19">
        <f>717741+59</f>
        <v>717800</v>
      </c>
      <c r="K22" s="19">
        <v>228100</v>
      </c>
      <c r="L22" s="19">
        <f t="shared" si="5"/>
        <v>945900</v>
      </c>
    </row>
    <row r="23" spans="1:12" s="1" customFormat="1" ht="12.75" hidden="1" x14ac:dyDescent="0.25">
      <c r="A23" s="221" t="s">
        <v>42</v>
      </c>
      <c r="B23" s="221"/>
      <c r="C23" s="17"/>
      <c r="D23" s="17"/>
      <c r="E23" s="35">
        <v>851</v>
      </c>
      <c r="F23" s="18" t="s">
        <v>15</v>
      </c>
      <c r="G23" s="18" t="s">
        <v>38</v>
      </c>
      <c r="H23" s="18" t="s">
        <v>43</v>
      </c>
      <c r="I23" s="18"/>
      <c r="J23" s="19">
        <f>J24</f>
        <v>19000</v>
      </c>
      <c r="K23" s="19">
        <f t="shared" ref="K23:L23" si="9">K24</f>
        <v>0</v>
      </c>
      <c r="L23" s="19">
        <f t="shared" si="9"/>
        <v>19000</v>
      </c>
    </row>
    <row r="24" spans="1:12" s="1" customFormat="1" ht="12.75" hidden="1" x14ac:dyDescent="0.25">
      <c r="A24" s="225" t="s">
        <v>44</v>
      </c>
      <c r="B24" s="226"/>
      <c r="C24" s="22"/>
      <c r="D24" s="22"/>
      <c r="E24" s="35">
        <v>851</v>
      </c>
      <c r="F24" s="18" t="s">
        <v>15</v>
      </c>
      <c r="G24" s="18" t="s">
        <v>38</v>
      </c>
      <c r="H24" s="18" t="s">
        <v>45</v>
      </c>
      <c r="I24" s="18"/>
      <c r="J24" s="19">
        <f>J25+J28</f>
        <v>19000</v>
      </c>
      <c r="K24" s="19">
        <f t="shared" ref="K24:L24" si="10">K25+K28</f>
        <v>0</v>
      </c>
      <c r="L24" s="19">
        <f t="shared" si="10"/>
        <v>19000</v>
      </c>
    </row>
    <row r="25" spans="1:12" s="1" customFormat="1" ht="12.75" hidden="1" x14ac:dyDescent="0.25">
      <c r="A25" s="221" t="s">
        <v>46</v>
      </c>
      <c r="B25" s="221"/>
      <c r="C25" s="17"/>
      <c r="D25" s="17"/>
      <c r="E25" s="35">
        <v>851</v>
      </c>
      <c r="F25" s="18" t="s">
        <v>15</v>
      </c>
      <c r="G25" s="18" t="s">
        <v>38</v>
      </c>
      <c r="H25" s="18" t="s">
        <v>47</v>
      </c>
      <c r="I25" s="18"/>
      <c r="J25" s="19">
        <f>J26</f>
        <v>15500</v>
      </c>
      <c r="K25" s="19">
        <f t="shared" ref="K25:L26" si="11">K26</f>
        <v>0</v>
      </c>
      <c r="L25" s="19">
        <f t="shared" si="11"/>
        <v>15500</v>
      </c>
    </row>
    <row r="26" spans="1:12" s="1" customFormat="1" ht="12.75" hidden="1" x14ac:dyDescent="0.25">
      <c r="A26" s="20"/>
      <c r="B26" s="21" t="s">
        <v>27</v>
      </c>
      <c r="C26" s="21"/>
      <c r="D26" s="21"/>
      <c r="E26" s="35">
        <v>851</v>
      </c>
      <c r="F26" s="18" t="s">
        <v>15</v>
      </c>
      <c r="G26" s="18" t="s">
        <v>38</v>
      </c>
      <c r="H26" s="18" t="s">
        <v>47</v>
      </c>
      <c r="I26" s="18" t="s">
        <v>28</v>
      </c>
      <c r="J26" s="19">
        <f>J27</f>
        <v>15500</v>
      </c>
      <c r="K26" s="19">
        <f t="shared" si="11"/>
        <v>0</v>
      </c>
      <c r="L26" s="19">
        <f t="shared" si="11"/>
        <v>15500</v>
      </c>
    </row>
    <row r="27" spans="1:12" s="1" customFormat="1" ht="12.75" hidden="1" x14ac:dyDescent="0.25">
      <c r="A27" s="20"/>
      <c r="B27" s="17" t="s">
        <v>29</v>
      </c>
      <c r="C27" s="17"/>
      <c r="D27" s="17"/>
      <c r="E27" s="35">
        <v>851</v>
      </c>
      <c r="F27" s="18" t="s">
        <v>15</v>
      </c>
      <c r="G27" s="18" t="s">
        <v>38</v>
      </c>
      <c r="H27" s="18" t="s">
        <v>47</v>
      </c>
      <c r="I27" s="18" t="s">
        <v>30</v>
      </c>
      <c r="J27" s="19">
        <v>15500</v>
      </c>
      <c r="K27" s="19"/>
      <c r="L27" s="19">
        <f t="shared" si="5"/>
        <v>15500</v>
      </c>
    </row>
    <row r="28" spans="1:12" s="1" customFormat="1" ht="12.75" hidden="1" x14ac:dyDescent="0.25">
      <c r="A28" s="221" t="s">
        <v>48</v>
      </c>
      <c r="B28" s="221"/>
      <c r="C28" s="17"/>
      <c r="D28" s="17"/>
      <c r="E28" s="35">
        <v>851</v>
      </c>
      <c r="F28" s="18" t="s">
        <v>15</v>
      </c>
      <c r="G28" s="18" t="s">
        <v>38</v>
      </c>
      <c r="H28" s="18" t="s">
        <v>49</v>
      </c>
      <c r="I28" s="18"/>
      <c r="J28" s="19">
        <f t="shared" ref="J28:L29" si="12">J29</f>
        <v>3500</v>
      </c>
      <c r="K28" s="19">
        <f t="shared" si="12"/>
        <v>0</v>
      </c>
      <c r="L28" s="19">
        <f t="shared" si="12"/>
        <v>3500</v>
      </c>
    </row>
    <row r="29" spans="1:12" s="1" customFormat="1" ht="12.75" hidden="1" x14ac:dyDescent="0.25">
      <c r="A29" s="20"/>
      <c r="B29" s="21" t="s">
        <v>27</v>
      </c>
      <c r="C29" s="21"/>
      <c r="D29" s="21"/>
      <c r="E29" s="35">
        <v>851</v>
      </c>
      <c r="F29" s="18" t="s">
        <v>15</v>
      </c>
      <c r="G29" s="18" t="s">
        <v>38</v>
      </c>
      <c r="H29" s="18" t="s">
        <v>49</v>
      </c>
      <c r="I29" s="18" t="s">
        <v>28</v>
      </c>
      <c r="J29" s="19">
        <f t="shared" si="12"/>
        <v>3500</v>
      </c>
      <c r="K29" s="19">
        <f t="shared" si="12"/>
        <v>0</v>
      </c>
      <c r="L29" s="19">
        <f t="shared" si="12"/>
        <v>3500</v>
      </c>
    </row>
    <row r="30" spans="1:12" s="1" customFormat="1" ht="12.75" hidden="1" x14ac:dyDescent="0.25">
      <c r="A30" s="20"/>
      <c r="B30" s="17" t="s">
        <v>29</v>
      </c>
      <c r="C30" s="17"/>
      <c r="D30" s="17"/>
      <c r="E30" s="35">
        <v>851</v>
      </c>
      <c r="F30" s="18" t="s">
        <v>15</v>
      </c>
      <c r="G30" s="18" t="s">
        <v>38</v>
      </c>
      <c r="H30" s="18" t="s">
        <v>49</v>
      </c>
      <c r="I30" s="18" t="s">
        <v>30</v>
      </c>
      <c r="J30" s="19">
        <v>3500</v>
      </c>
      <c r="K30" s="19"/>
      <c r="L30" s="19">
        <f t="shared" si="5"/>
        <v>3500</v>
      </c>
    </row>
    <row r="31" spans="1:12" s="16" customFormat="1" ht="12.75" hidden="1" x14ac:dyDescent="0.25">
      <c r="A31" s="220" t="s">
        <v>56</v>
      </c>
      <c r="B31" s="220"/>
      <c r="C31" s="13"/>
      <c r="D31" s="13"/>
      <c r="E31" s="35">
        <v>851</v>
      </c>
      <c r="F31" s="14" t="s">
        <v>15</v>
      </c>
      <c r="G31" s="14" t="s">
        <v>57</v>
      </c>
      <c r="H31" s="14"/>
      <c r="I31" s="14"/>
      <c r="J31" s="15">
        <f t="shared" ref="J31:L34" si="13">J32</f>
        <v>100000</v>
      </c>
      <c r="K31" s="15">
        <f t="shared" si="13"/>
        <v>0</v>
      </c>
      <c r="L31" s="15">
        <f t="shared" si="13"/>
        <v>100000</v>
      </c>
    </row>
    <row r="32" spans="1:12" s="1" customFormat="1" ht="12.75" hidden="1" x14ac:dyDescent="0.25">
      <c r="A32" s="221" t="s">
        <v>56</v>
      </c>
      <c r="B32" s="221"/>
      <c r="C32" s="17"/>
      <c r="D32" s="17"/>
      <c r="E32" s="35">
        <v>851</v>
      </c>
      <c r="F32" s="18" t="s">
        <v>15</v>
      </c>
      <c r="G32" s="18" t="s">
        <v>57</v>
      </c>
      <c r="H32" s="18" t="s">
        <v>58</v>
      </c>
      <c r="I32" s="18"/>
      <c r="J32" s="19">
        <f t="shared" si="13"/>
        <v>100000</v>
      </c>
      <c r="K32" s="19">
        <f t="shared" si="13"/>
        <v>0</v>
      </c>
      <c r="L32" s="19">
        <f t="shared" si="13"/>
        <v>100000</v>
      </c>
    </row>
    <row r="33" spans="1:12" s="1" customFormat="1" ht="12.75" hidden="1" x14ac:dyDescent="0.25">
      <c r="A33" s="221" t="s">
        <v>59</v>
      </c>
      <c r="B33" s="221"/>
      <c r="C33" s="17"/>
      <c r="D33" s="17"/>
      <c r="E33" s="35">
        <v>851</v>
      </c>
      <c r="F33" s="18" t="s">
        <v>15</v>
      </c>
      <c r="G33" s="18" t="s">
        <v>57</v>
      </c>
      <c r="H33" s="18" t="s">
        <v>60</v>
      </c>
      <c r="I33" s="18"/>
      <c r="J33" s="19">
        <f t="shared" si="13"/>
        <v>100000</v>
      </c>
      <c r="K33" s="19">
        <f t="shared" si="13"/>
        <v>0</v>
      </c>
      <c r="L33" s="19">
        <f t="shared" si="13"/>
        <v>100000</v>
      </c>
    </row>
    <row r="34" spans="1:12" s="1" customFormat="1" ht="12.75" hidden="1" x14ac:dyDescent="0.25">
      <c r="A34" s="20"/>
      <c r="B34" s="17" t="s">
        <v>31</v>
      </c>
      <c r="C34" s="17"/>
      <c r="D34" s="17"/>
      <c r="E34" s="35">
        <v>851</v>
      </c>
      <c r="F34" s="18" t="s">
        <v>15</v>
      </c>
      <c r="G34" s="18" t="s">
        <v>57</v>
      </c>
      <c r="H34" s="18" t="s">
        <v>60</v>
      </c>
      <c r="I34" s="18" t="s">
        <v>32</v>
      </c>
      <c r="J34" s="19">
        <f t="shared" si="13"/>
        <v>100000</v>
      </c>
      <c r="K34" s="19">
        <f t="shared" si="13"/>
        <v>0</v>
      </c>
      <c r="L34" s="19">
        <f t="shared" si="13"/>
        <v>100000</v>
      </c>
    </row>
    <row r="35" spans="1:12" s="1" customFormat="1" ht="12.75" hidden="1" x14ac:dyDescent="0.25">
      <c r="A35" s="20"/>
      <c r="B35" s="21" t="s">
        <v>61</v>
      </c>
      <c r="C35" s="21"/>
      <c r="D35" s="21"/>
      <c r="E35" s="35">
        <v>851</v>
      </c>
      <c r="F35" s="18" t="s">
        <v>15</v>
      </c>
      <c r="G35" s="18" t="s">
        <v>57</v>
      </c>
      <c r="H35" s="18" t="s">
        <v>60</v>
      </c>
      <c r="I35" s="18" t="s">
        <v>62</v>
      </c>
      <c r="J35" s="19">
        <v>100000</v>
      </c>
      <c r="K35" s="19"/>
      <c r="L35" s="19">
        <f t="shared" si="5"/>
        <v>100000</v>
      </c>
    </row>
    <row r="36" spans="1:12" s="16" customFormat="1" ht="12.75" x14ac:dyDescent="0.25">
      <c r="A36" s="220" t="s">
        <v>63</v>
      </c>
      <c r="B36" s="220"/>
      <c r="C36" s="13"/>
      <c r="D36" s="13"/>
      <c r="E36" s="35">
        <v>851</v>
      </c>
      <c r="F36" s="14" t="s">
        <v>15</v>
      </c>
      <c r="G36" s="14" t="s">
        <v>64</v>
      </c>
      <c r="H36" s="14"/>
      <c r="I36" s="14"/>
      <c r="J36" s="15">
        <f>J37+J44+J51+J54</f>
        <v>2347000</v>
      </c>
      <c r="K36" s="15">
        <f t="shared" ref="K36:L36" si="14">K37+K44+K51+K54</f>
        <v>550000</v>
      </c>
      <c r="L36" s="15">
        <f t="shared" si="14"/>
        <v>2897000</v>
      </c>
    </row>
    <row r="37" spans="1:12" s="1" customFormat="1" ht="12.75" hidden="1" x14ac:dyDescent="0.25">
      <c r="A37" s="221" t="s">
        <v>65</v>
      </c>
      <c r="B37" s="221"/>
      <c r="C37" s="17"/>
      <c r="D37" s="17"/>
      <c r="E37" s="35">
        <v>851</v>
      </c>
      <c r="F37" s="18" t="s">
        <v>15</v>
      </c>
      <c r="G37" s="18" t="s">
        <v>64</v>
      </c>
      <c r="H37" s="18" t="s">
        <v>66</v>
      </c>
      <c r="I37" s="18"/>
      <c r="J37" s="19">
        <f>J38+J41</f>
        <v>325000</v>
      </c>
      <c r="K37" s="19">
        <f t="shared" ref="K37:L37" si="15">K38+K41</f>
        <v>0</v>
      </c>
      <c r="L37" s="19">
        <f t="shared" si="15"/>
        <v>325000</v>
      </c>
    </row>
    <row r="38" spans="1:12" s="1" customFormat="1" ht="12.75" hidden="1" x14ac:dyDescent="0.25">
      <c r="A38" s="225" t="s">
        <v>67</v>
      </c>
      <c r="B38" s="226"/>
      <c r="C38" s="22"/>
      <c r="D38" s="22"/>
      <c r="E38" s="35">
        <v>851</v>
      </c>
      <c r="F38" s="18" t="s">
        <v>15</v>
      </c>
      <c r="G38" s="18" t="s">
        <v>64</v>
      </c>
      <c r="H38" s="18" t="s">
        <v>68</v>
      </c>
      <c r="I38" s="18"/>
      <c r="J38" s="19">
        <f>J39</f>
        <v>75000</v>
      </c>
      <c r="K38" s="19">
        <f t="shared" ref="K38:L38" si="16">K39</f>
        <v>0</v>
      </c>
      <c r="L38" s="19">
        <f t="shared" si="16"/>
        <v>75000</v>
      </c>
    </row>
    <row r="39" spans="1:12" s="1" customFormat="1" ht="12.75" hidden="1" x14ac:dyDescent="0.25">
      <c r="A39" s="20"/>
      <c r="B39" s="21" t="s">
        <v>27</v>
      </c>
      <c r="C39" s="21"/>
      <c r="D39" s="21"/>
      <c r="E39" s="35">
        <v>851</v>
      </c>
      <c r="F39" s="18" t="s">
        <v>15</v>
      </c>
      <c r="G39" s="18" t="s">
        <v>64</v>
      </c>
      <c r="H39" s="18" t="s">
        <v>68</v>
      </c>
      <c r="I39" s="18" t="s">
        <v>28</v>
      </c>
      <c r="J39" s="19">
        <f t="shared" ref="J39:L42" si="17">J40</f>
        <v>75000</v>
      </c>
      <c r="K39" s="19">
        <f t="shared" si="17"/>
        <v>0</v>
      </c>
      <c r="L39" s="19">
        <f t="shared" si="17"/>
        <v>75000</v>
      </c>
    </row>
    <row r="40" spans="1:12" s="1" customFormat="1" ht="12.75" hidden="1" x14ac:dyDescent="0.25">
      <c r="A40" s="20"/>
      <c r="B40" s="17" t="s">
        <v>29</v>
      </c>
      <c r="C40" s="17"/>
      <c r="D40" s="17"/>
      <c r="E40" s="35">
        <v>851</v>
      </c>
      <c r="F40" s="18" t="s">
        <v>15</v>
      </c>
      <c r="G40" s="18" t="s">
        <v>64</v>
      </c>
      <c r="H40" s="18" t="s">
        <v>68</v>
      </c>
      <c r="I40" s="18" t="s">
        <v>30</v>
      </c>
      <c r="J40" s="19">
        <v>75000</v>
      </c>
      <c r="K40" s="19"/>
      <c r="L40" s="19">
        <f t="shared" si="5"/>
        <v>75000</v>
      </c>
    </row>
    <row r="41" spans="1:12" s="1" customFormat="1" ht="12.75" hidden="1" x14ac:dyDescent="0.25">
      <c r="A41" s="221" t="s">
        <v>69</v>
      </c>
      <c r="B41" s="221"/>
      <c r="C41" s="17"/>
      <c r="D41" s="17"/>
      <c r="E41" s="35">
        <v>851</v>
      </c>
      <c r="F41" s="18" t="s">
        <v>23</v>
      </c>
      <c r="G41" s="18" t="s">
        <v>64</v>
      </c>
      <c r="H41" s="18" t="s">
        <v>70</v>
      </c>
      <c r="I41" s="18"/>
      <c r="J41" s="19">
        <f t="shared" si="17"/>
        <v>250000</v>
      </c>
      <c r="K41" s="19">
        <f t="shared" si="17"/>
        <v>0</v>
      </c>
      <c r="L41" s="19">
        <f t="shared" si="17"/>
        <v>250000</v>
      </c>
    </row>
    <row r="42" spans="1:12" s="1" customFormat="1" ht="12.75" hidden="1" x14ac:dyDescent="0.25">
      <c r="A42" s="20"/>
      <c r="B42" s="21" t="s">
        <v>27</v>
      </c>
      <c r="C42" s="21"/>
      <c r="D42" s="21"/>
      <c r="E42" s="35">
        <v>851</v>
      </c>
      <c r="F42" s="18" t="s">
        <v>15</v>
      </c>
      <c r="G42" s="18" t="s">
        <v>64</v>
      </c>
      <c r="H42" s="18" t="s">
        <v>70</v>
      </c>
      <c r="I42" s="18" t="s">
        <v>28</v>
      </c>
      <c r="J42" s="19">
        <f t="shared" si="17"/>
        <v>250000</v>
      </c>
      <c r="K42" s="19">
        <f t="shared" si="17"/>
        <v>0</v>
      </c>
      <c r="L42" s="19">
        <f t="shared" si="17"/>
        <v>250000</v>
      </c>
    </row>
    <row r="43" spans="1:12" s="1" customFormat="1" ht="12.75" hidden="1" x14ac:dyDescent="0.25">
      <c r="A43" s="20"/>
      <c r="B43" s="17" t="s">
        <v>29</v>
      </c>
      <c r="C43" s="17"/>
      <c r="D43" s="17"/>
      <c r="E43" s="35">
        <v>851</v>
      </c>
      <c r="F43" s="18" t="s">
        <v>15</v>
      </c>
      <c r="G43" s="18" t="s">
        <v>64</v>
      </c>
      <c r="H43" s="18" t="s">
        <v>70</v>
      </c>
      <c r="I43" s="18" t="s">
        <v>30</v>
      </c>
      <c r="J43" s="19">
        <v>250000</v>
      </c>
      <c r="K43" s="19"/>
      <c r="L43" s="19">
        <f t="shared" si="5"/>
        <v>250000</v>
      </c>
    </row>
    <row r="44" spans="1:12" s="23" customFormat="1" ht="12.75" hidden="1" x14ac:dyDescent="0.25">
      <c r="A44" s="221" t="s">
        <v>71</v>
      </c>
      <c r="B44" s="221"/>
      <c r="C44" s="17"/>
      <c r="D44" s="17"/>
      <c r="E44" s="35">
        <v>851</v>
      </c>
      <c r="F44" s="18" t="s">
        <v>15</v>
      </c>
      <c r="G44" s="18" t="s">
        <v>64</v>
      </c>
      <c r="H44" s="18" t="s">
        <v>72</v>
      </c>
      <c r="I44" s="7"/>
      <c r="J44" s="19">
        <f>J45</f>
        <v>287200</v>
      </c>
      <c r="K44" s="19">
        <f t="shared" ref="K44:L45" si="18">K45</f>
        <v>0</v>
      </c>
      <c r="L44" s="19">
        <f t="shared" si="18"/>
        <v>287200</v>
      </c>
    </row>
    <row r="45" spans="1:12" s="1" customFormat="1" ht="12.75" hidden="1" x14ac:dyDescent="0.25">
      <c r="A45" s="221" t="s">
        <v>73</v>
      </c>
      <c r="B45" s="221"/>
      <c r="C45" s="17"/>
      <c r="D45" s="17"/>
      <c r="E45" s="35">
        <v>851</v>
      </c>
      <c r="F45" s="24" t="s">
        <v>15</v>
      </c>
      <c r="G45" s="24" t="s">
        <v>64</v>
      </c>
      <c r="H45" s="24" t="s">
        <v>74</v>
      </c>
      <c r="I45" s="25"/>
      <c r="J45" s="19">
        <f>J46</f>
        <v>287200</v>
      </c>
      <c r="K45" s="19">
        <f t="shared" si="18"/>
        <v>0</v>
      </c>
      <c r="L45" s="19">
        <f t="shared" si="18"/>
        <v>287200</v>
      </c>
    </row>
    <row r="46" spans="1:12" s="1" customFormat="1" ht="12.75" hidden="1" x14ac:dyDescent="0.25">
      <c r="A46" s="221" t="s">
        <v>75</v>
      </c>
      <c r="B46" s="221"/>
      <c r="C46" s="17"/>
      <c r="D46" s="17"/>
      <c r="E46" s="35">
        <v>851</v>
      </c>
      <c r="F46" s="24" t="s">
        <v>15</v>
      </c>
      <c r="G46" s="24" t="s">
        <v>64</v>
      </c>
      <c r="H46" s="24" t="s">
        <v>76</v>
      </c>
      <c r="I46" s="24"/>
      <c r="J46" s="19">
        <f>J47+J49</f>
        <v>287200</v>
      </c>
      <c r="K46" s="19">
        <f t="shared" ref="K46:L46" si="19">K47+K49</f>
        <v>0</v>
      </c>
      <c r="L46" s="19">
        <f t="shared" si="19"/>
        <v>287200</v>
      </c>
    </row>
    <row r="47" spans="1:12" s="1" customFormat="1" ht="25.5" hidden="1" x14ac:dyDescent="0.25">
      <c r="A47" s="17"/>
      <c r="B47" s="17" t="s">
        <v>22</v>
      </c>
      <c r="C47" s="17"/>
      <c r="D47" s="17"/>
      <c r="E47" s="35">
        <v>851</v>
      </c>
      <c r="F47" s="18" t="s">
        <v>23</v>
      </c>
      <c r="G47" s="18" t="s">
        <v>64</v>
      </c>
      <c r="H47" s="24" t="s">
        <v>76</v>
      </c>
      <c r="I47" s="18" t="s">
        <v>24</v>
      </c>
      <c r="J47" s="19">
        <f>J48</f>
        <v>168000</v>
      </c>
      <c r="K47" s="19">
        <f t="shared" ref="K47:L47" si="20">K48</f>
        <v>0</v>
      </c>
      <c r="L47" s="19">
        <f t="shared" si="20"/>
        <v>168000</v>
      </c>
    </row>
    <row r="48" spans="1:12" s="1" customFormat="1" ht="12.75" hidden="1" x14ac:dyDescent="0.25">
      <c r="A48" s="20"/>
      <c r="B48" s="21" t="s">
        <v>25</v>
      </c>
      <c r="C48" s="21"/>
      <c r="D48" s="21"/>
      <c r="E48" s="35">
        <v>851</v>
      </c>
      <c r="F48" s="18" t="s">
        <v>15</v>
      </c>
      <c r="G48" s="18" t="s">
        <v>64</v>
      </c>
      <c r="H48" s="24" t="s">
        <v>76</v>
      </c>
      <c r="I48" s="18" t="s">
        <v>26</v>
      </c>
      <c r="J48" s="19">
        <v>168000</v>
      </c>
      <c r="K48" s="19"/>
      <c r="L48" s="19">
        <f t="shared" si="5"/>
        <v>168000</v>
      </c>
    </row>
    <row r="49" spans="1:12" s="1" customFormat="1" ht="12.75" hidden="1" x14ac:dyDescent="0.25">
      <c r="A49" s="20"/>
      <c r="B49" s="21" t="s">
        <v>27</v>
      </c>
      <c r="C49" s="21"/>
      <c r="D49" s="21"/>
      <c r="E49" s="35">
        <v>851</v>
      </c>
      <c r="F49" s="18" t="s">
        <v>15</v>
      </c>
      <c r="G49" s="18" t="s">
        <v>64</v>
      </c>
      <c r="H49" s="24" t="s">
        <v>76</v>
      </c>
      <c r="I49" s="18" t="s">
        <v>28</v>
      </c>
      <c r="J49" s="19">
        <f>J50</f>
        <v>119200</v>
      </c>
      <c r="K49" s="19">
        <f t="shared" ref="K49:L49" si="21">K50</f>
        <v>0</v>
      </c>
      <c r="L49" s="19">
        <f t="shared" si="21"/>
        <v>119200</v>
      </c>
    </row>
    <row r="50" spans="1:12" s="1" customFormat="1" ht="12.75" hidden="1" x14ac:dyDescent="0.25">
      <c r="A50" s="20"/>
      <c r="B50" s="17" t="s">
        <v>29</v>
      </c>
      <c r="C50" s="17"/>
      <c r="D50" s="17"/>
      <c r="E50" s="35">
        <v>851</v>
      </c>
      <c r="F50" s="18" t="s">
        <v>15</v>
      </c>
      <c r="G50" s="18" t="s">
        <v>64</v>
      </c>
      <c r="H50" s="24" t="s">
        <v>76</v>
      </c>
      <c r="I50" s="18" t="s">
        <v>30</v>
      </c>
      <c r="J50" s="19">
        <v>119200</v>
      </c>
      <c r="K50" s="19"/>
      <c r="L50" s="19">
        <f t="shared" si="5"/>
        <v>119200</v>
      </c>
    </row>
    <row r="51" spans="1:12" s="1" customFormat="1" ht="27" customHeight="1" x14ac:dyDescent="0.25">
      <c r="A51" s="221" t="s">
        <v>82</v>
      </c>
      <c r="B51" s="221"/>
      <c r="C51" s="17"/>
      <c r="D51" s="17"/>
      <c r="E51" s="35">
        <v>851</v>
      </c>
      <c r="F51" s="18" t="s">
        <v>15</v>
      </c>
      <c r="G51" s="18" t="s">
        <v>64</v>
      </c>
      <c r="H51" s="27" t="s">
        <v>83</v>
      </c>
      <c r="I51" s="18"/>
      <c r="J51" s="19">
        <f t="shared" ref="J51:L52" si="22">J52</f>
        <v>1200000</v>
      </c>
      <c r="K51" s="19">
        <f t="shared" si="22"/>
        <v>550000</v>
      </c>
      <c r="L51" s="19">
        <f t="shared" si="22"/>
        <v>1750000</v>
      </c>
    </row>
    <row r="52" spans="1:12" s="1" customFormat="1" ht="12.75" x14ac:dyDescent="0.25">
      <c r="A52" s="20"/>
      <c r="B52" s="21" t="s">
        <v>27</v>
      </c>
      <c r="C52" s="21"/>
      <c r="D52" s="21"/>
      <c r="E52" s="35">
        <v>851</v>
      </c>
      <c r="F52" s="18" t="s">
        <v>15</v>
      </c>
      <c r="G52" s="24" t="s">
        <v>64</v>
      </c>
      <c r="H52" s="27" t="s">
        <v>83</v>
      </c>
      <c r="I52" s="18" t="s">
        <v>28</v>
      </c>
      <c r="J52" s="19">
        <f t="shared" si="22"/>
        <v>1200000</v>
      </c>
      <c r="K52" s="19">
        <f t="shared" si="22"/>
        <v>550000</v>
      </c>
      <c r="L52" s="19">
        <f t="shared" si="22"/>
        <v>1750000</v>
      </c>
    </row>
    <row r="53" spans="1:12" s="1" customFormat="1" ht="12.75" x14ac:dyDescent="0.25">
      <c r="A53" s="20"/>
      <c r="B53" s="17" t="s">
        <v>29</v>
      </c>
      <c r="C53" s="17"/>
      <c r="D53" s="17"/>
      <c r="E53" s="35">
        <v>851</v>
      </c>
      <c r="F53" s="18" t="s">
        <v>15</v>
      </c>
      <c r="G53" s="24" t="s">
        <v>64</v>
      </c>
      <c r="H53" s="27" t="s">
        <v>83</v>
      </c>
      <c r="I53" s="18" t="s">
        <v>30</v>
      </c>
      <c r="J53" s="19">
        <f>1100000+100000</f>
        <v>1200000</v>
      </c>
      <c r="K53" s="19">
        <v>550000</v>
      </c>
      <c r="L53" s="19">
        <f t="shared" si="5"/>
        <v>1750000</v>
      </c>
    </row>
    <row r="54" spans="1:12" s="1" customFormat="1" ht="12.75" hidden="1" x14ac:dyDescent="0.25">
      <c r="A54" s="221" t="s">
        <v>84</v>
      </c>
      <c r="B54" s="221"/>
      <c r="C54" s="17"/>
      <c r="D54" s="17"/>
      <c r="E54" s="35">
        <v>851</v>
      </c>
      <c r="F54" s="18" t="s">
        <v>15</v>
      </c>
      <c r="G54" s="24" t="s">
        <v>64</v>
      </c>
      <c r="H54" s="24" t="s">
        <v>85</v>
      </c>
      <c r="I54" s="18"/>
      <c r="J54" s="19">
        <f t="shared" ref="J54:L55" si="23">J55</f>
        <v>534800</v>
      </c>
      <c r="K54" s="19">
        <f t="shared" si="23"/>
        <v>0</v>
      </c>
      <c r="L54" s="19">
        <f t="shared" si="23"/>
        <v>534800</v>
      </c>
    </row>
    <row r="55" spans="1:12" s="1" customFormat="1" ht="12.75" hidden="1" x14ac:dyDescent="0.25">
      <c r="A55" s="20"/>
      <c r="B55" s="21" t="s">
        <v>27</v>
      </c>
      <c r="C55" s="21"/>
      <c r="D55" s="21"/>
      <c r="E55" s="35">
        <v>851</v>
      </c>
      <c r="F55" s="18" t="s">
        <v>15</v>
      </c>
      <c r="G55" s="24" t="s">
        <v>64</v>
      </c>
      <c r="H55" s="24" t="s">
        <v>85</v>
      </c>
      <c r="I55" s="18" t="s">
        <v>28</v>
      </c>
      <c r="J55" s="19">
        <f t="shared" si="23"/>
        <v>534800</v>
      </c>
      <c r="K55" s="19">
        <f t="shared" si="23"/>
        <v>0</v>
      </c>
      <c r="L55" s="19">
        <f t="shared" si="23"/>
        <v>534800</v>
      </c>
    </row>
    <row r="56" spans="1:12" s="1" customFormat="1" ht="12.75" hidden="1" x14ac:dyDescent="0.25">
      <c r="A56" s="20"/>
      <c r="B56" s="17" t="s">
        <v>29</v>
      </c>
      <c r="C56" s="17"/>
      <c r="D56" s="17"/>
      <c r="E56" s="35">
        <v>851</v>
      </c>
      <c r="F56" s="18" t="s">
        <v>15</v>
      </c>
      <c r="G56" s="24" t="s">
        <v>64</v>
      </c>
      <c r="H56" s="24" t="s">
        <v>85</v>
      </c>
      <c r="I56" s="18" t="s">
        <v>30</v>
      </c>
      <c r="J56" s="19">
        <v>534800</v>
      </c>
      <c r="K56" s="19"/>
      <c r="L56" s="19">
        <f t="shared" si="5"/>
        <v>534800</v>
      </c>
    </row>
    <row r="57" spans="1:12" s="12" customFormat="1" ht="12.75" x14ac:dyDescent="0.25">
      <c r="A57" s="219" t="s">
        <v>96</v>
      </c>
      <c r="B57" s="219"/>
      <c r="C57" s="9"/>
      <c r="D57" s="9"/>
      <c r="E57" s="35">
        <v>851</v>
      </c>
      <c r="F57" s="10" t="s">
        <v>17</v>
      </c>
      <c r="G57" s="10"/>
      <c r="H57" s="10"/>
      <c r="I57" s="10"/>
      <c r="J57" s="11">
        <f>J58</f>
        <v>596900</v>
      </c>
      <c r="K57" s="11">
        <f t="shared" ref="K57:L57" si="24">K58</f>
        <v>672000</v>
      </c>
      <c r="L57" s="11">
        <f t="shared" si="24"/>
        <v>1268900</v>
      </c>
    </row>
    <row r="58" spans="1:12" s="16" customFormat="1" ht="25.5" customHeight="1" x14ac:dyDescent="0.25">
      <c r="A58" s="220" t="s">
        <v>97</v>
      </c>
      <c r="B58" s="220"/>
      <c r="C58" s="13"/>
      <c r="D58" s="13"/>
      <c r="E58" s="35">
        <v>851</v>
      </c>
      <c r="F58" s="14" t="s">
        <v>17</v>
      </c>
      <c r="G58" s="14" t="s">
        <v>98</v>
      </c>
      <c r="H58" s="14"/>
      <c r="I58" s="14"/>
      <c r="J58" s="15">
        <f>J59+J66</f>
        <v>596900</v>
      </c>
      <c r="K58" s="15">
        <f t="shared" ref="K58:L58" si="25">K59+K66</f>
        <v>672000</v>
      </c>
      <c r="L58" s="15">
        <f t="shared" si="25"/>
        <v>1268900</v>
      </c>
    </row>
    <row r="59" spans="1:12" s="1" customFormat="1" ht="12.75" x14ac:dyDescent="0.25">
      <c r="A59" s="221" t="s">
        <v>99</v>
      </c>
      <c r="B59" s="221"/>
      <c r="C59" s="17"/>
      <c r="D59" s="17"/>
      <c r="E59" s="35">
        <v>851</v>
      </c>
      <c r="F59" s="18" t="s">
        <v>17</v>
      </c>
      <c r="G59" s="18" t="s">
        <v>98</v>
      </c>
      <c r="H59" s="18" t="s">
        <v>100</v>
      </c>
      <c r="I59" s="18"/>
      <c r="J59" s="19">
        <f>J60</f>
        <v>593400</v>
      </c>
      <c r="K59" s="19">
        <f t="shared" ref="K59:L59" si="26">K60</f>
        <v>672000</v>
      </c>
      <c r="L59" s="19">
        <f t="shared" si="26"/>
        <v>1265400</v>
      </c>
    </row>
    <row r="60" spans="1:12" s="1" customFormat="1" ht="39" customHeight="1" x14ac:dyDescent="0.25">
      <c r="A60" s="221" t="s">
        <v>101</v>
      </c>
      <c r="B60" s="221"/>
      <c r="C60" s="17"/>
      <c r="D60" s="17"/>
      <c r="E60" s="35">
        <v>851</v>
      </c>
      <c r="F60" s="18" t="s">
        <v>17</v>
      </c>
      <c r="G60" s="18" t="s">
        <v>98</v>
      </c>
      <c r="H60" s="18" t="s">
        <v>102</v>
      </c>
      <c r="I60" s="18"/>
      <c r="J60" s="19">
        <f>J61+J64</f>
        <v>593400</v>
      </c>
      <c r="K60" s="19">
        <f t="shared" ref="K60:L60" si="27">K61+K64</f>
        <v>672000</v>
      </c>
      <c r="L60" s="19">
        <f t="shared" si="27"/>
        <v>1265400</v>
      </c>
    </row>
    <row r="61" spans="1:12" s="1" customFormat="1" ht="25.5" x14ac:dyDescent="0.25">
      <c r="A61" s="32"/>
      <c r="B61" s="17" t="s">
        <v>22</v>
      </c>
      <c r="C61" s="17"/>
      <c r="D61" s="17"/>
      <c r="E61" s="35">
        <v>851</v>
      </c>
      <c r="F61" s="18" t="s">
        <v>17</v>
      </c>
      <c r="G61" s="24" t="s">
        <v>98</v>
      </c>
      <c r="H61" s="18" t="s">
        <v>102</v>
      </c>
      <c r="I61" s="18" t="s">
        <v>24</v>
      </c>
      <c r="J61" s="19">
        <f>J63+J62</f>
        <v>537700</v>
      </c>
      <c r="K61" s="19">
        <f t="shared" ref="K61:L61" si="28">K63+K62</f>
        <v>595000</v>
      </c>
      <c r="L61" s="19">
        <f t="shared" si="28"/>
        <v>1132700</v>
      </c>
    </row>
    <row r="62" spans="1:12" s="1" customFormat="1" ht="12.75" x14ac:dyDescent="0.25">
      <c r="A62" s="32"/>
      <c r="B62" s="17" t="s">
        <v>103</v>
      </c>
      <c r="C62" s="17"/>
      <c r="D62" s="17"/>
      <c r="E62" s="35">
        <v>851</v>
      </c>
      <c r="F62" s="18" t="s">
        <v>17</v>
      </c>
      <c r="G62" s="24" t="s">
        <v>98</v>
      </c>
      <c r="H62" s="18" t="s">
        <v>102</v>
      </c>
      <c r="I62" s="18" t="s">
        <v>104</v>
      </c>
      <c r="J62" s="19"/>
      <c r="K62" s="19">
        <v>1035000</v>
      </c>
      <c r="L62" s="19">
        <f t="shared" si="5"/>
        <v>1035000</v>
      </c>
    </row>
    <row r="63" spans="1:12" s="1" customFormat="1" ht="25.5" x14ac:dyDescent="0.25">
      <c r="A63" s="33"/>
      <c r="B63" s="21" t="s">
        <v>105</v>
      </c>
      <c r="C63" s="21"/>
      <c r="D63" s="21"/>
      <c r="E63" s="35">
        <v>851</v>
      </c>
      <c r="F63" s="18" t="s">
        <v>17</v>
      </c>
      <c r="G63" s="24" t="s">
        <v>98</v>
      </c>
      <c r="H63" s="18" t="s">
        <v>102</v>
      </c>
      <c r="I63" s="18" t="s">
        <v>106</v>
      </c>
      <c r="J63" s="19">
        <f>537694+6</f>
        <v>537700</v>
      </c>
      <c r="K63" s="19">
        <v>-440000</v>
      </c>
      <c r="L63" s="19">
        <f t="shared" si="5"/>
        <v>97700</v>
      </c>
    </row>
    <row r="64" spans="1:12" s="1" customFormat="1" ht="12.75" x14ac:dyDescent="0.25">
      <c r="A64" s="33"/>
      <c r="B64" s="21" t="s">
        <v>27</v>
      </c>
      <c r="C64" s="21"/>
      <c r="D64" s="21"/>
      <c r="E64" s="35">
        <v>851</v>
      </c>
      <c r="F64" s="18" t="s">
        <v>17</v>
      </c>
      <c r="G64" s="24" t="s">
        <v>98</v>
      </c>
      <c r="H64" s="18" t="s">
        <v>102</v>
      </c>
      <c r="I64" s="18" t="s">
        <v>28</v>
      </c>
      <c r="J64" s="19">
        <f>J65</f>
        <v>55700</v>
      </c>
      <c r="K64" s="19">
        <f t="shared" ref="K64:L64" si="29">K65</f>
        <v>77000</v>
      </c>
      <c r="L64" s="19">
        <f t="shared" si="29"/>
        <v>132700</v>
      </c>
    </row>
    <row r="65" spans="1:15" s="1" customFormat="1" ht="12.75" x14ac:dyDescent="0.25">
      <c r="A65" s="33"/>
      <c r="B65" s="17" t="s">
        <v>29</v>
      </c>
      <c r="C65" s="17"/>
      <c r="D65" s="17"/>
      <c r="E65" s="35">
        <v>851</v>
      </c>
      <c r="F65" s="18" t="s">
        <v>17</v>
      </c>
      <c r="G65" s="24" t="s">
        <v>98</v>
      </c>
      <c r="H65" s="18" t="s">
        <v>102</v>
      </c>
      <c r="I65" s="18" t="s">
        <v>30</v>
      </c>
      <c r="J65" s="19">
        <f>55735-35</f>
        <v>55700</v>
      </c>
      <c r="K65" s="19">
        <v>77000</v>
      </c>
      <c r="L65" s="19">
        <f t="shared" si="5"/>
        <v>132700</v>
      </c>
    </row>
    <row r="66" spans="1:15" s="1" customFormat="1" ht="12.75" hidden="1" x14ac:dyDescent="0.25">
      <c r="A66" s="221" t="s">
        <v>42</v>
      </c>
      <c r="B66" s="221"/>
      <c r="C66" s="17"/>
      <c r="D66" s="17"/>
      <c r="E66" s="35">
        <v>851</v>
      </c>
      <c r="F66" s="18" t="s">
        <v>17</v>
      </c>
      <c r="G66" s="24" t="s">
        <v>98</v>
      </c>
      <c r="H66" s="18" t="s">
        <v>43</v>
      </c>
      <c r="I66" s="18"/>
      <c r="J66" s="19">
        <f>J67</f>
        <v>3500</v>
      </c>
      <c r="K66" s="19">
        <f t="shared" ref="K66:L69" si="30">K67</f>
        <v>0</v>
      </c>
      <c r="L66" s="19">
        <f t="shared" si="30"/>
        <v>3500</v>
      </c>
    </row>
    <row r="67" spans="1:15" s="1" customFormat="1" ht="12.75" hidden="1" x14ac:dyDescent="0.25">
      <c r="A67" s="225" t="s">
        <v>44</v>
      </c>
      <c r="B67" s="226"/>
      <c r="C67" s="22"/>
      <c r="D67" s="22"/>
      <c r="E67" s="35">
        <v>851</v>
      </c>
      <c r="F67" s="18" t="s">
        <v>17</v>
      </c>
      <c r="G67" s="24" t="s">
        <v>98</v>
      </c>
      <c r="H67" s="18" t="s">
        <v>45</v>
      </c>
      <c r="I67" s="18"/>
      <c r="J67" s="19">
        <f>J68</f>
        <v>3500</v>
      </c>
      <c r="K67" s="19">
        <f t="shared" si="30"/>
        <v>0</v>
      </c>
      <c r="L67" s="19">
        <f t="shared" si="30"/>
        <v>3500</v>
      </c>
    </row>
    <row r="68" spans="1:15" s="1" customFormat="1" ht="12.75" hidden="1" x14ac:dyDescent="0.25">
      <c r="A68" s="221" t="s">
        <v>107</v>
      </c>
      <c r="B68" s="221"/>
      <c r="C68" s="17"/>
      <c r="D68" s="17"/>
      <c r="E68" s="35">
        <v>851</v>
      </c>
      <c r="F68" s="18" t="s">
        <v>17</v>
      </c>
      <c r="G68" s="24" t="s">
        <v>98</v>
      </c>
      <c r="H68" s="18" t="s">
        <v>108</v>
      </c>
      <c r="I68" s="18"/>
      <c r="J68" s="19">
        <f>J69</f>
        <v>3500</v>
      </c>
      <c r="K68" s="19">
        <f t="shared" si="30"/>
        <v>0</v>
      </c>
      <c r="L68" s="19">
        <f t="shared" si="30"/>
        <v>3500</v>
      </c>
    </row>
    <row r="69" spans="1:15" s="1" customFormat="1" ht="12.75" hidden="1" x14ac:dyDescent="0.25">
      <c r="A69" s="20"/>
      <c r="B69" s="21" t="s">
        <v>27</v>
      </c>
      <c r="C69" s="21"/>
      <c r="D69" s="21"/>
      <c r="E69" s="35">
        <v>851</v>
      </c>
      <c r="F69" s="18" t="s">
        <v>17</v>
      </c>
      <c r="G69" s="24" t="s">
        <v>98</v>
      </c>
      <c r="H69" s="18" t="s">
        <v>108</v>
      </c>
      <c r="I69" s="18" t="s">
        <v>28</v>
      </c>
      <c r="J69" s="19">
        <f>J70</f>
        <v>3500</v>
      </c>
      <c r="K69" s="19">
        <f t="shared" si="30"/>
        <v>0</v>
      </c>
      <c r="L69" s="19">
        <f t="shared" si="30"/>
        <v>3500</v>
      </c>
    </row>
    <row r="70" spans="1:15" s="1" customFormat="1" ht="12.75" hidden="1" x14ac:dyDescent="0.25">
      <c r="A70" s="20"/>
      <c r="B70" s="17" t="s">
        <v>29</v>
      </c>
      <c r="C70" s="17"/>
      <c r="D70" s="17"/>
      <c r="E70" s="35">
        <v>851</v>
      </c>
      <c r="F70" s="18" t="s">
        <v>17</v>
      </c>
      <c r="G70" s="24" t="s">
        <v>98</v>
      </c>
      <c r="H70" s="18" t="s">
        <v>108</v>
      </c>
      <c r="I70" s="18" t="s">
        <v>30</v>
      </c>
      <c r="J70" s="19">
        <v>3500</v>
      </c>
      <c r="K70" s="19"/>
      <c r="L70" s="19">
        <f t="shared" si="5"/>
        <v>3500</v>
      </c>
    </row>
    <row r="71" spans="1:15" s="12" customFormat="1" ht="12.75" x14ac:dyDescent="0.25">
      <c r="A71" s="219" t="s">
        <v>109</v>
      </c>
      <c r="B71" s="219"/>
      <c r="C71" s="9"/>
      <c r="D71" s="9"/>
      <c r="E71" s="35">
        <v>851</v>
      </c>
      <c r="F71" s="10" t="s">
        <v>38</v>
      </c>
      <c r="G71" s="10"/>
      <c r="H71" s="10"/>
      <c r="I71" s="10"/>
      <c r="J71" s="11">
        <f>J72+J79</f>
        <v>848500</v>
      </c>
      <c r="K71" s="11">
        <f t="shared" ref="K71:L71" si="31">K72+K79</f>
        <v>100000</v>
      </c>
      <c r="L71" s="11">
        <f t="shared" si="31"/>
        <v>948500</v>
      </c>
    </row>
    <row r="72" spans="1:15" s="16" customFormat="1" ht="12.75" hidden="1" x14ac:dyDescent="0.25">
      <c r="A72" s="220" t="s">
        <v>110</v>
      </c>
      <c r="B72" s="220"/>
      <c r="C72" s="13"/>
      <c r="D72" s="13"/>
      <c r="E72" s="35">
        <v>851</v>
      </c>
      <c r="F72" s="14" t="s">
        <v>38</v>
      </c>
      <c r="G72" s="14" t="s">
        <v>111</v>
      </c>
      <c r="H72" s="14"/>
      <c r="I72" s="14"/>
      <c r="J72" s="15">
        <f>J73+J76</f>
        <v>705000</v>
      </c>
      <c r="K72" s="15">
        <f t="shared" ref="K72:L72" si="32">K73+K76</f>
        <v>0</v>
      </c>
      <c r="L72" s="15">
        <f t="shared" si="32"/>
        <v>705000</v>
      </c>
    </row>
    <row r="73" spans="1:15" s="1" customFormat="1" ht="12.75" hidden="1" x14ac:dyDescent="0.25">
      <c r="A73" s="221" t="s">
        <v>112</v>
      </c>
      <c r="B73" s="221"/>
      <c r="C73" s="17"/>
      <c r="D73" s="17"/>
      <c r="E73" s="35">
        <v>851</v>
      </c>
      <c r="F73" s="18" t="s">
        <v>38</v>
      </c>
      <c r="G73" s="18" t="s">
        <v>111</v>
      </c>
      <c r="H73" s="18" t="s">
        <v>113</v>
      </c>
      <c r="I73" s="18"/>
      <c r="J73" s="19">
        <f t="shared" ref="J73:L74" si="33">J74</f>
        <v>55000</v>
      </c>
      <c r="K73" s="19">
        <f t="shared" si="33"/>
        <v>0</v>
      </c>
      <c r="L73" s="19">
        <f t="shared" si="33"/>
        <v>55000</v>
      </c>
    </row>
    <row r="74" spans="1:15" s="1" customFormat="1" ht="12.75" hidden="1" x14ac:dyDescent="0.25">
      <c r="A74" s="33"/>
      <c r="B74" s="21" t="s">
        <v>27</v>
      </c>
      <c r="C74" s="21"/>
      <c r="D74" s="21"/>
      <c r="E74" s="35">
        <v>851</v>
      </c>
      <c r="F74" s="18" t="s">
        <v>38</v>
      </c>
      <c r="G74" s="18" t="s">
        <v>111</v>
      </c>
      <c r="H74" s="18" t="s">
        <v>113</v>
      </c>
      <c r="I74" s="18" t="s">
        <v>28</v>
      </c>
      <c r="J74" s="19">
        <f t="shared" si="33"/>
        <v>55000</v>
      </c>
      <c r="K74" s="19">
        <f t="shared" si="33"/>
        <v>0</v>
      </c>
      <c r="L74" s="19">
        <f t="shared" si="33"/>
        <v>55000</v>
      </c>
    </row>
    <row r="75" spans="1:15" s="1" customFormat="1" ht="12.75" hidden="1" x14ac:dyDescent="0.25">
      <c r="A75" s="33"/>
      <c r="B75" s="17" t="s">
        <v>29</v>
      </c>
      <c r="C75" s="17"/>
      <c r="D75" s="17"/>
      <c r="E75" s="35">
        <v>851</v>
      </c>
      <c r="F75" s="18" t="s">
        <v>38</v>
      </c>
      <c r="G75" s="18" t="s">
        <v>111</v>
      </c>
      <c r="H75" s="18" t="s">
        <v>113</v>
      </c>
      <c r="I75" s="18" t="s">
        <v>30</v>
      </c>
      <c r="J75" s="19">
        <v>55000</v>
      </c>
      <c r="K75" s="19"/>
      <c r="L75" s="19">
        <f t="shared" si="5"/>
        <v>55000</v>
      </c>
    </row>
    <row r="76" spans="1:15" s="38" customFormat="1" hidden="1" x14ac:dyDescent="0.25">
      <c r="A76" s="243" t="s">
        <v>114</v>
      </c>
      <c r="B76" s="244"/>
      <c r="C76" s="104"/>
      <c r="D76" s="104"/>
      <c r="E76" s="35">
        <v>851</v>
      </c>
      <c r="F76" s="18" t="s">
        <v>38</v>
      </c>
      <c r="G76" s="18" t="s">
        <v>111</v>
      </c>
      <c r="H76" s="27" t="s">
        <v>115</v>
      </c>
      <c r="I76" s="36"/>
      <c r="J76" s="37">
        <f>J77</f>
        <v>650000</v>
      </c>
      <c r="K76" s="37">
        <f t="shared" ref="K76:L77" si="34">K77</f>
        <v>0</v>
      </c>
      <c r="L76" s="37">
        <f t="shared" si="34"/>
        <v>650000</v>
      </c>
    </row>
    <row r="77" spans="1:15" s="1" customFormat="1" ht="12.75" hidden="1" x14ac:dyDescent="0.25">
      <c r="A77" s="17"/>
      <c r="B77" s="17" t="s">
        <v>31</v>
      </c>
      <c r="C77" s="17"/>
      <c r="D77" s="17"/>
      <c r="E77" s="35">
        <v>851</v>
      </c>
      <c r="F77" s="18" t="s">
        <v>38</v>
      </c>
      <c r="G77" s="18" t="s">
        <v>111</v>
      </c>
      <c r="H77" s="27" t="s">
        <v>115</v>
      </c>
      <c r="I77" s="18" t="s">
        <v>32</v>
      </c>
      <c r="J77" s="39">
        <f>J78</f>
        <v>650000</v>
      </c>
      <c r="K77" s="39">
        <f t="shared" si="34"/>
        <v>0</v>
      </c>
      <c r="L77" s="39">
        <f t="shared" si="34"/>
        <v>650000</v>
      </c>
      <c r="N77" s="40"/>
      <c r="O77" s="41"/>
    </row>
    <row r="78" spans="1:15" s="1" customFormat="1" ht="25.5" hidden="1" x14ac:dyDescent="0.25">
      <c r="A78" s="17"/>
      <c r="B78" s="17" t="s">
        <v>116</v>
      </c>
      <c r="C78" s="17"/>
      <c r="D78" s="17"/>
      <c r="E78" s="35">
        <v>851</v>
      </c>
      <c r="F78" s="18" t="s">
        <v>38</v>
      </c>
      <c r="G78" s="18" t="s">
        <v>111</v>
      </c>
      <c r="H78" s="27" t="s">
        <v>115</v>
      </c>
      <c r="I78" s="18" t="s">
        <v>117</v>
      </c>
      <c r="J78" s="39">
        <v>650000</v>
      </c>
      <c r="K78" s="39"/>
      <c r="L78" s="19">
        <f t="shared" si="5"/>
        <v>650000</v>
      </c>
      <c r="N78" s="40"/>
      <c r="O78" s="41"/>
    </row>
    <row r="79" spans="1:15" s="16" customFormat="1" ht="12.75" x14ac:dyDescent="0.25">
      <c r="A79" s="220" t="s">
        <v>121</v>
      </c>
      <c r="B79" s="220"/>
      <c r="C79" s="13"/>
      <c r="D79" s="13"/>
      <c r="E79" s="35">
        <v>851</v>
      </c>
      <c r="F79" s="14" t="s">
        <v>38</v>
      </c>
      <c r="G79" s="14" t="s">
        <v>122</v>
      </c>
      <c r="H79" s="14"/>
      <c r="I79" s="14"/>
      <c r="J79" s="15">
        <f>J80+J87</f>
        <v>143500</v>
      </c>
      <c r="K79" s="15">
        <f t="shared" ref="K79:L79" si="35">K80+K87</f>
        <v>100000</v>
      </c>
      <c r="L79" s="15">
        <f t="shared" si="35"/>
        <v>243500</v>
      </c>
    </row>
    <row r="80" spans="1:15" s="23" customFormat="1" ht="12.75" hidden="1" x14ac:dyDescent="0.25">
      <c r="A80" s="221" t="s">
        <v>71</v>
      </c>
      <c r="B80" s="221"/>
      <c r="C80" s="17"/>
      <c r="D80" s="17"/>
      <c r="E80" s="35">
        <v>851</v>
      </c>
      <c r="F80" s="18" t="s">
        <v>38</v>
      </c>
      <c r="G80" s="18" t="s">
        <v>122</v>
      </c>
      <c r="H80" s="18" t="s">
        <v>72</v>
      </c>
      <c r="I80" s="7"/>
      <c r="J80" s="19">
        <f t="shared" ref="J80:L81" si="36">J81</f>
        <v>143500</v>
      </c>
      <c r="K80" s="19">
        <f t="shared" si="36"/>
        <v>0</v>
      </c>
      <c r="L80" s="19">
        <f t="shared" si="36"/>
        <v>143500</v>
      </c>
    </row>
    <row r="81" spans="1:13" s="1" customFormat="1" ht="12.75" hidden="1" x14ac:dyDescent="0.25">
      <c r="A81" s="221" t="s">
        <v>73</v>
      </c>
      <c r="B81" s="221"/>
      <c r="C81" s="17"/>
      <c r="D81" s="17"/>
      <c r="E81" s="35">
        <v>851</v>
      </c>
      <c r="F81" s="24" t="s">
        <v>38</v>
      </c>
      <c r="G81" s="24" t="s">
        <v>122</v>
      </c>
      <c r="H81" s="24" t="s">
        <v>74</v>
      </c>
      <c r="I81" s="25"/>
      <c r="J81" s="19">
        <f t="shared" si="36"/>
        <v>143500</v>
      </c>
      <c r="K81" s="19">
        <f t="shared" si="36"/>
        <v>0</v>
      </c>
      <c r="L81" s="19">
        <f t="shared" si="36"/>
        <v>143500</v>
      </c>
    </row>
    <row r="82" spans="1:13" s="1" customFormat="1" ht="12.75" hidden="1" x14ac:dyDescent="0.25">
      <c r="A82" s="221" t="s">
        <v>123</v>
      </c>
      <c r="B82" s="221"/>
      <c r="C82" s="17"/>
      <c r="D82" s="17"/>
      <c r="E82" s="35">
        <v>851</v>
      </c>
      <c r="F82" s="24" t="s">
        <v>38</v>
      </c>
      <c r="G82" s="24" t="s">
        <v>122</v>
      </c>
      <c r="H82" s="24" t="s">
        <v>124</v>
      </c>
      <c r="I82" s="24"/>
      <c r="J82" s="19">
        <f>J83+J85</f>
        <v>143500</v>
      </c>
      <c r="K82" s="19">
        <f t="shared" ref="K82:L82" si="37">K83+K85</f>
        <v>0</v>
      </c>
      <c r="L82" s="19">
        <f t="shared" si="37"/>
        <v>143500</v>
      </c>
    </row>
    <row r="83" spans="1:13" s="1" customFormat="1" ht="25.5" hidden="1" x14ac:dyDescent="0.25">
      <c r="A83" s="17"/>
      <c r="B83" s="17" t="s">
        <v>22</v>
      </c>
      <c r="C83" s="17"/>
      <c r="D83" s="17"/>
      <c r="E83" s="35">
        <v>851</v>
      </c>
      <c r="F83" s="24" t="s">
        <v>38</v>
      </c>
      <c r="G83" s="24" t="s">
        <v>122</v>
      </c>
      <c r="H83" s="24" t="s">
        <v>124</v>
      </c>
      <c r="I83" s="18" t="s">
        <v>24</v>
      </c>
      <c r="J83" s="19">
        <f>J84</f>
        <v>73900</v>
      </c>
      <c r="K83" s="19">
        <f t="shared" ref="K83:L83" si="38">K84</f>
        <v>0</v>
      </c>
      <c r="L83" s="19">
        <f t="shared" si="38"/>
        <v>73900</v>
      </c>
    </row>
    <row r="84" spans="1:13" s="1" customFormat="1" ht="12.75" hidden="1" x14ac:dyDescent="0.25">
      <c r="A84" s="20"/>
      <c r="B84" s="21" t="s">
        <v>25</v>
      </c>
      <c r="C84" s="21"/>
      <c r="D84" s="21"/>
      <c r="E84" s="35">
        <v>851</v>
      </c>
      <c r="F84" s="24" t="s">
        <v>38</v>
      </c>
      <c r="G84" s="24" t="s">
        <v>122</v>
      </c>
      <c r="H84" s="24" t="s">
        <v>124</v>
      </c>
      <c r="I84" s="18" t="s">
        <v>26</v>
      </c>
      <c r="J84" s="19">
        <f>73883+17</f>
        <v>73900</v>
      </c>
      <c r="K84" s="19"/>
      <c r="L84" s="19">
        <f t="shared" ref="L84:L169" si="39">J84+K84</f>
        <v>73900</v>
      </c>
    </row>
    <row r="85" spans="1:13" s="1" customFormat="1" ht="12.75" hidden="1" x14ac:dyDescent="0.25">
      <c r="A85" s="20"/>
      <c r="B85" s="21" t="s">
        <v>27</v>
      </c>
      <c r="C85" s="21"/>
      <c r="D85" s="21"/>
      <c r="E85" s="35">
        <v>851</v>
      </c>
      <c r="F85" s="24" t="s">
        <v>38</v>
      </c>
      <c r="G85" s="24" t="s">
        <v>122</v>
      </c>
      <c r="H85" s="24" t="s">
        <v>124</v>
      </c>
      <c r="I85" s="18" t="s">
        <v>28</v>
      </c>
      <c r="J85" s="19">
        <f>J86</f>
        <v>69600</v>
      </c>
      <c r="K85" s="19">
        <f t="shared" ref="K85:L85" si="40">K86</f>
        <v>0</v>
      </c>
      <c r="L85" s="19">
        <f t="shared" si="40"/>
        <v>69600</v>
      </c>
    </row>
    <row r="86" spans="1:13" s="1" customFormat="1" ht="12.75" hidden="1" x14ac:dyDescent="0.25">
      <c r="A86" s="20"/>
      <c r="B86" s="17" t="s">
        <v>29</v>
      </c>
      <c r="C86" s="17"/>
      <c r="D86" s="17"/>
      <c r="E86" s="35">
        <v>851</v>
      </c>
      <c r="F86" s="24" t="s">
        <v>38</v>
      </c>
      <c r="G86" s="24" t="s">
        <v>122</v>
      </c>
      <c r="H86" s="24" t="s">
        <v>124</v>
      </c>
      <c r="I86" s="18" t="s">
        <v>30</v>
      </c>
      <c r="J86" s="19">
        <f>69617-17</f>
        <v>69600</v>
      </c>
      <c r="K86" s="19"/>
      <c r="L86" s="19">
        <f t="shared" si="39"/>
        <v>69600</v>
      </c>
    </row>
    <row r="87" spans="1:13" s="1" customFormat="1" ht="12.75" x14ac:dyDescent="0.25">
      <c r="A87" s="233" t="s">
        <v>125</v>
      </c>
      <c r="B87" s="234"/>
      <c r="C87" s="17"/>
      <c r="D87" s="44"/>
      <c r="E87" s="35">
        <v>851</v>
      </c>
      <c r="F87" s="24" t="s">
        <v>38</v>
      </c>
      <c r="G87" s="24" t="s">
        <v>122</v>
      </c>
      <c r="H87" s="24" t="s">
        <v>126</v>
      </c>
      <c r="I87" s="18"/>
      <c r="J87" s="19">
        <f>J88</f>
        <v>0</v>
      </c>
      <c r="K87" s="19">
        <f t="shared" ref="K87:L89" si="41">K88</f>
        <v>100000</v>
      </c>
      <c r="L87" s="19">
        <f t="shared" si="41"/>
        <v>100000</v>
      </c>
    </row>
    <row r="88" spans="1:13" s="1" customFormat="1" ht="29.25" customHeight="1" x14ac:dyDescent="0.25">
      <c r="A88" s="235" t="s">
        <v>127</v>
      </c>
      <c r="B88" s="236"/>
      <c r="C88" s="17"/>
      <c r="D88" s="44"/>
      <c r="E88" s="35">
        <v>851</v>
      </c>
      <c r="F88" s="24" t="s">
        <v>38</v>
      </c>
      <c r="G88" s="24" t="s">
        <v>122</v>
      </c>
      <c r="H88" s="24" t="s">
        <v>128</v>
      </c>
      <c r="I88" s="18"/>
      <c r="J88" s="19">
        <f>J89</f>
        <v>0</v>
      </c>
      <c r="K88" s="19">
        <f t="shared" si="41"/>
        <v>100000</v>
      </c>
      <c r="L88" s="19">
        <f t="shared" si="41"/>
        <v>100000</v>
      </c>
    </row>
    <row r="89" spans="1:13" s="1" customFormat="1" ht="12.75" x14ac:dyDescent="0.25">
      <c r="A89" s="20"/>
      <c r="B89" s="17" t="s">
        <v>31</v>
      </c>
      <c r="C89" s="17"/>
      <c r="D89" s="44"/>
      <c r="E89" s="35">
        <v>851</v>
      </c>
      <c r="F89" s="24" t="s">
        <v>38</v>
      </c>
      <c r="G89" s="24" t="s">
        <v>122</v>
      </c>
      <c r="H89" s="24" t="s">
        <v>128</v>
      </c>
      <c r="I89" s="18" t="s">
        <v>32</v>
      </c>
      <c r="J89" s="19">
        <f>J90</f>
        <v>0</v>
      </c>
      <c r="K89" s="19">
        <f t="shared" si="41"/>
        <v>100000</v>
      </c>
      <c r="L89" s="19">
        <f t="shared" si="41"/>
        <v>100000</v>
      </c>
    </row>
    <row r="90" spans="1:13" s="1" customFormat="1" ht="25.5" x14ac:dyDescent="0.25">
      <c r="A90" s="20"/>
      <c r="B90" s="17" t="s">
        <v>116</v>
      </c>
      <c r="C90" s="17"/>
      <c r="D90" s="44"/>
      <c r="E90" s="35">
        <v>851</v>
      </c>
      <c r="F90" s="24" t="s">
        <v>38</v>
      </c>
      <c r="G90" s="24" t="s">
        <v>122</v>
      </c>
      <c r="H90" s="24" t="s">
        <v>128</v>
      </c>
      <c r="I90" s="18" t="s">
        <v>117</v>
      </c>
      <c r="J90" s="19"/>
      <c r="K90" s="19">
        <v>100000</v>
      </c>
      <c r="L90" s="19">
        <f t="shared" ref="L90" si="42">J90+K90</f>
        <v>100000</v>
      </c>
    </row>
    <row r="91" spans="1:13" s="16" customFormat="1" ht="12.75" x14ac:dyDescent="0.25">
      <c r="A91" s="45" t="s">
        <v>129</v>
      </c>
      <c r="B91" s="13"/>
      <c r="C91" s="13"/>
      <c r="E91" s="35">
        <v>851</v>
      </c>
      <c r="F91" s="46" t="s">
        <v>111</v>
      </c>
      <c r="G91" s="46"/>
      <c r="H91" s="46"/>
      <c r="I91" s="14"/>
      <c r="J91" s="47">
        <f>J92</f>
        <v>0</v>
      </c>
      <c r="K91" s="47">
        <f t="shared" ref="K91:L92" si="43">K92</f>
        <v>320000</v>
      </c>
      <c r="L91" s="47">
        <f t="shared" si="43"/>
        <v>320000</v>
      </c>
      <c r="M91" s="48"/>
    </row>
    <row r="92" spans="1:13" s="16" customFormat="1" ht="12.75" x14ac:dyDescent="0.25">
      <c r="A92" s="45" t="s">
        <v>130</v>
      </c>
      <c r="B92" s="13"/>
      <c r="C92" s="13"/>
      <c r="E92" s="35">
        <v>851</v>
      </c>
      <c r="F92" s="46" t="s">
        <v>111</v>
      </c>
      <c r="G92" s="46" t="s">
        <v>87</v>
      </c>
      <c r="H92" s="46"/>
      <c r="I92" s="14"/>
      <c r="J92" s="47">
        <f>J93</f>
        <v>0</v>
      </c>
      <c r="K92" s="47">
        <f t="shared" si="43"/>
        <v>320000</v>
      </c>
      <c r="L92" s="47">
        <f t="shared" si="43"/>
        <v>320000</v>
      </c>
      <c r="M92" s="48"/>
    </row>
    <row r="93" spans="1:13" s="1" customFormat="1" ht="27" customHeight="1" x14ac:dyDescent="0.25">
      <c r="A93" s="225" t="s">
        <v>131</v>
      </c>
      <c r="B93" s="226"/>
      <c r="C93" s="17"/>
      <c r="D93" s="17"/>
      <c r="E93" s="35">
        <v>851</v>
      </c>
      <c r="F93" s="24" t="s">
        <v>111</v>
      </c>
      <c r="G93" s="24" t="s">
        <v>87</v>
      </c>
      <c r="H93" s="24" t="s">
        <v>132</v>
      </c>
      <c r="I93" s="18"/>
      <c r="J93" s="19">
        <f>J94+J98</f>
        <v>0</v>
      </c>
      <c r="K93" s="19">
        <f>K94+K98</f>
        <v>320000</v>
      </c>
      <c r="L93" s="19">
        <f>L94+L98</f>
        <v>320000</v>
      </c>
    </row>
    <row r="94" spans="1:13" s="1" customFormat="1" ht="27" customHeight="1" x14ac:dyDescent="0.25">
      <c r="A94" s="225" t="s">
        <v>133</v>
      </c>
      <c r="B94" s="226"/>
      <c r="C94" s="17"/>
      <c r="D94" s="17"/>
      <c r="E94" s="35">
        <v>851</v>
      </c>
      <c r="F94" s="24" t="s">
        <v>111</v>
      </c>
      <c r="G94" s="24" t="s">
        <v>87</v>
      </c>
      <c r="H94" s="24" t="s">
        <v>134</v>
      </c>
      <c r="I94" s="18"/>
      <c r="J94" s="19">
        <f>J95</f>
        <v>0</v>
      </c>
      <c r="K94" s="19">
        <f t="shared" ref="K94:L95" si="44">K95</f>
        <v>200000</v>
      </c>
      <c r="L94" s="19">
        <f t="shared" si="44"/>
        <v>200000</v>
      </c>
    </row>
    <row r="95" spans="1:13" s="1" customFormat="1" ht="27" customHeight="1" x14ac:dyDescent="0.25">
      <c r="A95" s="43"/>
      <c r="B95" s="21" t="s">
        <v>135</v>
      </c>
      <c r="C95" s="17"/>
      <c r="D95" s="17"/>
      <c r="E95" s="35">
        <v>851</v>
      </c>
      <c r="F95" s="24" t="s">
        <v>111</v>
      </c>
      <c r="G95" s="24" t="s">
        <v>87</v>
      </c>
      <c r="H95" s="24" t="s">
        <v>136</v>
      </c>
      <c r="I95" s="18"/>
      <c r="J95" s="19">
        <f>J96</f>
        <v>0</v>
      </c>
      <c r="K95" s="19">
        <f t="shared" si="44"/>
        <v>200000</v>
      </c>
      <c r="L95" s="19">
        <f t="shared" si="44"/>
        <v>200000</v>
      </c>
    </row>
    <row r="96" spans="1:13" s="1" customFormat="1" ht="12.75" x14ac:dyDescent="0.25">
      <c r="A96" s="43"/>
      <c r="B96" s="17" t="s">
        <v>137</v>
      </c>
      <c r="C96" s="17"/>
      <c r="D96" s="17"/>
      <c r="E96" s="35">
        <v>851</v>
      </c>
      <c r="F96" s="24" t="s">
        <v>111</v>
      </c>
      <c r="G96" s="24" t="s">
        <v>87</v>
      </c>
      <c r="H96" s="24" t="s">
        <v>136</v>
      </c>
      <c r="I96" s="18" t="s">
        <v>138</v>
      </c>
      <c r="J96" s="19">
        <f>J97</f>
        <v>0</v>
      </c>
      <c r="K96" s="19">
        <f>K97</f>
        <v>200000</v>
      </c>
      <c r="L96" s="19">
        <f>L97</f>
        <v>200000</v>
      </c>
    </row>
    <row r="97" spans="1:14" s="1" customFormat="1" ht="25.5" x14ac:dyDescent="0.25">
      <c r="A97" s="43"/>
      <c r="B97" s="17" t="s">
        <v>139</v>
      </c>
      <c r="C97" s="17"/>
      <c r="D97" s="17"/>
      <c r="E97" s="35">
        <v>851</v>
      </c>
      <c r="F97" s="24" t="s">
        <v>111</v>
      </c>
      <c r="G97" s="24" t="s">
        <v>87</v>
      </c>
      <c r="H97" s="24" t="s">
        <v>136</v>
      </c>
      <c r="I97" s="18" t="s">
        <v>140</v>
      </c>
      <c r="J97" s="19"/>
      <c r="K97" s="19">
        <v>200000</v>
      </c>
      <c r="L97" s="19">
        <f>J97+K97</f>
        <v>200000</v>
      </c>
    </row>
    <row r="98" spans="1:14" s="1" customFormat="1" ht="12.75" x14ac:dyDescent="0.25">
      <c r="A98" s="225" t="s">
        <v>141</v>
      </c>
      <c r="B98" s="226"/>
      <c r="C98" s="17"/>
      <c r="D98" s="17"/>
      <c r="E98" s="35">
        <v>851</v>
      </c>
      <c r="F98" s="24" t="s">
        <v>111</v>
      </c>
      <c r="G98" s="24" t="s">
        <v>87</v>
      </c>
      <c r="H98" s="24" t="s">
        <v>142</v>
      </c>
      <c r="I98" s="18"/>
      <c r="J98" s="19">
        <f>J100</f>
        <v>0</v>
      </c>
      <c r="K98" s="19">
        <f>K100</f>
        <v>120000</v>
      </c>
      <c r="L98" s="19">
        <f>L100</f>
        <v>120000</v>
      </c>
    </row>
    <row r="99" spans="1:14" s="1" customFormat="1" ht="12.75" x14ac:dyDescent="0.25">
      <c r="A99" s="43"/>
      <c r="B99" s="17" t="s">
        <v>137</v>
      </c>
      <c r="C99" s="17"/>
      <c r="D99" s="17"/>
      <c r="E99" s="35">
        <v>851</v>
      </c>
      <c r="F99" s="24" t="s">
        <v>111</v>
      </c>
      <c r="G99" s="24" t="s">
        <v>87</v>
      </c>
      <c r="H99" s="24" t="s">
        <v>142</v>
      </c>
      <c r="I99" s="18" t="s">
        <v>138</v>
      </c>
      <c r="J99" s="19">
        <f>J100</f>
        <v>0</v>
      </c>
      <c r="K99" s="19">
        <f t="shared" ref="K99:L99" si="45">K100</f>
        <v>120000</v>
      </c>
      <c r="L99" s="19">
        <f t="shared" si="45"/>
        <v>120000</v>
      </c>
    </row>
    <row r="100" spans="1:14" s="1" customFormat="1" ht="25.5" x14ac:dyDescent="0.25">
      <c r="A100" s="20"/>
      <c r="B100" s="17" t="s">
        <v>139</v>
      </c>
      <c r="C100" s="17"/>
      <c r="D100" s="17"/>
      <c r="E100" s="35">
        <v>851</v>
      </c>
      <c r="F100" s="24" t="s">
        <v>111</v>
      </c>
      <c r="G100" s="24" t="s">
        <v>87</v>
      </c>
      <c r="H100" s="24" t="s">
        <v>142</v>
      </c>
      <c r="I100" s="18" t="s">
        <v>140</v>
      </c>
      <c r="J100" s="19"/>
      <c r="K100" s="19">
        <v>120000</v>
      </c>
      <c r="L100" s="19">
        <f t="shared" ref="L100" si="46">J100+K100</f>
        <v>120000</v>
      </c>
    </row>
    <row r="101" spans="1:14" s="12" customFormat="1" ht="12.75" x14ac:dyDescent="0.25">
      <c r="A101" s="219" t="s">
        <v>143</v>
      </c>
      <c r="B101" s="219"/>
      <c r="C101" s="9"/>
      <c r="D101" s="9"/>
      <c r="E101" s="35">
        <v>851</v>
      </c>
      <c r="F101" s="10" t="s">
        <v>144</v>
      </c>
      <c r="G101" s="10"/>
      <c r="H101" s="10"/>
      <c r="I101" s="10"/>
      <c r="J101" s="11">
        <f>J102+J110</f>
        <v>2892400</v>
      </c>
      <c r="K101" s="11">
        <f>K102+K110</f>
        <v>6768861</v>
      </c>
      <c r="L101" s="11">
        <f>L102+L110</f>
        <v>9661261</v>
      </c>
    </row>
    <row r="102" spans="1:14" s="16" customFormat="1" ht="12.75" x14ac:dyDescent="0.25">
      <c r="A102" s="220" t="s">
        <v>145</v>
      </c>
      <c r="B102" s="220"/>
      <c r="C102" s="13"/>
      <c r="D102" s="13"/>
      <c r="E102" s="35">
        <v>851</v>
      </c>
      <c r="F102" s="14" t="s">
        <v>144</v>
      </c>
      <c r="G102" s="14" t="s">
        <v>15</v>
      </c>
      <c r="H102" s="14"/>
      <c r="I102" s="14"/>
      <c r="J102" s="15">
        <f>J103+J106</f>
        <v>500000</v>
      </c>
      <c r="K102" s="15">
        <f>K103+K106</f>
        <v>1000000</v>
      </c>
      <c r="L102" s="15">
        <f>L103+L106</f>
        <v>1500000</v>
      </c>
    </row>
    <row r="103" spans="1:14" s="1" customFormat="1" ht="15" customHeight="1" x14ac:dyDescent="0.25">
      <c r="A103" s="221" t="s">
        <v>169</v>
      </c>
      <c r="B103" s="221"/>
      <c r="C103" s="17"/>
      <c r="D103" s="17"/>
      <c r="E103" s="35">
        <v>851</v>
      </c>
      <c r="F103" s="18" t="s">
        <v>144</v>
      </c>
      <c r="G103" s="18" t="s">
        <v>15</v>
      </c>
      <c r="H103" s="18" t="s">
        <v>170</v>
      </c>
      <c r="I103" s="18"/>
      <c r="J103" s="19">
        <f>J104</f>
        <v>0</v>
      </c>
      <c r="K103" s="19">
        <f t="shared" ref="K103:L103" si="47">K104</f>
        <v>1000000</v>
      </c>
      <c r="L103" s="19">
        <f t="shared" si="47"/>
        <v>1000000</v>
      </c>
    </row>
    <row r="104" spans="1:14" s="1" customFormat="1" ht="12.75" x14ac:dyDescent="0.25">
      <c r="A104" s="17"/>
      <c r="B104" s="17" t="s">
        <v>137</v>
      </c>
      <c r="C104" s="17"/>
      <c r="D104" s="17"/>
      <c r="E104" s="35">
        <v>851</v>
      </c>
      <c r="F104" s="18" t="s">
        <v>144</v>
      </c>
      <c r="G104" s="18" t="s">
        <v>15</v>
      </c>
      <c r="H104" s="18" t="s">
        <v>170</v>
      </c>
      <c r="I104" s="18" t="s">
        <v>138</v>
      </c>
      <c r="J104" s="19">
        <f>J105</f>
        <v>0</v>
      </c>
      <c r="K104" s="19">
        <f>K105</f>
        <v>1000000</v>
      </c>
      <c r="L104" s="19">
        <f>L105</f>
        <v>1000000</v>
      </c>
    </row>
    <row r="105" spans="1:14" s="1" customFormat="1" ht="25.5" x14ac:dyDescent="0.25">
      <c r="A105" s="20"/>
      <c r="B105" s="17" t="s">
        <v>139</v>
      </c>
      <c r="C105" s="17"/>
      <c r="D105" s="17"/>
      <c r="E105" s="35">
        <v>851</v>
      </c>
      <c r="F105" s="18" t="s">
        <v>144</v>
      </c>
      <c r="G105" s="18" t="s">
        <v>15</v>
      </c>
      <c r="H105" s="18" t="s">
        <v>170</v>
      </c>
      <c r="I105" s="18" t="s">
        <v>140</v>
      </c>
      <c r="J105" s="19">
        <v>0</v>
      </c>
      <c r="K105" s="19">
        <v>1000000</v>
      </c>
      <c r="L105" s="19">
        <f t="shared" ref="L105" si="48">J105+K105</f>
        <v>1000000</v>
      </c>
    </row>
    <row r="106" spans="1:14" s="16" customFormat="1" ht="12.75" hidden="1" x14ac:dyDescent="0.25">
      <c r="A106" s="221" t="s">
        <v>171</v>
      </c>
      <c r="B106" s="221"/>
      <c r="C106" s="17"/>
      <c r="D106" s="17"/>
      <c r="E106" s="35">
        <v>851</v>
      </c>
      <c r="F106" s="18" t="s">
        <v>144</v>
      </c>
      <c r="G106" s="18" t="s">
        <v>15</v>
      </c>
      <c r="H106" s="18" t="s">
        <v>172</v>
      </c>
      <c r="I106" s="18"/>
      <c r="J106" s="19">
        <f t="shared" ref="J106:L106" si="49">J107</f>
        <v>500000</v>
      </c>
      <c r="K106" s="19">
        <f t="shared" si="49"/>
        <v>0</v>
      </c>
      <c r="L106" s="19">
        <f t="shared" si="49"/>
        <v>500000</v>
      </c>
    </row>
    <row r="107" spans="1:14" s="1" customFormat="1" ht="12.75" hidden="1" x14ac:dyDescent="0.25">
      <c r="A107" s="17"/>
      <c r="B107" s="17" t="s">
        <v>137</v>
      </c>
      <c r="C107" s="17"/>
      <c r="D107" s="17"/>
      <c r="E107" s="35">
        <v>851</v>
      </c>
      <c r="F107" s="24" t="s">
        <v>144</v>
      </c>
      <c r="G107" s="18" t="s">
        <v>15</v>
      </c>
      <c r="H107" s="24" t="s">
        <v>172</v>
      </c>
      <c r="I107" s="24" t="s">
        <v>138</v>
      </c>
      <c r="J107" s="19">
        <f>J109+J108</f>
        <v>500000</v>
      </c>
      <c r="K107" s="19">
        <f t="shared" ref="K107:L107" si="50">K109+K108</f>
        <v>0</v>
      </c>
      <c r="L107" s="19">
        <f t="shared" si="50"/>
        <v>500000</v>
      </c>
    </row>
    <row r="108" spans="1:14" s="1" customFormat="1" ht="25.5" x14ac:dyDescent="0.25">
      <c r="A108" s="17"/>
      <c r="B108" s="17" t="s">
        <v>139</v>
      </c>
      <c r="C108" s="17"/>
      <c r="D108" s="17"/>
      <c r="E108" s="35">
        <v>851</v>
      </c>
      <c r="F108" s="24" t="s">
        <v>144</v>
      </c>
      <c r="G108" s="18" t="s">
        <v>15</v>
      </c>
      <c r="H108" s="24" t="s">
        <v>172</v>
      </c>
      <c r="I108" s="24" t="s">
        <v>140</v>
      </c>
      <c r="J108" s="19"/>
      <c r="K108" s="19">
        <v>500000</v>
      </c>
      <c r="L108" s="19">
        <f t="shared" si="39"/>
        <v>500000</v>
      </c>
    </row>
    <row r="109" spans="1:14" s="1" customFormat="1" ht="25.5" x14ac:dyDescent="0.25">
      <c r="A109" s="17"/>
      <c r="B109" s="17" t="s">
        <v>173</v>
      </c>
      <c r="C109" s="17"/>
      <c r="D109" s="17"/>
      <c r="E109" s="35">
        <v>851</v>
      </c>
      <c r="F109" s="24" t="s">
        <v>144</v>
      </c>
      <c r="G109" s="18" t="s">
        <v>15</v>
      </c>
      <c r="H109" s="24" t="s">
        <v>172</v>
      </c>
      <c r="I109" s="24" t="s">
        <v>174</v>
      </c>
      <c r="J109" s="19">
        <v>500000</v>
      </c>
      <c r="K109" s="19">
        <v>-500000</v>
      </c>
      <c r="L109" s="19">
        <f t="shared" si="39"/>
        <v>0</v>
      </c>
    </row>
    <row r="110" spans="1:14" s="16" customFormat="1" ht="12.75" x14ac:dyDescent="0.25">
      <c r="A110" s="220" t="s">
        <v>175</v>
      </c>
      <c r="B110" s="220"/>
      <c r="C110" s="13"/>
      <c r="D110" s="13"/>
      <c r="E110" s="35">
        <v>851</v>
      </c>
      <c r="F110" s="14" t="s">
        <v>144</v>
      </c>
      <c r="G110" s="14" t="s">
        <v>87</v>
      </c>
      <c r="H110" s="14"/>
      <c r="I110" s="14"/>
      <c r="J110" s="15">
        <f>J111+J115</f>
        <v>2392400</v>
      </c>
      <c r="K110" s="15">
        <f t="shared" ref="K110:L110" si="51">K111+K115</f>
        <v>5768861</v>
      </c>
      <c r="L110" s="15">
        <f t="shared" si="51"/>
        <v>8161261</v>
      </c>
    </row>
    <row r="111" spans="1:14" s="1" customFormat="1" ht="12.75" x14ac:dyDescent="0.25">
      <c r="A111" s="225" t="s">
        <v>204</v>
      </c>
      <c r="B111" s="226"/>
      <c r="C111" s="17"/>
      <c r="D111" s="17"/>
      <c r="E111" s="35">
        <v>851</v>
      </c>
      <c r="F111" s="18" t="s">
        <v>144</v>
      </c>
      <c r="G111" s="24" t="s">
        <v>87</v>
      </c>
      <c r="H111" s="24" t="s">
        <v>205</v>
      </c>
      <c r="I111" s="18"/>
      <c r="J111" s="19">
        <f>J112</f>
        <v>0</v>
      </c>
      <c r="K111" s="19">
        <f t="shared" ref="K111:L111" si="52">K112</f>
        <v>2000000</v>
      </c>
      <c r="L111" s="19">
        <f t="shared" si="52"/>
        <v>2000000</v>
      </c>
      <c r="N111" s="49"/>
    </row>
    <row r="112" spans="1:14" s="1" customFormat="1" ht="12.75" x14ac:dyDescent="0.25">
      <c r="A112" s="17"/>
      <c r="B112" s="17" t="s">
        <v>206</v>
      </c>
      <c r="C112" s="17"/>
      <c r="D112" s="17"/>
      <c r="E112" s="35">
        <v>851</v>
      </c>
      <c r="F112" s="18" t="s">
        <v>144</v>
      </c>
      <c r="G112" s="24" t="s">
        <v>87</v>
      </c>
      <c r="H112" s="24" t="s">
        <v>207</v>
      </c>
      <c r="I112" s="18"/>
      <c r="J112" s="19">
        <f>J114</f>
        <v>0</v>
      </c>
      <c r="K112" s="19">
        <f>K114</f>
        <v>2000000</v>
      </c>
      <c r="L112" s="19">
        <f>L114</f>
        <v>2000000</v>
      </c>
      <c r="N112" s="49"/>
    </row>
    <row r="113" spans="1:14" s="1" customFormat="1" ht="12.75" x14ac:dyDescent="0.25">
      <c r="A113" s="17"/>
      <c r="B113" s="17" t="s">
        <v>137</v>
      </c>
      <c r="C113" s="17"/>
      <c r="D113" s="17"/>
      <c r="E113" s="35">
        <v>851</v>
      </c>
      <c r="F113" s="18" t="s">
        <v>144</v>
      </c>
      <c r="G113" s="24" t="s">
        <v>87</v>
      </c>
      <c r="H113" s="24" t="s">
        <v>207</v>
      </c>
      <c r="I113" s="18" t="s">
        <v>138</v>
      </c>
      <c r="J113" s="19">
        <f>J114</f>
        <v>0</v>
      </c>
      <c r="K113" s="19">
        <f>K114</f>
        <v>2000000</v>
      </c>
      <c r="L113" s="19">
        <f>L114</f>
        <v>2000000</v>
      </c>
      <c r="N113" s="49"/>
    </row>
    <row r="114" spans="1:14" s="1" customFormat="1" ht="25.5" x14ac:dyDescent="0.25">
      <c r="A114" s="17"/>
      <c r="B114" s="17" t="s">
        <v>139</v>
      </c>
      <c r="C114" s="17"/>
      <c r="D114" s="17"/>
      <c r="E114" s="35">
        <v>851</v>
      </c>
      <c r="F114" s="18" t="s">
        <v>144</v>
      </c>
      <c r="G114" s="24" t="s">
        <v>87</v>
      </c>
      <c r="H114" s="24" t="s">
        <v>207</v>
      </c>
      <c r="I114" s="18" t="s">
        <v>140</v>
      </c>
      <c r="J114" s="19">
        <v>0</v>
      </c>
      <c r="K114" s="19">
        <v>2000000</v>
      </c>
      <c r="L114" s="19">
        <f t="shared" ref="L114" si="53">J114+K114</f>
        <v>2000000</v>
      </c>
      <c r="N114" s="49"/>
    </row>
    <row r="115" spans="1:14" s="16" customFormat="1" ht="12.75" x14ac:dyDescent="0.25">
      <c r="A115" s="221" t="s">
        <v>171</v>
      </c>
      <c r="B115" s="221"/>
      <c r="C115" s="17"/>
      <c r="D115" s="17"/>
      <c r="E115" s="35">
        <v>851</v>
      </c>
      <c r="F115" s="18" t="s">
        <v>144</v>
      </c>
      <c r="G115" s="18" t="s">
        <v>87</v>
      </c>
      <c r="H115" s="18" t="s">
        <v>172</v>
      </c>
      <c r="I115" s="18"/>
      <c r="J115" s="19">
        <f t="shared" ref="J115:L115" si="54">J116</f>
        <v>2392400</v>
      </c>
      <c r="K115" s="19">
        <f t="shared" si="54"/>
        <v>3768861</v>
      </c>
      <c r="L115" s="19">
        <f t="shared" si="54"/>
        <v>6161261</v>
      </c>
    </row>
    <row r="116" spans="1:14" s="1" customFormat="1" ht="14.25" customHeight="1" x14ac:dyDescent="0.25">
      <c r="A116" s="17"/>
      <c r="B116" s="17" t="s">
        <v>137</v>
      </c>
      <c r="C116" s="17"/>
      <c r="D116" s="17"/>
      <c r="E116" s="35">
        <v>851</v>
      </c>
      <c r="F116" s="24" t="s">
        <v>144</v>
      </c>
      <c r="G116" s="18" t="s">
        <v>87</v>
      </c>
      <c r="H116" s="24" t="s">
        <v>172</v>
      </c>
      <c r="I116" s="24" t="s">
        <v>138</v>
      </c>
      <c r="J116" s="19">
        <f>J118+J117</f>
        <v>2392400</v>
      </c>
      <c r="K116" s="19">
        <f t="shared" ref="K116:L116" si="55">K118+K117</f>
        <v>3768861</v>
      </c>
      <c r="L116" s="19">
        <f t="shared" si="55"/>
        <v>6161261</v>
      </c>
    </row>
    <row r="117" spans="1:14" s="1" customFormat="1" ht="25.5" x14ac:dyDescent="0.25">
      <c r="A117" s="17"/>
      <c r="B117" s="17" t="s">
        <v>139</v>
      </c>
      <c r="C117" s="17"/>
      <c r="D117" s="17"/>
      <c r="E117" s="35">
        <v>851</v>
      </c>
      <c r="F117" s="24" t="s">
        <v>144</v>
      </c>
      <c r="G117" s="18" t="s">
        <v>87</v>
      </c>
      <c r="H117" s="24" t="s">
        <v>172</v>
      </c>
      <c r="I117" s="24" t="s">
        <v>140</v>
      </c>
      <c r="J117" s="19"/>
      <c r="K117" s="19">
        <f>2392400+2518061-550000+133400+1500000+167400</f>
        <v>6161261</v>
      </c>
      <c r="L117" s="19">
        <f t="shared" si="39"/>
        <v>6161261</v>
      </c>
    </row>
    <row r="118" spans="1:14" s="1" customFormat="1" ht="25.5" x14ac:dyDescent="0.25">
      <c r="A118" s="17"/>
      <c r="B118" s="17" t="s">
        <v>173</v>
      </c>
      <c r="C118" s="17"/>
      <c r="D118" s="17"/>
      <c r="E118" s="35">
        <v>851</v>
      </c>
      <c r="F118" s="24" t="s">
        <v>144</v>
      </c>
      <c r="G118" s="18" t="s">
        <v>87</v>
      </c>
      <c r="H118" s="24" t="s">
        <v>172</v>
      </c>
      <c r="I118" s="24" t="s">
        <v>174</v>
      </c>
      <c r="J118" s="19">
        <f>3842400-800000-650000</f>
        <v>2392400</v>
      </c>
      <c r="K118" s="19">
        <v>-2392400</v>
      </c>
      <c r="L118" s="19">
        <f t="shared" si="39"/>
        <v>0</v>
      </c>
    </row>
    <row r="119" spans="1:14" s="1" customFormat="1" ht="12.75" x14ac:dyDescent="0.25">
      <c r="A119" s="219" t="s">
        <v>241</v>
      </c>
      <c r="B119" s="219"/>
      <c r="C119" s="9"/>
      <c r="D119" s="9"/>
      <c r="E119" s="35">
        <v>851</v>
      </c>
      <c r="F119" s="10" t="s">
        <v>242</v>
      </c>
      <c r="G119" s="10"/>
      <c r="H119" s="10"/>
      <c r="I119" s="10"/>
      <c r="J119" s="11">
        <f>J120+J159</f>
        <v>4800540</v>
      </c>
      <c r="K119" s="11">
        <f t="shared" ref="K119:L119" si="56">K120+K159</f>
        <v>3180</v>
      </c>
      <c r="L119" s="11">
        <f t="shared" si="56"/>
        <v>4803720</v>
      </c>
    </row>
    <row r="120" spans="1:14" s="1" customFormat="1" ht="12.75" x14ac:dyDescent="0.25">
      <c r="A120" s="220" t="s">
        <v>243</v>
      </c>
      <c r="B120" s="220"/>
      <c r="C120" s="13"/>
      <c r="D120" s="13"/>
      <c r="E120" s="35">
        <v>851</v>
      </c>
      <c r="F120" s="14" t="s">
        <v>242</v>
      </c>
      <c r="G120" s="14" t="s">
        <v>15</v>
      </c>
      <c r="H120" s="14"/>
      <c r="I120" s="14"/>
      <c r="J120" s="15">
        <f>J121+J129+J139+J146+J153+J156</f>
        <v>4785540</v>
      </c>
      <c r="K120" s="15">
        <f t="shared" ref="K120:L120" si="57">K121+K129+K139+K146+K153+K156</f>
        <v>3180</v>
      </c>
      <c r="L120" s="15">
        <f t="shared" si="57"/>
        <v>4788720</v>
      </c>
    </row>
    <row r="121" spans="1:14" s="1" customFormat="1" ht="12.75" hidden="1" x14ac:dyDescent="0.25">
      <c r="A121" s="221" t="s">
        <v>244</v>
      </c>
      <c r="B121" s="221"/>
      <c r="C121" s="17"/>
      <c r="D121" s="17"/>
      <c r="E121" s="35">
        <v>851</v>
      </c>
      <c r="F121" s="18" t="s">
        <v>242</v>
      </c>
      <c r="G121" s="18" t="s">
        <v>15</v>
      </c>
      <c r="H121" s="18" t="s">
        <v>245</v>
      </c>
      <c r="I121" s="18"/>
      <c r="J121" s="19">
        <f>J122</f>
        <v>1380000</v>
      </c>
      <c r="K121" s="19">
        <f t="shared" ref="K121:L121" si="58">K122</f>
        <v>0</v>
      </c>
      <c r="L121" s="19">
        <f t="shared" si="58"/>
        <v>1380000</v>
      </c>
    </row>
    <row r="122" spans="1:14" s="1" customFormat="1" ht="12.75" hidden="1" x14ac:dyDescent="0.25">
      <c r="A122" s="221" t="s">
        <v>148</v>
      </c>
      <c r="B122" s="221"/>
      <c r="C122" s="17"/>
      <c r="D122" s="17"/>
      <c r="E122" s="35">
        <v>851</v>
      </c>
      <c r="F122" s="18" t="s">
        <v>242</v>
      </c>
      <c r="G122" s="18" t="s">
        <v>15</v>
      </c>
      <c r="H122" s="18" t="s">
        <v>246</v>
      </c>
      <c r="I122" s="18"/>
      <c r="J122" s="19">
        <f>J123+J126</f>
        <v>1380000</v>
      </c>
      <c r="K122" s="19">
        <f t="shared" ref="K122:L122" si="59">K123+K126</f>
        <v>0</v>
      </c>
      <c r="L122" s="19">
        <f t="shared" si="59"/>
        <v>1380000</v>
      </c>
    </row>
    <row r="123" spans="1:14" s="2" customFormat="1" ht="12.75" hidden="1" x14ac:dyDescent="0.25">
      <c r="A123" s="221" t="s">
        <v>247</v>
      </c>
      <c r="B123" s="221"/>
      <c r="C123" s="17"/>
      <c r="D123" s="17"/>
      <c r="E123" s="35">
        <v>851</v>
      </c>
      <c r="F123" s="24" t="s">
        <v>242</v>
      </c>
      <c r="G123" s="24" t="s">
        <v>15</v>
      </c>
      <c r="H123" s="24" t="s">
        <v>248</v>
      </c>
      <c r="I123" s="24"/>
      <c r="J123" s="26">
        <f t="shared" ref="J123:L124" si="60">J124</f>
        <v>180000</v>
      </c>
      <c r="K123" s="26">
        <f t="shared" si="60"/>
        <v>0</v>
      </c>
      <c r="L123" s="26">
        <f t="shared" si="60"/>
        <v>180000</v>
      </c>
    </row>
    <row r="124" spans="1:14" s="1" customFormat="1" ht="12.75" hidden="1" x14ac:dyDescent="0.25">
      <c r="A124" s="32"/>
      <c r="B124" s="17" t="s">
        <v>31</v>
      </c>
      <c r="C124" s="17"/>
      <c r="D124" s="17"/>
      <c r="E124" s="35">
        <v>851</v>
      </c>
      <c r="F124" s="18" t="s">
        <v>242</v>
      </c>
      <c r="G124" s="18" t="s">
        <v>15</v>
      </c>
      <c r="H124" s="18" t="s">
        <v>248</v>
      </c>
      <c r="I124" s="18" t="s">
        <v>32</v>
      </c>
      <c r="J124" s="19">
        <f t="shared" si="60"/>
        <v>180000</v>
      </c>
      <c r="K124" s="19">
        <f t="shared" si="60"/>
        <v>0</v>
      </c>
      <c r="L124" s="19">
        <f t="shared" si="60"/>
        <v>180000</v>
      </c>
    </row>
    <row r="125" spans="1:14" s="1" customFormat="1" ht="12.75" hidden="1" x14ac:dyDescent="0.25">
      <c r="A125" s="32"/>
      <c r="B125" s="17" t="s">
        <v>238</v>
      </c>
      <c r="C125" s="17"/>
      <c r="D125" s="17"/>
      <c r="E125" s="35">
        <v>851</v>
      </c>
      <c r="F125" s="18" t="s">
        <v>242</v>
      </c>
      <c r="G125" s="18" t="s">
        <v>15</v>
      </c>
      <c r="H125" s="18" t="s">
        <v>248</v>
      </c>
      <c r="I125" s="18" t="s">
        <v>34</v>
      </c>
      <c r="J125" s="19">
        <v>180000</v>
      </c>
      <c r="K125" s="19"/>
      <c r="L125" s="19">
        <f t="shared" si="39"/>
        <v>180000</v>
      </c>
    </row>
    <row r="126" spans="1:14" s="1" customFormat="1" ht="12.75" hidden="1" x14ac:dyDescent="0.25">
      <c r="A126" s="221" t="s">
        <v>249</v>
      </c>
      <c r="B126" s="221"/>
      <c r="C126" s="17"/>
      <c r="D126" s="17"/>
      <c r="E126" s="35">
        <v>851</v>
      </c>
      <c r="F126" s="24" t="s">
        <v>242</v>
      </c>
      <c r="G126" s="24" t="s">
        <v>15</v>
      </c>
      <c r="H126" s="24" t="s">
        <v>250</v>
      </c>
      <c r="I126" s="24"/>
      <c r="J126" s="26">
        <f t="shared" ref="J126:L127" si="61">J127</f>
        <v>1200000</v>
      </c>
      <c r="K126" s="26">
        <f t="shared" si="61"/>
        <v>0</v>
      </c>
      <c r="L126" s="26">
        <f t="shared" si="61"/>
        <v>1200000</v>
      </c>
    </row>
    <row r="127" spans="1:14" s="1" customFormat="1" ht="12.75" hidden="1" x14ac:dyDescent="0.25">
      <c r="A127" s="20"/>
      <c r="B127" s="21" t="s">
        <v>27</v>
      </c>
      <c r="C127" s="21"/>
      <c r="D127" s="21"/>
      <c r="E127" s="35">
        <v>851</v>
      </c>
      <c r="F127" s="24" t="s">
        <v>242</v>
      </c>
      <c r="G127" s="24" t="s">
        <v>15</v>
      </c>
      <c r="H127" s="24" t="s">
        <v>250</v>
      </c>
      <c r="I127" s="18" t="s">
        <v>28</v>
      </c>
      <c r="J127" s="19">
        <f t="shared" si="61"/>
        <v>1200000</v>
      </c>
      <c r="K127" s="19">
        <f t="shared" si="61"/>
        <v>0</v>
      </c>
      <c r="L127" s="19">
        <f t="shared" si="61"/>
        <v>1200000</v>
      </c>
    </row>
    <row r="128" spans="1:14" s="1" customFormat="1" ht="12.75" hidden="1" x14ac:dyDescent="0.25">
      <c r="A128" s="20"/>
      <c r="B128" s="17" t="s">
        <v>29</v>
      </c>
      <c r="C128" s="17"/>
      <c r="D128" s="17"/>
      <c r="E128" s="35">
        <v>851</v>
      </c>
      <c r="F128" s="24" t="s">
        <v>242</v>
      </c>
      <c r="G128" s="24" t="s">
        <v>15</v>
      </c>
      <c r="H128" s="24" t="s">
        <v>250</v>
      </c>
      <c r="I128" s="18" t="s">
        <v>30</v>
      </c>
      <c r="J128" s="19">
        <v>1200000</v>
      </c>
      <c r="K128" s="19"/>
      <c r="L128" s="19">
        <f t="shared" si="39"/>
        <v>1200000</v>
      </c>
    </row>
    <row r="129" spans="1:12" s="1" customFormat="1" ht="12.75" hidden="1" x14ac:dyDescent="0.25">
      <c r="A129" s="221" t="s">
        <v>251</v>
      </c>
      <c r="B129" s="221"/>
      <c r="C129" s="17"/>
      <c r="D129" s="17"/>
      <c r="E129" s="35">
        <v>851</v>
      </c>
      <c r="F129" s="18" t="s">
        <v>242</v>
      </c>
      <c r="G129" s="18" t="s">
        <v>15</v>
      </c>
      <c r="H129" s="18" t="s">
        <v>252</v>
      </c>
      <c r="I129" s="18"/>
      <c r="J129" s="19">
        <f>J130</f>
        <v>3154200</v>
      </c>
      <c r="K129" s="19">
        <f t="shared" ref="K129:L129" si="62">K130</f>
        <v>0</v>
      </c>
      <c r="L129" s="19">
        <f t="shared" si="62"/>
        <v>3154200</v>
      </c>
    </row>
    <row r="130" spans="1:12" s="1" customFormat="1" ht="12.75" hidden="1" x14ac:dyDescent="0.25">
      <c r="A130" s="221" t="s">
        <v>148</v>
      </c>
      <c r="B130" s="221"/>
      <c r="C130" s="17"/>
      <c r="D130" s="17"/>
      <c r="E130" s="35">
        <v>851</v>
      </c>
      <c r="F130" s="18" t="s">
        <v>242</v>
      </c>
      <c r="G130" s="18" t="s">
        <v>15</v>
      </c>
      <c r="H130" s="18" t="s">
        <v>253</v>
      </c>
      <c r="I130" s="18"/>
      <c r="J130" s="19">
        <f>J131+J136</f>
        <v>3154200</v>
      </c>
      <c r="K130" s="19">
        <f t="shared" ref="K130:L130" si="63">K131+K136</f>
        <v>0</v>
      </c>
      <c r="L130" s="19">
        <f t="shared" si="63"/>
        <v>3154200</v>
      </c>
    </row>
    <row r="131" spans="1:12" s="2" customFormat="1" ht="12.75" hidden="1" x14ac:dyDescent="0.25">
      <c r="A131" s="221" t="s">
        <v>254</v>
      </c>
      <c r="B131" s="221"/>
      <c r="C131" s="17"/>
      <c r="D131" s="17"/>
      <c r="E131" s="35">
        <v>851</v>
      </c>
      <c r="F131" s="18" t="s">
        <v>242</v>
      </c>
      <c r="G131" s="18" t="s">
        <v>15</v>
      </c>
      <c r="H131" s="18" t="s">
        <v>255</v>
      </c>
      <c r="I131" s="18"/>
      <c r="J131" s="19">
        <f>J132+J134</f>
        <v>564200</v>
      </c>
      <c r="K131" s="19">
        <f t="shared" ref="K131:L131" si="64">K132+K134</f>
        <v>0</v>
      </c>
      <c r="L131" s="19">
        <f t="shared" si="64"/>
        <v>564200</v>
      </c>
    </row>
    <row r="132" spans="1:12" s="1" customFormat="1" ht="25.5" x14ac:dyDescent="0.25">
      <c r="A132" s="17"/>
      <c r="B132" s="17" t="s">
        <v>152</v>
      </c>
      <c r="C132" s="17"/>
      <c r="D132" s="17"/>
      <c r="E132" s="35">
        <v>851</v>
      </c>
      <c r="F132" s="18" t="s">
        <v>242</v>
      </c>
      <c r="G132" s="18" t="s">
        <v>15</v>
      </c>
      <c r="H132" s="18" t="s">
        <v>255</v>
      </c>
      <c r="I132" s="18" t="s">
        <v>153</v>
      </c>
      <c r="J132" s="19">
        <f>J133</f>
        <v>474200</v>
      </c>
      <c r="K132" s="19">
        <f t="shared" ref="K132:L132" si="65">K133</f>
        <v>90000</v>
      </c>
      <c r="L132" s="19">
        <f t="shared" si="65"/>
        <v>564200</v>
      </c>
    </row>
    <row r="133" spans="1:12" s="1" customFormat="1" ht="25.5" customHeight="1" x14ac:dyDescent="0.25">
      <c r="A133" s="17"/>
      <c r="B133" s="17" t="s">
        <v>154</v>
      </c>
      <c r="C133" s="17"/>
      <c r="D133" s="17"/>
      <c r="E133" s="35">
        <v>851</v>
      </c>
      <c r="F133" s="18" t="s">
        <v>242</v>
      </c>
      <c r="G133" s="18" t="s">
        <v>15</v>
      </c>
      <c r="H133" s="18" t="s">
        <v>255</v>
      </c>
      <c r="I133" s="18" t="s">
        <v>155</v>
      </c>
      <c r="J133" s="19">
        <v>474200</v>
      </c>
      <c r="K133" s="19">
        <v>90000</v>
      </c>
      <c r="L133" s="19">
        <f t="shared" si="39"/>
        <v>564200</v>
      </c>
    </row>
    <row r="134" spans="1:12" s="1" customFormat="1" ht="12.75" x14ac:dyDescent="0.25">
      <c r="A134" s="32"/>
      <c r="B134" s="17" t="s">
        <v>31</v>
      </c>
      <c r="C134" s="17"/>
      <c r="D134" s="17"/>
      <c r="E134" s="35">
        <v>851</v>
      </c>
      <c r="F134" s="18" t="s">
        <v>242</v>
      </c>
      <c r="G134" s="18" t="s">
        <v>15</v>
      </c>
      <c r="H134" s="18" t="s">
        <v>255</v>
      </c>
      <c r="I134" s="18" t="s">
        <v>32</v>
      </c>
      <c r="J134" s="19">
        <f>J135</f>
        <v>90000</v>
      </c>
      <c r="K134" s="19">
        <f t="shared" ref="K134:L134" si="66">K135</f>
        <v>-90000</v>
      </c>
      <c r="L134" s="19">
        <f t="shared" si="66"/>
        <v>0</v>
      </c>
    </row>
    <row r="135" spans="1:12" s="1" customFormat="1" ht="12.75" x14ac:dyDescent="0.25">
      <c r="A135" s="32"/>
      <c r="B135" s="17" t="s">
        <v>238</v>
      </c>
      <c r="C135" s="17"/>
      <c r="D135" s="17"/>
      <c r="E135" s="35">
        <v>851</v>
      </c>
      <c r="F135" s="18" t="s">
        <v>242</v>
      </c>
      <c r="G135" s="18" t="s">
        <v>15</v>
      </c>
      <c r="H135" s="18" t="s">
        <v>255</v>
      </c>
      <c r="I135" s="18" t="s">
        <v>34</v>
      </c>
      <c r="J135" s="19">
        <v>90000</v>
      </c>
      <c r="K135" s="19">
        <v>-90000</v>
      </c>
      <c r="L135" s="19">
        <f t="shared" si="39"/>
        <v>0</v>
      </c>
    </row>
    <row r="136" spans="1:12" s="12" customFormat="1" ht="12.75" hidden="1" x14ac:dyDescent="0.25">
      <c r="A136" s="221" t="s">
        <v>256</v>
      </c>
      <c r="B136" s="221"/>
      <c r="C136" s="17"/>
      <c r="D136" s="17"/>
      <c r="E136" s="35">
        <v>851</v>
      </c>
      <c r="F136" s="18" t="s">
        <v>242</v>
      </c>
      <c r="G136" s="18" t="s">
        <v>15</v>
      </c>
      <c r="H136" s="18" t="s">
        <v>257</v>
      </c>
      <c r="I136" s="18"/>
      <c r="J136" s="19">
        <f t="shared" ref="J136:L137" si="67">J137</f>
        <v>2590000</v>
      </c>
      <c r="K136" s="19">
        <f t="shared" si="67"/>
        <v>0</v>
      </c>
      <c r="L136" s="19">
        <f t="shared" si="67"/>
        <v>2590000</v>
      </c>
    </row>
    <row r="137" spans="1:12" s="1" customFormat="1" ht="25.5" hidden="1" x14ac:dyDescent="0.25">
      <c r="A137" s="17"/>
      <c r="B137" s="17" t="s">
        <v>152</v>
      </c>
      <c r="C137" s="17"/>
      <c r="D137" s="17"/>
      <c r="E137" s="35">
        <v>851</v>
      </c>
      <c r="F137" s="18" t="s">
        <v>242</v>
      </c>
      <c r="G137" s="18" t="s">
        <v>15</v>
      </c>
      <c r="H137" s="18" t="s">
        <v>257</v>
      </c>
      <c r="I137" s="18" t="s">
        <v>153</v>
      </c>
      <c r="J137" s="19">
        <f t="shared" si="67"/>
        <v>2590000</v>
      </c>
      <c r="K137" s="19">
        <f t="shared" si="67"/>
        <v>0</v>
      </c>
      <c r="L137" s="19">
        <f t="shared" si="67"/>
        <v>2590000</v>
      </c>
    </row>
    <row r="138" spans="1:12" s="1" customFormat="1" ht="25.5" hidden="1" x14ac:dyDescent="0.25">
      <c r="A138" s="17"/>
      <c r="B138" s="17" t="s">
        <v>154</v>
      </c>
      <c r="C138" s="17"/>
      <c r="D138" s="17"/>
      <c r="E138" s="35">
        <v>851</v>
      </c>
      <c r="F138" s="18" t="s">
        <v>242</v>
      </c>
      <c r="G138" s="18" t="s">
        <v>15</v>
      </c>
      <c r="H138" s="18" t="s">
        <v>257</v>
      </c>
      <c r="I138" s="18" t="s">
        <v>155</v>
      </c>
      <c r="J138" s="19">
        <v>2590000</v>
      </c>
      <c r="K138" s="19"/>
      <c r="L138" s="19">
        <f t="shared" si="39"/>
        <v>2590000</v>
      </c>
    </row>
    <row r="139" spans="1:12" s="1" customFormat="1" ht="12.75" x14ac:dyDescent="0.25">
      <c r="A139" s="221" t="s">
        <v>71</v>
      </c>
      <c r="B139" s="221"/>
      <c r="C139" s="17"/>
      <c r="D139" s="17"/>
      <c r="E139" s="35">
        <v>851</v>
      </c>
      <c r="F139" s="24" t="s">
        <v>242</v>
      </c>
      <c r="G139" s="18" t="s">
        <v>15</v>
      </c>
      <c r="H139" s="24" t="s">
        <v>72</v>
      </c>
      <c r="I139" s="24"/>
      <c r="J139" s="26">
        <f t="shared" ref="J139:L140" si="68">J140</f>
        <v>9540</v>
      </c>
      <c r="K139" s="26">
        <f t="shared" si="68"/>
        <v>3180</v>
      </c>
      <c r="L139" s="26">
        <f t="shared" si="68"/>
        <v>12720</v>
      </c>
    </row>
    <row r="140" spans="1:12" s="1" customFormat="1" ht="54.75" customHeight="1" x14ac:dyDescent="0.25">
      <c r="A140" s="221" t="s">
        <v>73</v>
      </c>
      <c r="B140" s="221"/>
      <c r="C140" s="17"/>
      <c r="D140" s="17"/>
      <c r="E140" s="35">
        <v>851</v>
      </c>
      <c r="F140" s="18" t="s">
        <v>242</v>
      </c>
      <c r="G140" s="18" t="s">
        <v>15</v>
      </c>
      <c r="H140" s="18" t="s">
        <v>74</v>
      </c>
      <c r="I140" s="18"/>
      <c r="J140" s="19">
        <f t="shared" si="68"/>
        <v>9540</v>
      </c>
      <c r="K140" s="19">
        <f t="shared" si="68"/>
        <v>3180</v>
      </c>
      <c r="L140" s="19">
        <f t="shared" si="68"/>
        <v>12720</v>
      </c>
    </row>
    <row r="141" spans="1:12" s="1" customFormat="1" ht="41.25" customHeight="1" x14ac:dyDescent="0.25">
      <c r="A141" s="221" t="s">
        <v>258</v>
      </c>
      <c r="B141" s="221"/>
      <c r="C141" s="17"/>
      <c r="D141" s="17"/>
      <c r="E141" s="35">
        <v>851</v>
      </c>
      <c r="F141" s="18" t="s">
        <v>242</v>
      </c>
      <c r="G141" s="18" t="s">
        <v>15</v>
      </c>
      <c r="H141" s="18" t="s">
        <v>259</v>
      </c>
      <c r="I141" s="18"/>
      <c r="J141" s="19">
        <f>J143+J144</f>
        <v>9540</v>
      </c>
      <c r="K141" s="19">
        <f t="shared" ref="K141:L141" si="69">K143+K144</f>
        <v>3180</v>
      </c>
      <c r="L141" s="19">
        <f t="shared" si="69"/>
        <v>12720</v>
      </c>
    </row>
    <row r="142" spans="1:12" s="1" customFormat="1" ht="12.75" x14ac:dyDescent="0.25">
      <c r="A142" s="20"/>
      <c r="B142" s="21" t="s">
        <v>161</v>
      </c>
      <c r="C142" s="21"/>
      <c r="D142" s="21"/>
      <c r="E142" s="35">
        <v>851</v>
      </c>
      <c r="F142" s="18" t="s">
        <v>242</v>
      </c>
      <c r="G142" s="18" t="s">
        <v>15</v>
      </c>
      <c r="H142" s="18" t="s">
        <v>259</v>
      </c>
      <c r="I142" s="18" t="s">
        <v>162</v>
      </c>
      <c r="J142" s="19">
        <f>J143</f>
        <v>9540</v>
      </c>
      <c r="K142" s="19">
        <f t="shared" ref="K142:L142" si="70">K143</f>
        <v>-9540</v>
      </c>
      <c r="L142" s="19">
        <f t="shared" si="70"/>
        <v>0</v>
      </c>
    </row>
    <row r="143" spans="1:12" s="1" customFormat="1" ht="16.5" customHeight="1" x14ac:dyDescent="0.25">
      <c r="A143" s="32"/>
      <c r="B143" s="17" t="s">
        <v>167</v>
      </c>
      <c r="C143" s="17"/>
      <c r="D143" s="17"/>
      <c r="E143" s="35">
        <v>851</v>
      </c>
      <c r="F143" s="18" t="s">
        <v>242</v>
      </c>
      <c r="G143" s="18" t="s">
        <v>15</v>
      </c>
      <c r="H143" s="18" t="s">
        <v>259</v>
      </c>
      <c r="I143" s="18" t="s">
        <v>168</v>
      </c>
      <c r="J143" s="19">
        <v>9540</v>
      </c>
      <c r="K143" s="19">
        <v>-9540</v>
      </c>
      <c r="L143" s="19">
        <f t="shared" si="39"/>
        <v>0</v>
      </c>
    </row>
    <row r="144" spans="1:12" s="1" customFormat="1" ht="25.5" x14ac:dyDescent="0.25">
      <c r="A144" s="32"/>
      <c r="B144" s="17" t="s">
        <v>152</v>
      </c>
      <c r="C144" s="17"/>
      <c r="D144" s="17"/>
      <c r="E144" s="35">
        <v>851</v>
      </c>
      <c r="F144" s="18" t="s">
        <v>242</v>
      </c>
      <c r="G144" s="18" t="s">
        <v>15</v>
      </c>
      <c r="H144" s="18" t="s">
        <v>259</v>
      </c>
      <c r="I144" s="18" t="s">
        <v>153</v>
      </c>
      <c r="J144" s="19">
        <f>J145</f>
        <v>0</v>
      </c>
      <c r="K144" s="19">
        <f t="shared" ref="K144:L144" si="71">K145</f>
        <v>12720</v>
      </c>
      <c r="L144" s="19">
        <f t="shared" si="71"/>
        <v>12720</v>
      </c>
    </row>
    <row r="145" spans="1:12" s="1" customFormat="1" ht="26.25" customHeight="1" x14ac:dyDescent="0.25">
      <c r="A145" s="32"/>
      <c r="B145" s="17" t="s">
        <v>154</v>
      </c>
      <c r="C145" s="17"/>
      <c r="D145" s="17"/>
      <c r="E145" s="35">
        <v>851</v>
      </c>
      <c r="F145" s="18" t="s">
        <v>242</v>
      </c>
      <c r="G145" s="18" t="s">
        <v>15</v>
      </c>
      <c r="H145" s="18" t="s">
        <v>259</v>
      </c>
      <c r="I145" s="18" t="s">
        <v>155</v>
      </c>
      <c r="J145" s="19"/>
      <c r="K145" s="19">
        <f>9540+3180</f>
        <v>12720</v>
      </c>
      <c r="L145" s="19">
        <f t="shared" si="39"/>
        <v>12720</v>
      </c>
    </row>
    <row r="146" spans="1:12" s="1" customFormat="1" ht="12.75" hidden="1" x14ac:dyDescent="0.25">
      <c r="A146" s="221" t="s">
        <v>42</v>
      </c>
      <c r="B146" s="221"/>
      <c r="C146" s="17"/>
      <c r="D146" s="17"/>
      <c r="E146" s="35">
        <v>851</v>
      </c>
      <c r="F146" s="18" t="s">
        <v>242</v>
      </c>
      <c r="G146" s="18" t="s">
        <v>15</v>
      </c>
      <c r="H146" s="18" t="s">
        <v>43</v>
      </c>
      <c r="I146" s="18"/>
      <c r="J146" s="19">
        <f t="shared" ref="J146:L149" si="72">J147</f>
        <v>31800</v>
      </c>
      <c r="K146" s="19">
        <f t="shared" si="72"/>
        <v>0</v>
      </c>
      <c r="L146" s="19">
        <f t="shared" si="72"/>
        <v>31800</v>
      </c>
    </row>
    <row r="147" spans="1:12" s="16" customFormat="1" ht="12.75" hidden="1" x14ac:dyDescent="0.25">
      <c r="A147" s="221" t="s">
        <v>260</v>
      </c>
      <c r="B147" s="221"/>
      <c r="C147" s="17"/>
      <c r="D147" s="17"/>
      <c r="E147" s="35">
        <v>851</v>
      </c>
      <c r="F147" s="18" t="s">
        <v>242</v>
      </c>
      <c r="G147" s="18" t="s">
        <v>15</v>
      </c>
      <c r="H147" s="18" t="s">
        <v>261</v>
      </c>
      <c r="I147" s="18"/>
      <c r="J147" s="19">
        <f t="shared" si="72"/>
        <v>31800</v>
      </c>
      <c r="K147" s="19">
        <f t="shared" si="72"/>
        <v>0</v>
      </c>
      <c r="L147" s="19">
        <f t="shared" si="72"/>
        <v>31800</v>
      </c>
    </row>
    <row r="148" spans="1:12" s="1" customFormat="1" ht="12.75" hidden="1" x14ac:dyDescent="0.25">
      <c r="A148" s="221" t="s">
        <v>262</v>
      </c>
      <c r="B148" s="221"/>
      <c r="C148" s="17"/>
      <c r="D148" s="17"/>
      <c r="E148" s="35">
        <v>851</v>
      </c>
      <c r="F148" s="18" t="s">
        <v>242</v>
      </c>
      <c r="G148" s="18" t="s">
        <v>15</v>
      </c>
      <c r="H148" s="18" t="s">
        <v>263</v>
      </c>
      <c r="I148" s="18"/>
      <c r="J148" s="19">
        <f>J149+J151</f>
        <v>31800</v>
      </c>
      <c r="K148" s="19">
        <f t="shared" ref="K148:L148" si="73">K149+K151</f>
        <v>0</v>
      </c>
      <c r="L148" s="19">
        <f t="shared" si="73"/>
        <v>31800</v>
      </c>
    </row>
    <row r="149" spans="1:12" s="1" customFormat="1" ht="12.75" x14ac:dyDescent="0.25">
      <c r="A149" s="20"/>
      <c r="B149" s="21" t="s">
        <v>161</v>
      </c>
      <c r="C149" s="21"/>
      <c r="D149" s="21"/>
      <c r="E149" s="35">
        <v>851</v>
      </c>
      <c r="F149" s="18" t="s">
        <v>242</v>
      </c>
      <c r="G149" s="18" t="s">
        <v>15</v>
      </c>
      <c r="H149" s="18" t="s">
        <v>263</v>
      </c>
      <c r="I149" s="18" t="s">
        <v>162</v>
      </c>
      <c r="J149" s="19">
        <f>J150</f>
        <v>31800</v>
      </c>
      <c r="K149" s="19">
        <f t="shared" si="72"/>
        <v>-31800</v>
      </c>
      <c r="L149" s="19">
        <f t="shared" si="72"/>
        <v>0</v>
      </c>
    </row>
    <row r="150" spans="1:12" s="1" customFormat="1" ht="15.75" customHeight="1" x14ac:dyDescent="0.25">
      <c r="A150" s="20"/>
      <c r="B150" s="17" t="s">
        <v>167</v>
      </c>
      <c r="C150" s="17"/>
      <c r="D150" s="17"/>
      <c r="E150" s="35">
        <v>851</v>
      </c>
      <c r="F150" s="18" t="s">
        <v>242</v>
      </c>
      <c r="G150" s="18" t="s">
        <v>15</v>
      </c>
      <c r="H150" s="18" t="s">
        <v>263</v>
      </c>
      <c r="I150" s="18" t="s">
        <v>168</v>
      </c>
      <c r="J150" s="19">
        <v>31800</v>
      </c>
      <c r="K150" s="19">
        <v>-31800</v>
      </c>
      <c r="L150" s="19">
        <f t="shared" si="39"/>
        <v>0</v>
      </c>
    </row>
    <row r="151" spans="1:12" s="1" customFormat="1" ht="25.5" x14ac:dyDescent="0.25">
      <c r="A151" s="20"/>
      <c r="B151" s="17" t="s">
        <v>152</v>
      </c>
      <c r="C151" s="17"/>
      <c r="D151" s="17"/>
      <c r="E151" s="35">
        <v>851</v>
      </c>
      <c r="F151" s="18" t="s">
        <v>242</v>
      </c>
      <c r="G151" s="18" t="s">
        <v>15</v>
      </c>
      <c r="H151" s="18" t="s">
        <v>263</v>
      </c>
      <c r="I151" s="18" t="s">
        <v>153</v>
      </c>
      <c r="J151" s="19">
        <f>J152</f>
        <v>0</v>
      </c>
      <c r="K151" s="19">
        <f t="shared" ref="K151:L151" si="74">K152</f>
        <v>31800</v>
      </c>
      <c r="L151" s="19">
        <f t="shared" si="74"/>
        <v>31800</v>
      </c>
    </row>
    <row r="152" spans="1:12" s="1" customFormat="1" ht="27.75" customHeight="1" x14ac:dyDescent="0.25">
      <c r="A152" s="20"/>
      <c r="B152" s="17" t="s">
        <v>154</v>
      </c>
      <c r="C152" s="17"/>
      <c r="D152" s="17"/>
      <c r="E152" s="35">
        <v>851</v>
      </c>
      <c r="F152" s="18" t="s">
        <v>242</v>
      </c>
      <c r="G152" s="18" t="s">
        <v>15</v>
      </c>
      <c r="H152" s="18" t="s">
        <v>263</v>
      </c>
      <c r="I152" s="18" t="s">
        <v>155</v>
      </c>
      <c r="J152" s="19"/>
      <c r="K152" s="19">
        <v>31800</v>
      </c>
      <c r="L152" s="19">
        <f t="shared" si="39"/>
        <v>31800</v>
      </c>
    </row>
    <row r="153" spans="1:12" s="1" customFormat="1" ht="12.75" hidden="1" x14ac:dyDescent="0.25">
      <c r="A153" s="221" t="s">
        <v>264</v>
      </c>
      <c r="B153" s="221"/>
      <c r="C153" s="17"/>
      <c r="D153" s="17"/>
      <c r="E153" s="35">
        <v>851</v>
      </c>
      <c r="F153" s="18" t="s">
        <v>242</v>
      </c>
      <c r="G153" s="18" t="s">
        <v>15</v>
      </c>
      <c r="H153" s="18" t="s">
        <v>265</v>
      </c>
      <c r="I153" s="18"/>
      <c r="J153" s="19">
        <f t="shared" ref="J153:L154" si="75">J154</f>
        <v>50000</v>
      </c>
      <c r="K153" s="19">
        <f t="shared" si="75"/>
        <v>0</v>
      </c>
      <c r="L153" s="19">
        <f t="shared" si="75"/>
        <v>50000</v>
      </c>
    </row>
    <row r="154" spans="1:12" s="1" customFormat="1" ht="12.75" hidden="1" x14ac:dyDescent="0.25">
      <c r="A154" s="20"/>
      <c r="B154" s="21" t="s">
        <v>27</v>
      </c>
      <c r="C154" s="21"/>
      <c r="D154" s="21"/>
      <c r="E154" s="35">
        <v>851</v>
      </c>
      <c r="F154" s="18" t="s">
        <v>242</v>
      </c>
      <c r="G154" s="18" t="s">
        <v>15</v>
      </c>
      <c r="H154" s="18" t="s">
        <v>265</v>
      </c>
      <c r="I154" s="18" t="s">
        <v>28</v>
      </c>
      <c r="J154" s="19">
        <f t="shared" si="75"/>
        <v>50000</v>
      </c>
      <c r="K154" s="19">
        <f t="shared" si="75"/>
        <v>0</v>
      </c>
      <c r="L154" s="19">
        <f t="shared" si="75"/>
        <v>50000</v>
      </c>
    </row>
    <row r="155" spans="1:12" s="1" customFormat="1" ht="12.75" hidden="1" x14ac:dyDescent="0.25">
      <c r="A155" s="20"/>
      <c r="B155" s="17" t="s">
        <v>29</v>
      </c>
      <c r="C155" s="17"/>
      <c r="D155" s="17"/>
      <c r="E155" s="35">
        <v>851</v>
      </c>
      <c r="F155" s="18" t="s">
        <v>242</v>
      </c>
      <c r="G155" s="18" t="s">
        <v>15</v>
      </c>
      <c r="H155" s="18" t="s">
        <v>265</v>
      </c>
      <c r="I155" s="18" t="s">
        <v>30</v>
      </c>
      <c r="J155" s="19">
        <v>50000</v>
      </c>
      <c r="K155" s="19"/>
      <c r="L155" s="19">
        <f t="shared" si="39"/>
        <v>50000</v>
      </c>
    </row>
    <row r="156" spans="1:12" s="1" customFormat="1" ht="12.75" hidden="1" x14ac:dyDescent="0.25">
      <c r="A156" s="221" t="s">
        <v>266</v>
      </c>
      <c r="B156" s="221"/>
      <c r="C156" s="17"/>
      <c r="D156" s="17"/>
      <c r="E156" s="35">
        <v>851</v>
      </c>
      <c r="F156" s="18" t="s">
        <v>242</v>
      </c>
      <c r="G156" s="18" t="s">
        <v>15</v>
      </c>
      <c r="H156" s="18" t="s">
        <v>267</v>
      </c>
      <c r="I156" s="18"/>
      <c r="J156" s="19">
        <f t="shared" ref="J156:L157" si="76">J157</f>
        <v>160000</v>
      </c>
      <c r="K156" s="19">
        <f t="shared" si="76"/>
        <v>0</v>
      </c>
      <c r="L156" s="19">
        <f t="shared" si="76"/>
        <v>160000</v>
      </c>
    </row>
    <row r="157" spans="1:12" s="1" customFormat="1" ht="12.75" hidden="1" x14ac:dyDescent="0.25">
      <c r="A157" s="20"/>
      <c r="B157" s="21" t="s">
        <v>27</v>
      </c>
      <c r="C157" s="21"/>
      <c r="D157" s="21"/>
      <c r="E157" s="35">
        <v>851</v>
      </c>
      <c r="F157" s="18" t="s">
        <v>242</v>
      </c>
      <c r="G157" s="18" t="s">
        <v>15</v>
      </c>
      <c r="H157" s="18" t="s">
        <v>267</v>
      </c>
      <c r="I157" s="18" t="s">
        <v>28</v>
      </c>
      <c r="J157" s="19">
        <f t="shared" si="76"/>
        <v>160000</v>
      </c>
      <c r="K157" s="19">
        <f t="shared" si="76"/>
        <v>0</v>
      </c>
      <c r="L157" s="19">
        <f t="shared" si="76"/>
        <v>160000</v>
      </c>
    </row>
    <row r="158" spans="1:12" s="1" customFormat="1" ht="12.75" hidden="1" x14ac:dyDescent="0.25">
      <c r="A158" s="20"/>
      <c r="B158" s="17" t="s">
        <v>29</v>
      </c>
      <c r="C158" s="17"/>
      <c r="D158" s="17"/>
      <c r="E158" s="35">
        <v>851</v>
      </c>
      <c r="F158" s="18" t="s">
        <v>242</v>
      </c>
      <c r="G158" s="18" t="s">
        <v>15</v>
      </c>
      <c r="H158" s="18" t="s">
        <v>267</v>
      </c>
      <c r="I158" s="18" t="s">
        <v>30</v>
      </c>
      <c r="J158" s="19">
        <v>160000</v>
      </c>
      <c r="K158" s="19"/>
      <c r="L158" s="19">
        <f t="shared" si="39"/>
        <v>160000</v>
      </c>
    </row>
    <row r="159" spans="1:12" s="1" customFormat="1" ht="12.75" hidden="1" x14ac:dyDescent="0.25">
      <c r="A159" s="220" t="s">
        <v>268</v>
      </c>
      <c r="B159" s="220"/>
      <c r="C159" s="13"/>
      <c r="D159" s="13"/>
      <c r="E159" s="35">
        <v>851</v>
      </c>
      <c r="F159" s="14" t="s">
        <v>242</v>
      </c>
      <c r="G159" s="14" t="s">
        <v>38</v>
      </c>
      <c r="H159" s="14"/>
      <c r="I159" s="14"/>
      <c r="J159" s="52">
        <f>J160</f>
        <v>15000</v>
      </c>
      <c r="K159" s="52">
        <f t="shared" ref="K159:L159" si="77">K160</f>
        <v>0</v>
      </c>
      <c r="L159" s="52">
        <f t="shared" si="77"/>
        <v>15000</v>
      </c>
    </row>
    <row r="160" spans="1:12" s="1" customFormat="1" ht="12.75" hidden="1" x14ac:dyDescent="0.25">
      <c r="A160" s="221" t="s">
        <v>275</v>
      </c>
      <c r="B160" s="221"/>
      <c r="C160" s="17"/>
      <c r="D160" s="17"/>
      <c r="E160" s="35">
        <v>851</v>
      </c>
      <c r="F160" s="18" t="s">
        <v>242</v>
      </c>
      <c r="G160" s="18" t="s">
        <v>38</v>
      </c>
      <c r="H160" s="18" t="s">
        <v>276</v>
      </c>
      <c r="I160" s="18"/>
      <c r="J160" s="19">
        <f t="shared" ref="J160:L161" si="78">J161</f>
        <v>15000</v>
      </c>
      <c r="K160" s="19">
        <f t="shared" si="78"/>
        <v>0</v>
      </c>
      <c r="L160" s="19">
        <f t="shared" si="78"/>
        <v>15000</v>
      </c>
    </row>
    <row r="161" spans="1:12" s="1" customFormat="1" ht="12.75" hidden="1" x14ac:dyDescent="0.25">
      <c r="A161" s="20"/>
      <c r="B161" s="21" t="s">
        <v>27</v>
      </c>
      <c r="C161" s="21"/>
      <c r="D161" s="21"/>
      <c r="E161" s="35">
        <v>851</v>
      </c>
      <c r="F161" s="18" t="s">
        <v>242</v>
      </c>
      <c r="G161" s="18" t="s">
        <v>38</v>
      </c>
      <c r="H161" s="18" t="s">
        <v>276</v>
      </c>
      <c r="I161" s="18" t="s">
        <v>28</v>
      </c>
      <c r="J161" s="19">
        <f t="shared" si="78"/>
        <v>15000</v>
      </c>
      <c r="K161" s="19">
        <f t="shared" si="78"/>
        <v>0</v>
      </c>
      <c r="L161" s="19">
        <f t="shared" si="78"/>
        <v>15000</v>
      </c>
    </row>
    <row r="162" spans="1:12" s="1" customFormat="1" ht="12.75" hidden="1" x14ac:dyDescent="0.25">
      <c r="A162" s="20"/>
      <c r="B162" s="17" t="s">
        <v>29</v>
      </c>
      <c r="C162" s="17"/>
      <c r="D162" s="17"/>
      <c r="E162" s="35">
        <v>851</v>
      </c>
      <c r="F162" s="18" t="s">
        <v>242</v>
      </c>
      <c r="G162" s="18" t="s">
        <v>38</v>
      </c>
      <c r="H162" s="18" t="s">
        <v>276</v>
      </c>
      <c r="I162" s="18" t="s">
        <v>30</v>
      </c>
      <c r="J162" s="19">
        <v>15000</v>
      </c>
      <c r="K162" s="19"/>
      <c r="L162" s="19">
        <f t="shared" si="39"/>
        <v>15000</v>
      </c>
    </row>
    <row r="163" spans="1:12" s="1" customFormat="1" ht="12.75" hidden="1" x14ac:dyDescent="0.25">
      <c r="A163" s="219" t="s">
        <v>277</v>
      </c>
      <c r="B163" s="219"/>
      <c r="C163" s="9"/>
      <c r="D163" s="9"/>
      <c r="E163" s="35">
        <v>851</v>
      </c>
      <c r="F163" s="10" t="s">
        <v>278</v>
      </c>
      <c r="G163" s="10"/>
      <c r="H163" s="10"/>
      <c r="I163" s="10"/>
      <c r="J163" s="11">
        <f>J164+J170+J174+J179</f>
        <v>7009500</v>
      </c>
      <c r="K163" s="11">
        <f t="shared" ref="K163:L163" si="79">K164+K170+K174+K179</f>
        <v>0</v>
      </c>
      <c r="L163" s="11">
        <f t="shared" si="79"/>
        <v>7009500</v>
      </c>
    </row>
    <row r="164" spans="1:12" s="1" customFormat="1" ht="12.75" hidden="1" x14ac:dyDescent="0.25">
      <c r="A164" s="220" t="s">
        <v>279</v>
      </c>
      <c r="B164" s="220"/>
      <c r="C164" s="13"/>
      <c r="D164" s="13"/>
      <c r="E164" s="35">
        <v>851</v>
      </c>
      <c r="F164" s="14" t="s">
        <v>278</v>
      </c>
      <c r="G164" s="14" t="s">
        <v>15</v>
      </c>
      <c r="H164" s="14"/>
      <c r="I164" s="14"/>
      <c r="J164" s="15">
        <f t="shared" ref="J164:L168" si="80">J165</f>
        <v>2320300</v>
      </c>
      <c r="K164" s="15">
        <f t="shared" si="80"/>
        <v>0</v>
      </c>
      <c r="L164" s="15">
        <f t="shared" si="80"/>
        <v>2320300</v>
      </c>
    </row>
    <row r="165" spans="1:12" s="1" customFormat="1" ht="12.75" hidden="1" x14ac:dyDescent="0.25">
      <c r="A165" s="221" t="s">
        <v>280</v>
      </c>
      <c r="B165" s="221"/>
      <c r="C165" s="17"/>
      <c r="D165" s="17"/>
      <c r="E165" s="35">
        <v>851</v>
      </c>
      <c r="F165" s="18" t="s">
        <v>278</v>
      </c>
      <c r="G165" s="18" t="s">
        <v>15</v>
      </c>
      <c r="H165" s="18" t="s">
        <v>281</v>
      </c>
      <c r="I165" s="18"/>
      <c r="J165" s="19">
        <f t="shared" si="80"/>
        <v>2320300</v>
      </c>
      <c r="K165" s="19">
        <f t="shared" si="80"/>
        <v>0</v>
      </c>
      <c r="L165" s="19">
        <f t="shared" si="80"/>
        <v>2320300</v>
      </c>
    </row>
    <row r="166" spans="1:12" s="1" customFormat="1" ht="12.75" hidden="1" x14ac:dyDescent="0.25">
      <c r="A166" s="221" t="s">
        <v>282</v>
      </c>
      <c r="B166" s="221"/>
      <c r="C166" s="17"/>
      <c r="D166" s="17"/>
      <c r="E166" s="35">
        <v>851</v>
      </c>
      <c r="F166" s="18" t="s">
        <v>278</v>
      </c>
      <c r="G166" s="18" t="s">
        <v>15</v>
      </c>
      <c r="H166" s="18" t="s">
        <v>283</v>
      </c>
      <c r="I166" s="18"/>
      <c r="J166" s="19">
        <f t="shared" si="80"/>
        <v>2320300</v>
      </c>
      <c r="K166" s="19">
        <f t="shared" si="80"/>
        <v>0</v>
      </c>
      <c r="L166" s="19">
        <f t="shared" si="80"/>
        <v>2320300</v>
      </c>
    </row>
    <row r="167" spans="1:12" s="1" customFormat="1" ht="12.75" hidden="1" x14ac:dyDescent="0.25">
      <c r="A167" s="221" t="s">
        <v>284</v>
      </c>
      <c r="B167" s="221"/>
      <c r="C167" s="17"/>
      <c r="D167" s="17"/>
      <c r="E167" s="35">
        <v>851</v>
      </c>
      <c r="F167" s="18" t="s">
        <v>278</v>
      </c>
      <c r="G167" s="18" t="s">
        <v>15</v>
      </c>
      <c r="H167" s="18" t="s">
        <v>285</v>
      </c>
      <c r="I167" s="18"/>
      <c r="J167" s="19">
        <f t="shared" si="80"/>
        <v>2320300</v>
      </c>
      <c r="K167" s="19">
        <f t="shared" si="80"/>
        <v>0</v>
      </c>
      <c r="L167" s="19">
        <f t="shared" si="80"/>
        <v>2320300</v>
      </c>
    </row>
    <row r="168" spans="1:12" s="1" customFormat="1" ht="12.75" hidden="1" x14ac:dyDescent="0.25">
      <c r="A168" s="53"/>
      <c r="B168" s="21" t="s">
        <v>161</v>
      </c>
      <c r="C168" s="21"/>
      <c r="D168" s="21"/>
      <c r="E168" s="35">
        <v>851</v>
      </c>
      <c r="F168" s="18" t="s">
        <v>278</v>
      </c>
      <c r="G168" s="18" t="s">
        <v>15</v>
      </c>
      <c r="H168" s="18" t="s">
        <v>285</v>
      </c>
      <c r="I168" s="18" t="s">
        <v>162</v>
      </c>
      <c r="J168" s="19">
        <f t="shared" si="80"/>
        <v>2320300</v>
      </c>
      <c r="K168" s="19">
        <f t="shared" si="80"/>
        <v>0</v>
      </c>
      <c r="L168" s="19">
        <f t="shared" si="80"/>
        <v>2320300</v>
      </c>
    </row>
    <row r="169" spans="1:12" s="1" customFormat="1" ht="25.5" hidden="1" x14ac:dyDescent="0.25">
      <c r="A169" s="53"/>
      <c r="B169" s="21" t="s">
        <v>286</v>
      </c>
      <c r="C169" s="21"/>
      <c r="D169" s="21"/>
      <c r="E169" s="35">
        <v>851</v>
      </c>
      <c r="F169" s="18" t="s">
        <v>278</v>
      </c>
      <c r="G169" s="18" t="s">
        <v>15</v>
      </c>
      <c r="H169" s="18" t="s">
        <v>285</v>
      </c>
      <c r="I169" s="18" t="s">
        <v>164</v>
      </c>
      <c r="J169" s="19">
        <v>2320300</v>
      </c>
      <c r="K169" s="19"/>
      <c r="L169" s="19">
        <f t="shared" si="39"/>
        <v>2320300</v>
      </c>
    </row>
    <row r="170" spans="1:12" s="1" customFormat="1" ht="12.75" hidden="1" x14ac:dyDescent="0.25">
      <c r="A170" s="229" t="s">
        <v>287</v>
      </c>
      <c r="B170" s="230"/>
      <c r="C170" s="42"/>
      <c r="D170" s="42"/>
      <c r="E170" s="35">
        <v>851</v>
      </c>
      <c r="F170" s="14" t="s">
        <v>278</v>
      </c>
      <c r="G170" s="14" t="s">
        <v>17</v>
      </c>
      <c r="H170" s="14"/>
      <c r="I170" s="14"/>
      <c r="J170" s="15">
        <f>J171</f>
        <v>800000</v>
      </c>
      <c r="K170" s="15">
        <f t="shared" ref="K170:L172" si="81">K171</f>
        <v>0</v>
      </c>
      <c r="L170" s="15">
        <f t="shared" si="81"/>
        <v>800000</v>
      </c>
    </row>
    <row r="171" spans="1:12" s="1" customFormat="1" ht="12.75" hidden="1" x14ac:dyDescent="0.25">
      <c r="A171" s="225" t="s">
        <v>296</v>
      </c>
      <c r="B171" s="226"/>
      <c r="C171" s="22"/>
      <c r="D171" s="22"/>
      <c r="E171" s="35">
        <v>851</v>
      </c>
      <c r="F171" s="18" t="s">
        <v>278</v>
      </c>
      <c r="G171" s="18" t="s">
        <v>17</v>
      </c>
      <c r="H171" s="18" t="s">
        <v>297</v>
      </c>
      <c r="I171" s="18"/>
      <c r="J171" s="19">
        <f>J172</f>
        <v>800000</v>
      </c>
      <c r="K171" s="19">
        <f t="shared" si="81"/>
        <v>0</v>
      </c>
      <c r="L171" s="19">
        <f t="shared" si="81"/>
        <v>800000</v>
      </c>
    </row>
    <row r="172" spans="1:12" s="1" customFormat="1" ht="12.75" hidden="1" x14ac:dyDescent="0.25">
      <c r="A172" s="53"/>
      <c r="B172" s="17" t="s">
        <v>137</v>
      </c>
      <c r="C172" s="17"/>
      <c r="D172" s="17"/>
      <c r="E172" s="35">
        <v>851</v>
      </c>
      <c r="F172" s="18" t="s">
        <v>278</v>
      </c>
      <c r="G172" s="18" t="s">
        <v>17</v>
      </c>
      <c r="H172" s="18" t="s">
        <v>297</v>
      </c>
      <c r="I172" s="18" t="s">
        <v>138</v>
      </c>
      <c r="J172" s="19">
        <f>J173</f>
        <v>800000</v>
      </c>
      <c r="K172" s="19">
        <f t="shared" si="81"/>
        <v>0</v>
      </c>
      <c r="L172" s="19">
        <f t="shared" si="81"/>
        <v>800000</v>
      </c>
    </row>
    <row r="173" spans="1:12" s="1" customFormat="1" ht="25.5" hidden="1" x14ac:dyDescent="0.25">
      <c r="A173" s="53"/>
      <c r="B173" s="21" t="s">
        <v>298</v>
      </c>
      <c r="C173" s="21"/>
      <c r="D173" s="21"/>
      <c r="E173" s="35">
        <v>851</v>
      </c>
      <c r="F173" s="18" t="s">
        <v>278</v>
      </c>
      <c r="G173" s="18" t="s">
        <v>17</v>
      </c>
      <c r="H173" s="18" t="s">
        <v>297</v>
      </c>
      <c r="I173" s="18" t="s">
        <v>299</v>
      </c>
      <c r="J173" s="19">
        <v>800000</v>
      </c>
      <c r="K173" s="19"/>
      <c r="L173" s="19">
        <f t="shared" ref="L173:L237" si="82">J173+K173</f>
        <v>800000</v>
      </c>
    </row>
    <row r="174" spans="1:12" s="1" customFormat="1" ht="12.75" hidden="1" x14ac:dyDescent="0.25">
      <c r="A174" s="220" t="s">
        <v>300</v>
      </c>
      <c r="B174" s="220"/>
      <c r="C174" s="13"/>
      <c r="D174" s="13"/>
      <c r="E174" s="35">
        <v>851</v>
      </c>
      <c r="F174" s="14" t="s">
        <v>278</v>
      </c>
      <c r="G174" s="14" t="s">
        <v>38</v>
      </c>
      <c r="H174" s="14"/>
      <c r="I174" s="14"/>
      <c r="J174" s="15">
        <f>J176</f>
        <v>3544200</v>
      </c>
      <c r="K174" s="15">
        <f t="shared" ref="K174:L174" si="83">K176</f>
        <v>0</v>
      </c>
      <c r="L174" s="15">
        <f t="shared" si="83"/>
        <v>3544200</v>
      </c>
    </row>
    <row r="175" spans="1:12" s="1" customFormat="1" ht="12.75" hidden="1" x14ac:dyDescent="0.25">
      <c r="A175" s="238" t="s">
        <v>288</v>
      </c>
      <c r="B175" s="238"/>
      <c r="C175" s="53"/>
      <c r="D175" s="53"/>
      <c r="E175" s="35">
        <v>851</v>
      </c>
      <c r="F175" s="18" t="s">
        <v>278</v>
      </c>
      <c r="G175" s="18" t="s">
        <v>38</v>
      </c>
      <c r="H175" s="18" t="s">
        <v>289</v>
      </c>
      <c r="I175" s="18"/>
      <c r="J175" s="19">
        <f>J176</f>
        <v>3544200</v>
      </c>
      <c r="K175" s="19">
        <f t="shared" ref="K175:L175" si="84">K176</f>
        <v>0</v>
      </c>
      <c r="L175" s="19">
        <f t="shared" si="84"/>
        <v>3544200</v>
      </c>
    </row>
    <row r="176" spans="1:12" s="1" customFormat="1" ht="12.75" hidden="1" x14ac:dyDescent="0.25">
      <c r="A176" s="225" t="s">
        <v>307</v>
      </c>
      <c r="B176" s="226"/>
      <c r="C176" s="22"/>
      <c r="D176" s="22"/>
      <c r="E176" s="35">
        <v>851</v>
      </c>
      <c r="F176" s="18" t="s">
        <v>278</v>
      </c>
      <c r="G176" s="18" t="s">
        <v>38</v>
      </c>
      <c r="H176" s="18" t="s">
        <v>308</v>
      </c>
      <c r="I176" s="18"/>
      <c r="J176" s="19">
        <f t="shared" ref="J176:L177" si="85">J177</f>
        <v>3544200</v>
      </c>
      <c r="K176" s="19">
        <f t="shared" si="85"/>
        <v>0</v>
      </c>
      <c r="L176" s="19">
        <f t="shared" si="85"/>
        <v>3544200</v>
      </c>
    </row>
    <row r="177" spans="1:15" s="2" customFormat="1" ht="12.75" hidden="1" x14ac:dyDescent="0.25">
      <c r="A177" s="225" t="s">
        <v>161</v>
      </c>
      <c r="B177" s="226"/>
      <c r="C177" s="22"/>
      <c r="D177" s="22"/>
      <c r="E177" s="35">
        <v>851</v>
      </c>
      <c r="F177" s="24" t="s">
        <v>278</v>
      </c>
      <c r="G177" s="24" t="s">
        <v>38</v>
      </c>
      <c r="H177" s="24" t="s">
        <v>308</v>
      </c>
      <c r="I177" s="24" t="s">
        <v>162</v>
      </c>
      <c r="J177" s="26">
        <f t="shared" si="85"/>
        <v>3544200</v>
      </c>
      <c r="K177" s="26">
        <f t="shared" si="85"/>
        <v>0</v>
      </c>
      <c r="L177" s="26">
        <f t="shared" si="85"/>
        <v>3544200</v>
      </c>
    </row>
    <row r="178" spans="1:15" s="1" customFormat="1" ht="12.75" hidden="1" x14ac:dyDescent="0.25">
      <c r="A178" s="17"/>
      <c r="B178" s="17" t="s">
        <v>309</v>
      </c>
      <c r="C178" s="17"/>
      <c r="D178" s="17"/>
      <c r="E178" s="35">
        <v>851</v>
      </c>
      <c r="F178" s="18" t="s">
        <v>278</v>
      </c>
      <c r="G178" s="18" t="s">
        <v>38</v>
      </c>
      <c r="H178" s="18" t="s">
        <v>308</v>
      </c>
      <c r="I178" s="18" t="s">
        <v>310</v>
      </c>
      <c r="J178" s="19">
        <v>3544200</v>
      </c>
      <c r="K178" s="19"/>
      <c r="L178" s="19">
        <f t="shared" si="82"/>
        <v>3544200</v>
      </c>
    </row>
    <row r="179" spans="1:15" s="1" customFormat="1" ht="12.75" hidden="1" x14ac:dyDescent="0.25">
      <c r="A179" s="220" t="s">
        <v>316</v>
      </c>
      <c r="B179" s="220"/>
      <c r="C179" s="13"/>
      <c r="D179" s="13"/>
      <c r="E179" s="35">
        <v>851</v>
      </c>
      <c r="F179" s="14" t="s">
        <v>278</v>
      </c>
      <c r="G179" s="14" t="s">
        <v>51</v>
      </c>
      <c r="H179" s="14"/>
      <c r="I179" s="14"/>
      <c r="J179" s="15">
        <f>J180</f>
        <v>345000</v>
      </c>
      <c r="K179" s="15">
        <f t="shared" ref="K179:L179" si="86">K180</f>
        <v>0</v>
      </c>
      <c r="L179" s="15">
        <f t="shared" si="86"/>
        <v>345000</v>
      </c>
    </row>
    <row r="180" spans="1:15" s="1" customFormat="1" ht="12.75" hidden="1" x14ac:dyDescent="0.25">
      <c r="A180" s="221" t="s">
        <v>321</v>
      </c>
      <c r="B180" s="221"/>
      <c r="C180" s="17"/>
      <c r="D180" s="17"/>
      <c r="E180" s="35">
        <v>851</v>
      </c>
      <c r="F180" s="18" t="s">
        <v>278</v>
      </c>
      <c r="G180" s="18" t="s">
        <v>51</v>
      </c>
      <c r="H180" s="18" t="s">
        <v>322</v>
      </c>
      <c r="I180" s="18"/>
      <c r="J180" s="19">
        <f>J181+J183</f>
        <v>345000</v>
      </c>
      <c r="K180" s="19">
        <f t="shared" ref="K180:L180" si="87">K181+K183</f>
        <v>0</v>
      </c>
      <c r="L180" s="19">
        <f t="shared" si="87"/>
        <v>345000</v>
      </c>
    </row>
    <row r="181" spans="1:15" s="1" customFormat="1" ht="12.75" hidden="1" x14ac:dyDescent="0.25">
      <c r="A181" s="20"/>
      <c r="B181" s="21" t="s">
        <v>27</v>
      </c>
      <c r="C181" s="21"/>
      <c r="D181" s="21"/>
      <c r="E181" s="35">
        <v>851</v>
      </c>
      <c r="F181" s="24" t="s">
        <v>278</v>
      </c>
      <c r="G181" s="18" t="s">
        <v>51</v>
      </c>
      <c r="H181" s="18" t="s">
        <v>322</v>
      </c>
      <c r="I181" s="18" t="s">
        <v>28</v>
      </c>
      <c r="J181" s="19">
        <f>J182</f>
        <v>145000</v>
      </c>
      <c r="K181" s="19">
        <f t="shared" ref="K181:L181" si="88">K182</f>
        <v>0</v>
      </c>
      <c r="L181" s="19">
        <f t="shared" si="88"/>
        <v>145000</v>
      </c>
    </row>
    <row r="182" spans="1:15" s="1" customFormat="1" ht="12.75" hidden="1" x14ac:dyDescent="0.25">
      <c r="A182" s="20"/>
      <c r="B182" s="17" t="s">
        <v>29</v>
      </c>
      <c r="C182" s="17"/>
      <c r="D182" s="17"/>
      <c r="E182" s="35">
        <v>851</v>
      </c>
      <c r="F182" s="24" t="s">
        <v>278</v>
      </c>
      <c r="G182" s="18" t="s">
        <v>51</v>
      </c>
      <c r="H182" s="18" t="s">
        <v>322</v>
      </c>
      <c r="I182" s="18" t="s">
        <v>30</v>
      </c>
      <c r="J182" s="19">
        <v>145000</v>
      </c>
      <c r="K182" s="19"/>
      <c r="L182" s="19">
        <f t="shared" si="82"/>
        <v>145000</v>
      </c>
    </row>
    <row r="183" spans="1:15" s="1" customFormat="1" ht="12.75" hidden="1" x14ac:dyDescent="0.25">
      <c r="A183" s="53"/>
      <c r="B183" s="21" t="s">
        <v>161</v>
      </c>
      <c r="C183" s="21"/>
      <c r="D183" s="21"/>
      <c r="E183" s="35">
        <v>851</v>
      </c>
      <c r="F183" s="18" t="s">
        <v>278</v>
      </c>
      <c r="G183" s="18" t="s">
        <v>51</v>
      </c>
      <c r="H183" s="18" t="s">
        <v>322</v>
      </c>
      <c r="I183" s="18" t="s">
        <v>162</v>
      </c>
      <c r="J183" s="19">
        <f>J184</f>
        <v>200000</v>
      </c>
      <c r="K183" s="19">
        <f t="shared" ref="K183:L183" si="89">K184</f>
        <v>0</v>
      </c>
      <c r="L183" s="19">
        <f t="shared" si="89"/>
        <v>200000</v>
      </c>
    </row>
    <row r="184" spans="1:15" s="1" customFormat="1" ht="25.5" hidden="1" x14ac:dyDescent="0.25">
      <c r="A184" s="53"/>
      <c r="B184" s="21" t="s">
        <v>167</v>
      </c>
      <c r="C184" s="21"/>
      <c r="D184" s="21"/>
      <c r="E184" s="35">
        <v>851</v>
      </c>
      <c r="F184" s="18" t="s">
        <v>278</v>
      </c>
      <c r="G184" s="18" t="s">
        <v>51</v>
      </c>
      <c r="H184" s="18" t="s">
        <v>322</v>
      </c>
      <c r="I184" s="18" t="s">
        <v>168</v>
      </c>
      <c r="J184" s="19">
        <v>200000</v>
      </c>
      <c r="K184" s="19"/>
      <c r="L184" s="19">
        <f t="shared" si="82"/>
        <v>200000</v>
      </c>
    </row>
    <row r="185" spans="1:15" s="1" customFormat="1" ht="12.75" hidden="1" x14ac:dyDescent="0.25">
      <c r="A185" s="219" t="s">
        <v>323</v>
      </c>
      <c r="B185" s="219"/>
      <c r="C185" s="9"/>
      <c r="D185" s="9"/>
      <c r="E185" s="35">
        <v>851</v>
      </c>
      <c r="F185" s="10" t="s">
        <v>57</v>
      </c>
      <c r="G185" s="10"/>
      <c r="H185" s="10"/>
      <c r="I185" s="10"/>
      <c r="J185" s="11">
        <f>J186</f>
        <v>387000</v>
      </c>
      <c r="K185" s="11">
        <f t="shared" ref="K185:L185" si="90">K186</f>
        <v>0</v>
      </c>
      <c r="L185" s="11">
        <f t="shared" si="90"/>
        <v>387000</v>
      </c>
    </row>
    <row r="186" spans="1:15" s="1" customFormat="1" ht="12.75" hidden="1" x14ac:dyDescent="0.25">
      <c r="A186" s="239" t="s">
        <v>324</v>
      </c>
      <c r="B186" s="239"/>
      <c r="C186" s="45"/>
      <c r="D186" s="45"/>
      <c r="E186" s="35">
        <v>851</v>
      </c>
      <c r="F186" s="14" t="s">
        <v>57</v>
      </c>
      <c r="G186" s="14" t="s">
        <v>87</v>
      </c>
      <c r="H186" s="14"/>
      <c r="I186" s="14"/>
      <c r="J186" s="15">
        <f t="shared" ref="J186:L188" si="91">J187</f>
        <v>387000</v>
      </c>
      <c r="K186" s="15">
        <f t="shared" si="91"/>
        <v>0</v>
      </c>
      <c r="L186" s="15">
        <f t="shared" si="91"/>
        <v>387000</v>
      </c>
    </row>
    <row r="187" spans="1:15" s="16" customFormat="1" ht="12.75" hidden="1" x14ac:dyDescent="0.25">
      <c r="A187" s="221" t="s">
        <v>325</v>
      </c>
      <c r="B187" s="221"/>
      <c r="C187" s="17"/>
      <c r="D187" s="17"/>
      <c r="E187" s="35">
        <v>851</v>
      </c>
      <c r="F187" s="18" t="s">
        <v>57</v>
      </c>
      <c r="G187" s="18" t="s">
        <v>87</v>
      </c>
      <c r="H187" s="18" t="s">
        <v>326</v>
      </c>
      <c r="I187" s="18"/>
      <c r="J187" s="19">
        <f t="shared" si="91"/>
        <v>387000</v>
      </c>
      <c r="K187" s="19">
        <f t="shared" si="91"/>
        <v>0</v>
      </c>
      <c r="L187" s="19">
        <f t="shared" si="91"/>
        <v>387000</v>
      </c>
    </row>
    <row r="188" spans="1:15" s="54" customFormat="1" ht="12.75" hidden="1" x14ac:dyDescent="0.25">
      <c r="A188" s="221" t="s">
        <v>327</v>
      </c>
      <c r="B188" s="221"/>
      <c r="C188" s="17"/>
      <c r="D188" s="17"/>
      <c r="E188" s="35">
        <v>851</v>
      </c>
      <c r="F188" s="18" t="s">
        <v>57</v>
      </c>
      <c r="G188" s="18" t="s">
        <v>87</v>
      </c>
      <c r="H188" s="18" t="s">
        <v>328</v>
      </c>
      <c r="I188" s="18"/>
      <c r="J188" s="19">
        <f>J189</f>
        <v>387000</v>
      </c>
      <c r="K188" s="19">
        <f t="shared" si="91"/>
        <v>0</v>
      </c>
      <c r="L188" s="19">
        <f t="shared" si="91"/>
        <v>387000</v>
      </c>
    </row>
    <row r="189" spans="1:15" s="1" customFormat="1" ht="12.75" hidden="1" x14ac:dyDescent="0.25">
      <c r="A189" s="20"/>
      <c r="B189" s="21" t="s">
        <v>27</v>
      </c>
      <c r="C189" s="21"/>
      <c r="D189" s="21"/>
      <c r="E189" s="35">
        <v>851</v>
      </c>
      <c r="F189" s="18" t="s">
        <v>57</v>
      </c>
      <c r="G189" s="18" t="s">
        <v>87</v>
      </c>
      <c r="H189" s="18" t="s">
        <v>328</v>
      </c>
      <c r="I189" s="18" t="s">
        <v>28</v>
      </c>
      <c r="J189" s="19">
        <f t="shared" ref="J189:L189" si="92">J190</f>
        <v>387000</v>
      </c>
      <c r="K189" s="19">
        <f t="shared" si="92"/>
        <v>0</v>
      </c>
      <c r="L189" s="19">
        <f t="shared" si="92"/>
        <v>387000</v>
      </c>
    </row>
    <row r="190" spans="1:15" s="1" customFormat="1" ht="12.75" hidden="1" x14ac:dyDescent="0.25">
      <c r="A190" s="20"/>
      <c r="B190" s="17" t="s">
        <v>29</v>
      </c>
      <c r="C190" s="17"/>
      <c r="D190" s="17"/>
      <c r="E190" s="35">
        <v>851</v>
      </c>
      <c r="F190" s="18" t="s">
        <v>57</v>
      </c>
      <c r="G190" s="18" t="s">
        <v>87</v>
      </c>
      <c r="H190" s="18" t="s">
        <v>328</v>
      </c>
      <c r="I190" s="18" t="s">
        <v>30</v>
      </c>
      <c r="J190" s="19">
        <v>387000</v>
      </c>
      <c r="K190" s="19"/>
      <c r="L190" s="19">
        <f t="shared" si="82"/>
        <v>387000</v>
      </c>
    </row>
    <row r="191" spans="1:15" s="1" customFormat="1" ht="27" customHeight="1" x14ac:dyDescent="0.2">
      <c r="A191" s="245" t="s">
        <v>561</v>
      </c>
      <c r="B191" s="246"/>
      <c r="C191" s="105"/>
      <c r="D191" s="105"/>
      <c r="E191" s="105">
        <v>852</v>
      </c>
      <c r="F191" s="24"/>
      <c r="G191" s="24"/>
      <c r="H191" s="24"/>
      <c r="I191" s="18"/>
      <c r="J191" s="106">
        <f>J192+J321</f>
        <v>126872349.22999999</v>
      </c>
      <c r="K191" s="106">
        <f>K192+K321</f>
        <v>2392500</v>
      </c>
      <c r="L191" s="106">
        <f>L192+L321</f>
        <v>129264849.22999999</v>
      </c>
      <c r="N191" s="8"/>
      <c r="O191" s="103"/>
    </row>
    <row r="192" spans="1:15" s="12" customFormat="1" ht="12.75" x14ac:dyDescent="0.25">
      <c r="A192" s="219" t="s">
        <v>143</v>
      </c>
      <c r="B192" s="219"/>
      <c r="C192" s="9"/>
      <c r="D192" s="9"/>
      <c r="E192" s="35">
        <v>852</v>
      </c>
      <c r="F192" s="10" t="s">
        <v>144</v>
      </c>
      <c r="G192" s="10"/>
      <c r="H192" s="10"/>
      <c r="I192" s="10"/>
      <c r="J192" s="11">
        <f>J193+J214+J271+J275</f>
        <v>118268949.22999999</v>
      </c>
      <c r="K192" s="11">
        <f t="shared" ref="K192:L192" si="93">K193+K214+K271+K275</f>
        <v>2239500</v>
      </c>
      <c r="L192" s="11">
        <f t="shared" si="93"/>
        <v>120508449.22999999</v>
      </c>
    </row>
    <row r="193" spans="1:12" s="16" customFormat="1" ht="12.75" x14ac:dyDescent="0.25">
      <c r="A193" s="220" t="s">
        <v>145</v>
      </c>
      <c r="B193" s="220"/>
      <c r="C193" s="13"/>
      <c r="D193" s="13"/>
      <c r="E193" s="35">
        <v>852</v>
      </c>
      <c r="F193" s="14" t="s">
        <v>144</v>
      </c>
      <c r="G193" s="14" t="s">
        <v>15</v>
      </c>
      <c r="H193" s="14"/>
      <c r="I193" s="14"/>
      <c r="J193" s="15">
        <f>J194+J202</f>
        <v>19548220</v>
      </c>
      <c r="K193" s="15">
        <f t="shared" ref="K193:L193" si="94">K194+K202</f>
        <v>-300000</v>
      </c>
      <c r="L193" s="15">
        <f t="shared" si="94"/>
        <v>19248220</v>
      </c>
    </row>
    <row r="194" spans="1:12" s="1" customFormat="1" ht="12.75" hidden="1" x14ac:dyDescent="0.25">
      <c r="A194" s="221" t="s">
        <v>146</v>
      </c>
      <c r="B194" s="221"/>
      <c r="C194" s="17"/>
      <c r="D194" s="17"/>
      <c r="E194" s="35">
        <v>852</v>
      </c>
      <c r="F194" s="18" t="s">
        <v>144</v>
      </c>
      <c r="G194" s="18" t="s">
        <v>15</v>
      </c>
      <c r="H194" s="18" t="s">
        <v>147</v>
      </c>
      <c r="I194" s="18"/>
      <c r="J194" s="19">
        <f>J195</f>
        <v>18669300</v>
      </c>
      <c r="K194" s="19">
        <f t="shared" ref="K194:L194" si="95">K195</f>
        <v>0</v>
      </c>
      <c r="L194" s="19">
        <f t="shared" si="95"/>
        <v>18669300</v>
      </c>
    </row>
    <row r="195" spans="1:12" s="1" customFormat="1" ht="12.75" hidden="1" x14ac:dyDescent="0.25">
      <c r="A195" s="221" t="s">
        <v>148</v>
      </c>
      <c r="B195" s="221"/>
      <c r="C195" s="17"/>
      <c r="D195" s="17"/>
      <c r="E195" s="35">
        <v>852</v>
      </c>
      <c r="F195" s="18" t="s">
        <v>144</v>
      </c>
      <c r="G195" s="18" t="s">
        <v>15</v>
      </c>
      <c r="H195" s="18" t="s">
        <v>149</v>
      </c>
      <c r="I195" s="18"/>
      <c r="J195" s="19">
        <f>J196+J199</f>
        <v>18669300</v>
      </c>
      <c r="K195" s="19">
        <f t="shared" ref="K195:L195" si="96">K196+K199</f>
        <v>0</v>
      </c>
      <c r="L195" s="19">
        <f t="shared" si="96"/>
        <v>18669300</v>
      </c>
    </row>
    <row r="196" spans="1:12" s="1" customFormat="1" ht="12.75" hidden="1" x14ac:dyDescent="0.25">
      <c r="A196" s="221" t="s">
        <v>150</v>
      </c>
      <c r="B196" s="221"/>
      <c r="C196" s="17"/>
      <c r="D196" s="17"/>
      <c r="E196" s="35">
        <v>852</v>
      </c>
      <c r="F196" s="18" t="s">
        <v>144</v>
      </c>
      <c r="G196" s="18" t="s">
        <v>15</v>
      </c>
      <c r="H196" s="18" t="s">
        <v>151</v>
      </c>
      <c r="I196" s="18"/>
      <c r="J196" s="19">
        <f t="shared" ref="J196:L197" si="97">J197</f>
        <v>6225700</v>
      </c>
      <c r="K196" s="19">
        <f t="shared" si="97"/>
        <v>0</v>
      </c>
      <c r="L196" s="19">
        <f t="shared" si="97"/>
        <v>6225700</v>
      </c>
    </row>
    <row r="197" spans="1:12" s="1" customFormat="1" ht="25.5" hidden="1" x14ac:dyDescent="0.25">
      <c r="A197" s="17"/>
      <c r="B197" s="17" t="s">
        <v>152</v>
      </c>
      <c r="C197" s="17"/>
      <c r="D197" s="17"/>
      <c r="E197" s="35">
        <v>852</v>
      </c>
      <c r="F197" s="18" t="s">
        <v>144</v>
      </c>
      <c r="G197" s="18" t="s">
        <v>15</v>
      </c>
      <c r="H197" s="18" t="s">
        <v>151</v>
      </c>
      <c r="I197" s="18" t="s">
        <v>153</v>
      </c>
      <c r="J197" s="19">
        <f t="shared" si="97"/>
        <v>6225700</v>
      </c>
      <c r="K197" s="19">
        <f t="shared" si="97"/>
        <v>0</v>
      </c>
      <c r="L197" s="19">
        <f t="shared" si="97"/>
        <v>6225700</v>
      </c>
    </row>
    <row r="198" spans="1:12" s="1" customFormat="1" ht="25.5" hidden="1" x14ac:dyDescent="0.25">
      <c r="A198" s="17"/>
      <c r="B198" s="17" t="s">
        <v>154</v>
      </c>
      <c r="C198" s="17"/>
      <c r="D198" s="17"/>
      <c r="E198" s="35">
        <v>852</v>
      </c>
      <c r="F198" s="18" t="s">
        <v>144</v>
      </c>
      <c r="G198" s="18" t="s">
        <v>15</v>
      </c>
      <c r="H198" s="18" t="s">
        <v>151</v>
      </c>
      <c r="I198" s="18" t="s">
        <v>155</v>
      </c>
      <c r="J198" s="19">
        <v>6225700</v>
      </c>
      <c r="K198" s="19"/>
      <c r="L198" s="19">
        <f t="shared" si="82"/>
        <v>6225700</v>
      </c>
    </row>
    <row r="199" spans="1:12" s="1" customFormat="1" ht="12.75" hidden="1" x14ac:dyDescent="0.25">
      <c r="A199" s="221" t="s">
        <v>156</v>
      </c>
      <c r="B199" s="221"/>
      <c r="C199" s="17"/>
      <c r="D199" s="17"/>
      <c r="E199" s="35">
        <v>852</v>
      </c>
      <c r="F199" s="18" t="s">
        <v>144</v>
      </c>
      <c r="G199" s="18" t="s">
        <v>15</v>
      </c>
      <c r="H199" s="18" t="s">
        <v>157</v>
      </c>
      <c r="I199" s="18"/>
      <c r="J199" s="19">
        <f>J201</f>
        <v>12443600</v>
      </c>
      <c r="K199" s="19">
        <f t="shared" ref="K199:L199" si="98">K201</f>
        <v>0</v>
      </c>
      <c r="L199" s="19">
        <f t="shared" si="98"/>
        <v>12443600</v>
      </c>
    </row>
    <row r="200" spans="1:12" s="1" customFormat="1" ht="25.5" hidden="1" x14ac:dyDescent="0.25">
      <c r="A200" s="17"/>
      <c r="B200" s="17" t="s">
        <v>152</v>
      </c>
      <c r="C200" s="17"/>
      <c r="D200" s="17"/>
      <c r="E200" s="35">
        <v>852</v>
      </c>
      <c r="F200" s="18" t="s">
        <v>144</v>
      </c>
      <c r="G200" s="18" t="s">
        <v>15</v>
      </c>
      <c r="H200" s="18" t="s">
        <v>157</v>
      </c>
      <c r="I200" s="18" t="s">
        <v>153</v>
      </c>
      <c r="J200" s="19">
        <f>J201</f>
        <v>12443600</v>
      </c>
      <c r="K200" s="19">
        <f t="shared" ref="K200:L200" si="99">K201</f>
        <v>0</v>
      </c>
      <c r="L200" s="19">
        <f t="shared" si="99"/>
        <v>12443600</v>
      </c>
    </row>
    <row r="201" spans="1:12" s="1" customFormat="1" ht="25.5" hidden="1" x14ac:dyDescent="0.25">
      <c r="A201" s="17"/>
      <c r="B201" s="17" t="s">
        <v>154</v>
      </c>
      <c r="C201" s="17"/>
      <c r="D201" s="17"/>
      <c r="E201" s="35">
        <v>852</v>
      </c>
      <c r="F201" s="18" t="s">
        <v>144</v>
      </c>
      <c r="G201" s="18" t="s">
        <v>15</v>
      </c>
      <c r="H201" s="18" t="s">
        <v>157</v>
      </c>
      <c r="I201" s="18" t="s">
        <v>155</v>
      </c>
      <c r="J201" s="19">
        <v>12443600</v>
      </c>
      <c r="K201" s="19"/>
      <c r="L201" s="19">
        <f t="shared" si="82"/>
        <v>12443600</v>
      </c>
    </row>
    <row r="202" spans="1:12" s="2" customFormat="1" ht="12.75" x14ac:dyDescent="0.25">
      <c r="A202" s="221" t="s">
        <v>71</v>
      </c>
      <c r="B202" s="221"/>
      <c r="C202" s="17"/>
      <c r="D202" s="17"/>
      <c r="E202" s="35">
        <v>852</v>
      </c>
      <c r="F202" s="24" t="s">
        <v>144</v>
      </c>
      <c r="G202" s="24" t="s">
        <v>15</v>
      </c>
      <c r="H202" s="24" t="s">
        <v>158</v>
      </c>
      <c r="I202" s="24"/>
      <c r="J202" s="26">
        <f>J203</f>
        <v>878920</v>
      </c>
      <c r="K202" s="26">
        <f t="shared" ref="K202:L202" si="100">K203</f>
        <v>-300000</v>
      </c>
      <c r="L202" s="26">
        <f t="shared" si="100"/>
        <v>578920</v>
      </c>
    </row>
    <row r="203" spans="1:12" s="1" customFormat="1" ht="51" customHeight="1" x14ac:dyDescent="0.25">
      <c r="A203" s="221" t="s">
        <v>73</v>
      </c>
      <c r="B203" s="221"/>
      <c r="C203" s="17"/>
      <c r="D203" s="17"/>
      <c r="E203" s="35">
        <v>852</v>
      </c>
      <c r="F203" s="18" t="s">
        <v>144</v>
      </c>
      <c r="G203" s="18" t="s">
        <v>15</v>
      </c>
      <c r="H203" s="18" t="s">
        <v>74</v>
      </c>
      <c r="I203" s="18"/>
      <c r="J203" s="19">
        <f>J209+J204</f>
        <v>878920</v>
      </c>
      <c r="K203" s="19">
        <f t="shared" ref="K203:L203" si="101">K209+K204</f>
        <v>-300000</v>
      </c>
      <c r="L203" s="19">
        <f t="shared" si="101"/>
        <v>578920</v>
      </c>
    </row>
    <row r="204" spans="1:12" s="1" customFormat="1" ht="66" customHeight="1" x14ac:dyDescent="0.25">
      <c r="A204" s="221" t="s">
        <v>159</v>
      </c>
      <c r="B204" s="221"/>
      <c r="C204" s="17"/>
      <c r="D204" s="17"/>
      <c r="E204" s="35">
        <v>852</v>
      </c>
      <c r="F204" s="18" t="s">
        <v>144</v>
      </c>
      <c r="G204" s="18" t="s">
        <v>15</v>
      </c>
      <c r="H204" s="18" t="s">
        <v>160</v>
      </c>
      <c r="I204" s="18"/>
      <c r="J204" s="19">
        <f>J205+J207</f>
        <v>863000</v>
      </c>
      <c r="K204" s="19">
        <f t="shared" ref="K204:L204" si="102">K205+K207</f>
        <v>-300000</v>
      </c>
      <c r="L204" s="19">
        <f t="shared" si="102"/>
        <v>563000</v>
      </c>
    </row>
    <row r="205" spans="1:12" s="1" customFormat="1" ht="12.75" x14ac:dyDescent="0.25">
      <c r="A205" s="17"/>
      <c r="B205" s="17" t="s">
        <v>161</v>
      </c>
      <c r="C205" s="17"/>
      <c r="D205" s="17"/>
      <c r="E205" s="35">
        <v>852</v>
      </c>
      <c r="F205" s="18" t="s">
        <v>144</v>
      </c>
      <c r="G205" s="18" t="s">
        <v>15</v>
      </c>
      <c r="H205" s="18" t="s">
        <v>160</v>
      </c>
      <c r="I205" s="18" t="s">
        <v>162</v>
      </c>
      <c r="J205" s="19">
        <f t="shared" ref="J205:L205" si="103">J206</f>
        <v>863000</v>
      </c>
      <c r="K205" s="19">
        <f t="shared" si="103"/>
        <v>-863000</v>
      </c>
      <c r="L205" s="19">
        <f t="shared" si="103"/>
        <v>0</v>
      </c>
    </row>
    <row r="206" spans="1:12" s="1" customFormat="1" ht="25.5" x14ac:dyDescent="0.25">
      <c r="A206" s="20"/>
      <c r="B206" s="17" t="s">
        <v>163</v>
      </c>
      <c r="C206" s="17"/>
      <c r="D206" s="17"/>
      <c r="E206" s="35">
        <v>852</v>
      </c>
      <c r="F206" s="18" t="s">
        <v>144</v>
      </c>
      <c r="G206" s="18" t="s">
        <v>15</v>
      </c>
      <c r="H206" s="18" t="s">
        <v>160</v>
      </c>
      <c r="I206" s="18" t="s">
        <v>164</v>
      </c>
      <c r="J206" s="19">
        <v>863000</v>
      </c>
      <c r="K206" s="19">
        <v>-863000</v>
      </c>
      <c r="L206" s="19">
        <f t="shared" si="82"/>
        <v>0</v>
      </c>
    </row>
    <row r="207" spans="1:12" s="1" customFormat="1" ht="25.5" x14ac:dyDescent="0.25">
      <c r="A207" s="20"/>
      <c r="B207" s="17" t="s">
        <v>152</v>
      </c>
      <c r="C207" s="17"/>
      <c r="D207" s="17"/>
      <c r="E207" s="35">
        <v>852</v>
      </c>
      <c r="F207" s="18" t="s">
        <v>144</v>
      </c>
      <c r="G207" s="18" t="s">
        <v>15</v>
      </c>
      <c r="H207" s="18" t="s">
        <v>160</v>
      </c>
      <c r="I207" s="18" t="s">
        <v>153</v>
      </c>
      <c r="J207" s="19">
        <f>J208</f>
        <v>0</v>
      </c>
      <c r="K207" s="19">
        <f t="shared" ref="K207:L207" si="104">K208</f>
        <v>563000</v>
      </c>
      <c r="L207" s="19">
        <f t="shared" si="104"/>
        <v>563000</v>
      </c>
    </row>
    <row r="208" spans="1:12" s="1" customFormat="1" ht="27.75" customHeight="1" x14ac:dyDescent="0.25">
      <c r="A208" s="20"/>
      <c r="B208" s="17" t="s">
        <v>154</v>
      </c>
      <c r="C208" s="17"/>
      <c r="D208" s="17"/>
      <c r="E208" s="35">
        <v>852</v>
      </c>
      <c r="F208" s="18" t="s">
        <v>144</v>
      </c>
      <c r="G208" s="18" t="s">
        <v>15</v>
      </c>
      <c r="H208" s="18" t="s">
        <v>160</v>
      </c>
      <c r="I208" s="18" t="s">
        <v>155</v>
      </c>
      <c r="J208" s="19"/>
      <c r="K208" s="19">
        <f>863000-300000</f>
        <v>563000</v>
      </c>
      <c r="L208" s="19">
        <f t="shared" si="82"/>
        <v>563000</v>
      </c>
    </row>
    <row r="209" spans="1:12" s="1" customFormat="1" ht="12.75" hidden="1" x14ac:dyDescent="0.25">
      <c r="A209" s="221" t="s">
        <v>165</v>
      </c>
      <c r="B209" s="221"/>
      <c r="C209" s="17"/>
      <c r="D209" s="17"/>
      <c r="E209" s="35">
        <v>852</v>
      </c>
      <c r="F209" s="18" t="s">
        <v>144</v>
      </c>
      <c r="G209" s="18" t="s">
        <v>15</v>
      </c>
      <c r="H209" s="18" t="s">
        <v>166</v>
      </c>
      <c r="I209" s="18"/>
      <c r="J209" s="19">
        <f>J210+J212</f>
        <v>15920</v>
      </c>
      <c r="K209" s="19">
        <f t="shared" ref="K209:L209" si="105">K210+K212</f>
        <v>0</v>
      </c>
      <c r="L209" s="19">
        <f t="shared" si="105"/>
        <v>15920</v>
      </c>
    </row>
    <row r="210" spans="1:12" s="1" customFormat="1" ht="12.75" x14ac:dyDescent="0.25">
      <c r="A210" s="20"/>
      <c r="B210" s="17" t="s">
        <v>161</v>
      </c>
      <c r="C210" s="17"/>
      <c r="D210" s="17"/>
      <c r="E210" s="35">
        <v>852</v>
      </c>
      <c r="F210" s="18" t="s">
        <v>144</v>
      </c>
      <c r="G210" s="18" t="s">
        <v>15</v>
      </c>
      <c r="H210" s="18" t="s">
        <v>166</v>
      </c>
      <c r="I210" s="18" t="s">
        <v>162</v>
      </c>
      <c r="J210" s="19">
        <f t="shared" ref="J210:L210" si="106">J211</f>
        <v>15920</v>
      </c>
      <c r="K210" s="19">
        <f t="shared" si="106"/>
        <v>-15920</v>
      </c>
      <c r="L210" s="19">
        <f t="shared" si="106"/>
        <v>0</v>
      </c>
    </row>
    <row r="211" spans="1:12" s="1" customFormat="1" ht="17.25" customHeight="1" x14ac:dyDescent="0.25">
      <c r="A211" s="20"/>
      <c r="B211" s="17" t="s">
        <v>167</v>
      </c>
      <c r="C211" s="17"/>
      <c r="D211" s="17"/>
      <c r="E211" s="35">
        <v>852</v>
      </c>
      <c r="F211" s="18" t="s">
        <v>144</v>
      </c>
      <c r="G211" s="18" t="s">
        <v>15</v>
      </c>
      <c r="H211" s="18" t="s">
        <v>166</v>
      </c>
      <c r="I211" s="18" t="s">
        <v>168</v>
      </c>
      <c r="J211" s="19">
        <v>15920</v>
      </c>
      <c r="K211" s="19">
        <v>-15920</v>
      </c>
      <c r="L211" s="19">
        <f t="shared" si="82"/>
        <v>0</v>
      </c>
    </row>
    <row r="212" spans="1:12" s="1" customFormat="1" ht="25.5" x14ac:dyDescent="0.25">
      <c r="A212" s="20"/>
      <c r="B212" s="17" t="s">
        <v>152</v>
      </c>
      <c r="C212" s="17"/>
      <c r="D212" s="17"/>
      <c r="E212" s="35">
        <v>852</v>
      </c>
      <c r="F212" s="18" t="s">
        <v>144</v>
      </c>
      <c r="G212" s="18" t="s">
        <v>15</v>
      </c>
      <c r="H212" s="18" t="s">
        <v>166</v>
      </c>
      <c r="I212" s="18" t="s">
        <v>153</v>
      </c>
      <c r="J212" s="19">
        <f>J213</f>
        <v>0</v>
      </c>
      <c r="K212" s="19">
        <f t="shared" ref="K212:L212" si="107">K213</f>
        <v>15920</v>
      </c>
      <c r="L212" s="19">
        <f t="shared" si="107"/>
        <v>15920</v>
      </c>
    </row>
    <row r="213" spans="1:12" s="1" customFormat="1" ht="28.5" customHeight="1" x14ac:dyDescent="0.25">
      <c r="A213" s="20"/>
      <c r="B213" s="17" t="s">
        <v>154</v>
      </c>
      <c r="C213" s="17"/>
      <c r="D213" s="17"/>
      <c r="E213" s="35">
        <v>852</v>
      </c>
      <c r="F213" s="18" t="s">
        <v>144</v>
      </c>
      <c r="G213" s="18" t="s">
        <v>15</v>
      </c>
      <c r="H213" s="18" t="s">
        <v>166</v>
      </c>
      <c r="I213" s="18" t="s">
        <v>155</v>
      </c>
      <c r="J213" s="19"/>
      <c r="K213" s="19">
        <f>15920</f>
        <v>15920</v>
      </c>
      <c r="L213" s="19">
        <f t="shared" si="82"/>
        <v>15920</v>
      </c>
    </row>
    <row r="214" spans="1:12" s="16" customFormat="1" ht="12.75" x14ac:dyDescent="0.25">
      <c r="A214" s="220" t="s">
        <v>175</v>
      </c>
      <c r="B214" s="220"/>
      <c r="C214" s="13"/>
      <c r="D214" s="13"/>
      <c r="E214" s="35">
        <v>852</v>
      </c>
      <c r="F214" s="14" t="s">
        <v>144</v>
      </c>
      <c r="G214" s="14" t="s">
        <v>87</v>
      </c>
      <c r="H214" s="14"/>
      <c r="I214" s="14"/>
      <c r="J214" s="15">
        <f>J215+J241+J252+J256</f>
        <v>85290529.229999989</v>
      </c>
      <c r="K214" s="15">
        <f t="shared" ref="K214:L214" si="108">K215+K241+K252+K256</f>
        <v>-327400</v>
      </c>
      <c r="L214" s="15">
        <f t="shared" si="108"/>
        <v>84963129.229999989</v>
      </c>
    </row>
    <row r="215" spans="1:12" s="1" customFormat="1" ht="12.75" hidden="1" x14ac:dyDescent="0.25">
      <c r="A215" s="221" t="s">
        <v>176</v>
      </c>
      <c r="B215" s="221"/>
      <c r="C215" s="17"/>
      <c r="D215" s="17"/>
      <c r="E215" s="35">
        <v>852</v>
      </c>
      <c r="F215" s="18" t="s">
        <v>144</v>
      </c>
      <c r="G215" s="18" t="s">
        <v>87</v>
      </c>
      <c r="H215" s="18" t="s">
        <v>177</v>
      </c>
      <c r="I215" s="18"/>
      <c r="J215" s="19">
        <f>J216</f>
        <v>14409500</v>
      </c>
      <c r="K215" s="19">
        <f t="shared" ref="K215:L215" si="109">K216</f>
        <v>0</v>
      </c>
      <c r="L215" s="19">
        <f t="shared" si="109"/>
        <v>14409500</v>
      </c>
    </row>
    <row r="216" spans="1:12" s="1" customFormat="1" ht="12.75" hidden="1" x14ac:dyDescent="0.25">
      <c r="A216" s="221" t="s">
        <v>148</v>
      </c>
      <c r="B216" s="221"/>
      <c r="C216" s="17"/>
      <c r="D216" s="17"/>
      <c r="E216" s="35">
        <v>852</v>
      </c>
      <c r="F216" s="24" t="s">
        <v>144</v>
      </c>
      <c r="G216" s="24" t="s">
        <v>87</v>
      </c>
      <c r="H216" s="24" t="s">
        <v>178</v>
      </c>
      <c r="I216" s="18"/>
      <c r="J216" s="19">
        <f>J217+J220+J223+J226+J229+J232+J235+J238</f>
        <v>14409500</v>
      </c>
      <c r="K216" s="19">
        <f t="shared" ref="K216:L216" si="110">K217+K220+K223+K226+K229+K232+K235+K238</f>
        <v>0</v>
      </c>
      <c r="L216" s="19">
        <f t="shared" si="110"/>
        <v>14409500</v>
      </c>
    </row>
    <row r="217" spans="1:12" s="1" customFormat="1" ht="12.75" hidden="1" x14ac:dyDescent="0.25">
      <c r="A217" s="221" t="s">
        <v>179</v>
      </c>
      <c r="B217" s="221"/>
      <c r="C217" s="17"/>
      <c r="D217" s="17"/>
      <c r="E217" s="35">
        <v>852</v>
      </c>
      <c r="F217" s="24" t="s">
        <v>144</v>
      </c>
      <c r="G217" s="24" t="s">
        <v>87</v>
      </c>
      <c r="H217" s="24" t="s">
        <v>180</v>
      </c>
      <c r="I217" s="18"/>
      <c r="J217" s="19">
        <f t="shared" ref="J217:L218" si="111">J218</f>
        <v>2159400</v>
      </c>
      <c r="K217" s="19">
        <f t="shared" si="111"/>
        <v>0</v>
      </c>
      <c r="L217" s="19">
        <f t="shared" si="111"/>
        <v>2159400</v>
      </c>
    </row>
    <row r="218" spans="1:12" s="1" customFormat="1" ht="25.5" hidden="1" x14ac:dyDescent="0.25">
      <c r="A218" s="17"/>
      <c r="B218" s="17" t="s">
        <v>152</v>
      </c>
      <c r="C218" s="17"/>
      <c r="D218" s="17"/>
      <c r="E218" s="35">
        <v>852</v>
      </c>
      <c r="F218" s="18" t="s">
        <v>144</v>
      </c>
      <c r="G218" s="24" t="s">
        <v>87</v>
      </c>
      <c r="H218" s="24" t="s">
        <v>180</v>
      </c>
      <c r="I218" s="18" t="s">
        <v>153</v>
      </c>
      <c r="J218" s="19">
        <f t="shared" si="111"/>
        <v>2159400</v>
      </c>
      <c r="K218" s="19">
        <f t="shared" si="111"/>
        <v>0</v>
      </c>
      <c r="L218" s="19">
        <f t="shared" si="111"/>
        <v>2159400</v>
      </c>
    </row>
    <row r="219" spans="1:12" s="1" customFormat="1" ht="25.5" hidden="1" x14ac:dyDescent="0.25">
      <c r="A219" s="17"/>
      <c r="B219" s="17" t="s">
        <v>154</v>
      </c>
      <c r="C219" s="17"/>
      <c r="D219" s="17"/>
      <c r="E219" s="35">
        <v>852</v>
      </c>
      <c r="F219" s="18" t="s">
        <v>144</v>
      </c>
      <c r="G219" s="24" t="s">
        <v>87</v>
      </c>
      <c r="H219" s="24" t="s">
        <v>180</v>
      </c>
      <c r="I219" s="18" t="s">
        <v>155</v>
      </c>
      <c r="J219" s="19">
        <f>2159402-2</f>
        <v>2159400</v>
      </c>
      <c r="K219" s="19"/>
      <c r="L219" s="19">
        <f t="shared" si="82"/>
        <v>2159400</v>
      </c>
    </row>
    <row r="220" spans="1:12" s="1" customFormat="1" ht="12.75" hidden="1" x14ac:dyDescent="0.25">
      <c r="A220" s="221" t="s">
        <v>181</v>
      </c>
      <c r="B220" s="221"/>
      <c r="C220" s="17"/>
      <c r="D220" s="17"/>
      <c r="E220" s="35">
        <v>852</v>
      </c>
      <c r="F220" s="24" t="s">
        <v>144</v>
      </c>
      <c r="G220" s="24" t="s">
        <v>87</v>
      </c>
      <c r="H220" s="24" t="s">
        <v>182</v>
      </c>
      <c r="I220" s="18"/>
      <c r="J220" s="19">
        <f t="shared" ref="J220:L221" si="112">J221</f>
        <v>2515700</v>
      </c>
      <c r="K220" s="19">
        <f t="shared" si="112"/>
        <v>0</v>
      </c>
      <c r="L220" s="19">
        <f t="shared" si="112"/>
        <v>2515700</v>
      </c>
    </row>
    <row r="221" spans="1:12" s="1" customFormat="1" ht="25.5" hidden="1" x14ac:dyDescent="0.25">
      <c r="A221" s="17"/>
      <c r="B221" s="17" t="s">
        <v>152</v>
      </c>
      <c r="C221" s="17"/>
      <c r="D221" s="17"/>
      <c r="E221" s="35">
        <v>852</v>
      </c>
      <c r="F221" s="18" t="s">
        <v>144</v>
      </c>
      <c r="G221" s="24" t="s">
        <v>87</v>
      </c>
      <c r="H221" s="24" t="s">
        <v>182</v>
      </c>
      <c r="I221" s="18" t="s">
        <v>153</v>
      </c>
      <c r="J221" s="19">
        <f t="shared" si="112"/>
        <v>2515700</v>
      </c>
      <c r="K221" s="19">
        <f t="shared" si="112"/>
        <v>0</v>
      </c>
      <c r="L221" s="19">
        <f t="shared" si="112"/>
        <v>2515700</v>
      </c>
    </row>
    <row r="222" spans="1:12" s="1" customFormat="1" ht="25.5" hidden="1" x14ac:dyDescent="0.25">
      <c r="A222" s="17"/>
      <c r="B222" s="17" t="s">
        <v>154</v>
      </c>
      <c r="C222" s="17"/>
      <c r="D222" s="17"/>
      <c r="E222" s="35">
        <v>852</v>
      </c>
      <c r="F222" s="18" t="s">
        <v>144</v>
      </c>
      <c r="G222" s="24" t="s">
        <v>87</v>
      </c>
      <c r="H222" s="24" t="s">
        <v>182</v>
      </c>
      <c r="I222" s="18" t="s">
        <v>155</v>
      </c>
      <c r="J222" s="19">
        <f>2461078+54622</f>
        <v>2515700</v>
      </c>
      <c r="K222" s="19"/>
      <c r="L222" s="19">
        <f t="shared" si="82"/>
        <v>2515700</v>
      </c>
    </row>
    <row r="223" spans="1:12" s="1" customFormat="1" ht="12.75" hidden="1" x14ac:dyDescent="0.25">
      <c r="A223" s="221" t="s">
        <v>183</v>
      </c>
      <c r="B223" s="221"/>
      <c r="C223" s="17"/>
      <c r="D223" s="17"/>
      <c r="E223" s="35">
        <v>852</v>
      </c>
      <c r="F223" s="24" t="s">
        <v>144</v>
      </c>
      <c r="G223" s="24" t="s">
        <v>87</v>
      </c>
      <c r="H223" s="24" t="s">
        <v>184</v>
      </c>
      <c r="I223" s="18"/>
      <c r="J223" s="19">
        <f t="shared" ref="J223:L224" si="113">J224</f>
        <v>1509100</v>
      </c>
      <c r="K223" s="19">
        <f t="shared" si="113"/>
        <v>0</v>
      </c>
      <c r="L223" s="19">
        <f t="shared" si="113"/>
        <v>1509100</v>
      </c>
    </row>
    <row r="224" spans="1:12" s="1" customFormat="1" ht="25.5" hidden="1" x14ac:dyDescent="0.25">
      <c r="A224" s="17"/>
      <c r="B224" s="17" t="s">
        <v>152</v>
      </c>
      <c r="C224" s="17"/>
      <c r="D224" s="17"/>
      <c r="E224" s="35">
        <v>852</v>
      </c>
      <c r="F224" s="18" t="s">
        <v>144</v>
      </c>
      <c r="G224" s="24" t="s">
        <v>87</v>
      </c>
      <c r="H224" s="24" t="s">
        <v>184</v>
      </c>
      <c r="I224" s="18" t="s">
        <v>153</v>
      </c>
      <c r="J224" s="19">
        <f t="shared" si="113"/>
        <v>1509100</v>
      </c>
      <c r="K224" s="19">
        <f t="shared" si="113"/>
        <v>0</v>
      </c>
      <c r="L224" s="19">
        <f t="shared" si="113"/>
        <v>1509100</v>
      </c>
    </row>
    <row r="225" spans="1:14" s="1" customFormat="1" ht="25.5" hidden="1" x14ac:dyDescent="0.25">
      <c r="A225" s="17"/>
      <c r="B225" s="17" t="s">
        <v>154</v>
      </c>
      <c r="C225" s="17"/>
      <c r="D225" s="17"/>
      <c r="E225" s="35">
        <v>852</v>
      </c>
      <c r="F225" s="18" t="s">
        <v>144</v>
      </c>
      <c r="G225" s="24" t="s">
        <v>87</v>
      </c>
      <c r="H225" s="24" t="s">
        <v>184</v>
      </c>
      <c r="I225" s="18" t="s">
        <v>155</v>
      </c>
      <c r="J225" s="19">
        <f>1454139+54961</f>
        <v>1509100</v>
      </c>
      <c r="K225" s="19"/>
      <c r="L225" s="19">
        <f t="shared" si="82"/>
        <v>1509100</v>
      </c>
    </row>
    <row r="226" spans="1:14" s="1" customFormat="1" ht="12.75" hidden="1" x14ac:dyDescent="0.25">
      <c r="A226" s="221" t="s">
        <v>185</v>
      </c>
      <c r="B226" s="221"/>
      <c r="C226" s="17"/>
      <c r="D226" s="17"/>
      <c r="E226" s="35">
        <v>852</v>
      </c>
      <c r="F226" s="24" t="s">
        <v>144</v>
      </c>
      <c r="G226" s="24" t="s">
        <v>87</v>
      </c>
      <c r="H226" s="24" t="s">
        <v>186</v>
      </c>
      <c r="I226" s="18"/>
      <c r="J226" s="19">
        <f t="shared" ref="J226:L227" si="114">J227</f>
        <v>3143300</v>
      </c>
      <c r="K226" s="19">
        <f t="shared" si="114"/>
        <v>0</v>
      </c>
      <c r="L226" s="19">
        <f t="shared" si="114"/>
        <v>3143300</v>
      </c>
    </row>
    <row r="227" spans="1:14" s="1" customFormat="1" ht="25.5" hidden="1" x14ac:dyDescent="0.25">
      <c r="A227" s="17"/>
      <c r="B227" s="17" t="s">
        <v>152</v>
      </c>
      <c r="C227" s="17"/>
      <c r="D227" s="17"/>
      <c r="E227" s="35">
        <v>852</v>
      </c>
      <c r="F227" s="18" t="s">
        <v>144</v>
      </c>
      <c r="G227" s="24" t="s">
        <v>87</v>
      </c>
      <c r="H227" s="24" t="s">
        <v>186</v>
      </c>
      <c r="I227" s="18" t="s">
        <v>153</v>
      </c>
      <c r="J227" s="19">
        <f t="shared" si="114"/>
        <v>3143300</v>
      </c>
      <c r="K227" s="19">
        <f t="shared" si="114"/>
        <v>0</v>
      </c>
      <c r="L227" s="19">
        <f t="shared" si="114"/>
        <v>3143300</v>
      </c>
    </row>
    <row r="228" spans="1:14" s="1" customFormat="1" ht="25.5" hidden="1" x14ac:dyDescent="0.25">
      <c r="A228" s="17"/>
      <c r="B228" s="17" t="s">
        <v>154</v>
      </c>
      <c r="C228" s="17"/>
      <c r="D228" s="17"/>
      <c r="E228" s="35">
        <v>852</v>
      </c>
      <c r="F228" s="18" t="s">
        <v>144</v>
      </c>
      <c r="G228" s="24" t="s">
        <v>87</v>
      </c>
      <c r="H228" s="24" t="s">
        <v>186</v>
      </c>
      <c r="I228" s="18" t="s">
        <v>155</v>
      </c>
      <c r="J228" s="19">
        <f>3272821-129521</f>
        <v>3143300</v>
      </c>
      <c r="K228" s="19"/>
      <c r="L228" s="19">
        <f t="shared" si="82"/>
        <v>3143300</v>
      </c>
    </row>
    <row r="229" spans="1:14" s="1" customFormat="1" ht="12.75" hidden="1" x14ac:dyDescent="0.25">
      <c r="A229" s="221" t="s">
        <v>187</v>
      </c>
      <c r="B229" s="221"/>
      <c r="C229" s="17"/>
      <c r="D229" s="17"/>
      <c r="E229" s="35">
        <v>852</v>
      </c>
      <c r="F229" s="24" t="s">
        <v>144</v>
      </c>
      <c r="G229" s="24" t="s">
        <v>87</v>
      </c>
      <c r="H229" s="24" t="s">
        <v>188</v>
      </c>
      <c r="I229" s="18"/>
      <c r="J229" s="19">
        <f t="shared" ref="J229:L230" si="115">J230</f>
        <v>1445900</v>
      </c>
      <c r="K229" s="19">
        <f t="shared" si="115"/>
        <v>0</v>
      </c>
      <c r="L229" s="19">
        <f t="shared" si="115"/>
        <v>1445900</v>
      </c>
    </row>
    <row r="230" spans="1:14" s="1" customFormat="1" ht="25.5" hidden="1" x14ac:dyDescent="0.25">
      <c r="A230" s="17"/>
      <c r="B230" s="17" t="s">
        <v>152</v>
      </c>
      <c r="C230" s="17"/>
      <c r="D230" s="17"/>
      <c r="E230" s="35">
        <v>852</v>
      </c>
      <c r="F230" s="18" t="s">
        <v>144</v>
      </c>
      <c r="G230" s="24" t="s">
        <v>87</v>
      </c>
      <c r="H230" s="24" t="s">
        <v>188</v>
      </c>
      <c r="I230" s="18" t="s">
        <v>153</v>
      </c>
      <c r="J230" s="19">
        <f t="shared" si="115"/>
        <v>1445900</v>
      </c>
      <c r="K230" s="19">
        <f t="shared" si="115"/>
        <v>0</v>
      </c>
      <c r="L230" s="19">
        <f t="shared" si="115"/>
        <v>1445900</v>
      </c>
    </row>
    <row r="231" spans="1:14" s="1" customFormat="1" ht="25.5" hidden="1" x14ac:dyDescent="0.25">
      <c r="A231" s="17"/>
      <c r="B231" s="17" t="s">
        <v>154</v>
      </c>
      <c r="C231" s="17"/>
      <c r="D231" s="17"/>
      <c r="E231" s="35">
        <v>852</v>
      </c>
      <c r="F231" s="18" t="s">
        <v>144</v>
      </c>
      <c r="G231" s="24" t="s">
        <v>87</v>
      </c>
      <c r="H231" s="24" t="s">
        <v>188</v>
      </c>
      <c r="I231" s="18" t="s">
        <v>155</v>
      </c>
      <c r="J231" s="19">
        <f>1445866+34</f>
        <v>1445900</v>
      </c>
      <c r="K231" s="19"/>
      <c r="L231" s="19">
        <f t="shared" si="82"/>
        <v>1445900</v>
      </c>
    </row>
    <row r="232" spans="1:14" s="1" customFormat="1" ht="12.75" hidden="1" x14ac:dyDescent="0.25">
      <c r="A232" s="221" t="s">
        <v>189</v>
      </c>
      <c r="B232" s="221"/>
      <c r="C232" s="17"/>
      <c r="D232" s="17"/>
      <c r="E232" s="35">
        <v>852</v>
      </c>
      <c r="F232" s="24" t="s">
        <v>144</v>
      </c>
      <c r="G232" s="24" t="s">
        <v>87</v>
      </c>
      <c r="H232" s="24" t="s">
        <v>190</v>
      </c>
      <c r="I232" s="18"/>
      <c r="J232" s="19">
        <f t="shared" ref="J232:L233" si="116">J233</f>
        <v>1604400</v>
      </c>
      <c r="K232" s="19">
        <f t="shared" si="116"/>
        <v>0</v>
      </c>
      <c r="L232" s="19">
        <f t="shared" si="116"/>
        <v>1604400</v>
      </c>
    </row>
    <row r="233" spans="1:14" s="1" customFormat="1" ht="25.5" hidden="1" x14ac:dyDescent="0.25">
      <c r="A233" s="17"/>
      <c r="B233" s="17" t="s">
        <v>152</v>
      </c>
      <c r="C233" s="17"/>
      <c r="D233" s="17"/>
      <c r="E233" s="35">
        <v>852</v>
      </c>
      <c r="F233" s="18" t="s">
        <v>144</v>
      </c>
      <c r="G233" s="24" t="s">
        <v>87</v>
      </c>
      <c r="H233" s="24" t="s">
        <v>190</v>
      </c>
      <c r="I233" s="18" t="s">
        <v>153</v>
      </c>
      <c r="J233" s="19">
        <f t="shared" si="116"/>
        <v>1604400</v>
      </c>
      <c r="K233" s="19">
        <f t="shared" si="116"/>
        <v>0</v>
      </c>
      <c r="L233" s="19">
        <f t="shared" si="116"/>
        <v>1604400</v>
      </c>
    </row>
    <row r="234" spans="1:14" s="1" customFormat="1" ht="25.5" hidden="1" x14ac:dyDescent="0.25">
      <c r="A234" s="17"/>
      <c r="B234" s="17" t="s">
        <v>154</v>
      </c>
      <c r="C234" s="17"/>
      <c r="D234" s="17"/>
      <c r="E234" s="35">
        <v>852</v>
      </c>
      <c r="F234" s="18" t="s">
        <v>144</v>
      </c>
      <c r="G234" s="24" t="s">
        <v>87</v>
      </c>
      <c r="H234" s="24" t="s">
        <v>190</v>
      </c>
      <c r="I234" s="18" t="s">
        <v>155</v>
      </c>
      <c r="J234" s="19">
        <f>1604423-23</f>
        <v>1604400</v>
      </c>
      <c r="K234" s="19"/>
      <c r="L234" s="19">
        <f t="shared" si="82"/>
        <v>1604400</v>
      </c>
    </row>
    <row r="235" spans="1:14" s="1" customFormat="1" ht="12.75" hidden="1" x14ac:dyDescent="0.25">
      <c r="A235" s="221" t="s">
        <v>191</v>
      </c>
      <c r="B235" s="221"/>
      <c r="C235" s="17"/>
      <c r="D235" s="17"/>
      <c r="E235" s="35">
        <v>852</v>
      </c>
      <c r="F235" s="24" t="s">
        <v>144</v>
      </c>
      <c r="G235" s="24" t="s">
        <v>87</v>
      </c>
      <c r="H235" s="24" t="s">
        <v>192</v>
      </c>
      <c r="I235" s="18"/>
      <c r="J235" s="19">
        <f t="shared" ref="J235:L236" si="117">J236</f>
        <v>1466000</v>
      </c>
      <c r="K235" s="19">
        <f t="shared" si="117"/>
        <v>0</v>
      </c>
      <c r="L235" s="19">
        <f t="shared" si="117"/>
        <v>1466000</v>
      </c>
    </row>
    <row r="236" spans="1:14" s="1" customFormat="1" ht="25.5" hidden="1" x14ac:dyDescent="0.25">
      <c r="A236" s="17"/>
      <c r="B236" s="17" t="s">
        <v>152</v>
      </c>
      <c r="C236" s="17"/>
      <c r="D236" s="17"/>
      <c r="E236" s="35">
        <v>852</v>
      </c>
      <c r="F236" s="18" t="s">
        <v>144</v>
      </c>
      <c r="G236" s="24" t="s">
        <v>87</v>
      </c>
      <c r="H236" s="24" t="s">
        <v>192</v>
      </c>
      <c r="I236" s="18" t="s">
        <v>153</v>
      </c>
      <c r="J236" s="19">
        <f t="shared" si="117"/>
        <v>1466000</v>
      </c>
      <c r="K236" s="19">
        <f t="shared" si="117"/>
        <v>0</v>
      </c>
      <c r="L236" s="19">
        <f t="shared" si="117"/>
        <v>1466000</v>
      </c>
    </row>
    <row r="237" spans="1:14" s="1" customFormat="1" ht="25.5" hidden="1" x14ac:dyDescent="0.25">
      <c r="A237" s="17"/>
      <c r="B237" s="17" t="s">
        <v>154</v>
      </c>
      <c r="C237" s="17"/>
      <c r="D237" s="17"/>
      <c r="E237" s="35">
        <v>852</v>
      </c>
      <c r="F237" s="18" t="s">
        <v>144</v>
      </c>
      <c r="G237" s="24" t="s">
        <v>87</v>
      </c>
      <c r="H237" s="24" t="s">
        <v>192</v>
      </c>
      <c r="I237" s="18" t="s">
        <v>155</v>
      </c>
      <c r="J237" s="19">
        <f>1466064-64</f>
        <v>1466000</v>
      </c>
      <c r="K237" s="19"/>
      <c r="L237" s="19">
        <f t="shared" si="82"/>
        <v>1466000</v>
      </c>
    </row>
    <row r="238" spans="1:14" s="1" customFormat="1" ht="12.75" hidden="1" x14ac:dyDescent="0.25">
      <c r="A238" s="221" t="s">
        <v>193</v>
      </c>
      <c r="B238" s="221"/>
      <c r="C238" s="17"/>
      <c r="D238" s="17"/>
      <c r="E238" s="35">
        <v>852</v>
      </c>
      <c r="F238" s="24" t="s">
        <v>144</v>
      </c>
      <c r="G238" s="24" t="s">
        <v>87</v>
      </c>
      <c r="H238" s="24" t="s">
        <v>194</v>
      </c>
      <c r="I238" s="18"/>
      <c r="J238" s="19">
        <f t="shared" ref="J238:L239" si="118">J239</f>
        <v>565700</v>
      </c>
      <c r="K238" s="19">
        <f t="shared" si="118"/>
        <v>0</v>
      </c>
      <c r="L238" s="19">
        <f t="shared" si="118"/>
        <v>565700</v>
      </c>
    </row>
    <row r="239" spans="1:14" s="1" customFormat="1" ht="25.5" hidden="1" x14ac:dyDescent="0.25">
      <c r="A239" s="17"/>
      <c r="B239" s="17" t="s">
        <v>152</v>
      </c>
      <c r="C239" s="17"/>
      <c r="D239" s="17"/>
      <c r="E239" s="35">
        <v>852</v>
      </c>
      <c r="F239" s="18" t="s">
        <v>144</v>
      </c>
      <c r="G239" s="24" t="s">
        <v>87</v>
      </c>
      <c r="H239" s="24" t="s">
        <v>194</v>
      </c>
      <c r="I239" s="18" t="s">
        <v>153</v>
      </c>
      <c r="J239" s="19">
        <f t="shared" si="118"/>
        <v>565700</v>
      </c>
      <c r="K239" s="19">
        <f t="shared" si="118"/>
        <v>0</v>
      </c>
      <c r="L239" s="19">
        <f t="shared" si="118"/>
        <v>565700</v>
      </c>
    </row>
    <row r="240" spans="1:14" s="1" customFormat="1" ht="25.5" hidden="1" x14ac:dyDescent="0.25">
      <c r="A240" s="17"/>
      <c r="B240" s="17" t="s">
        <v>154</v>
      </c>
      <c r="C240" s="17"/>
      <c r="D240" s="17"/>
      <c r="E240" s="35">
        <v>852</v>
      </c>
      <c r="F240" s="18" t="s">
        <v>144</v>
      </c>
      <c r="G240" s="24" t="s">
        <v>87</v>
      </c>
      <c r="H240" s="24" t="s">
        <v>194</v>
      </c>
      <c r="I240" s="18" t="s">
        <v>155</v>
      </c>
      <c r="J240" s="19">
        <f>545720+19980</f>
        <v>565700</v>
      </c>
      <c r="K240" s="19"/>
      <c r="L240" s="19">
        <f t="shared" ref="L240:L309" si="119">J240+K240</f>
        <v>565700</v>
      </c>
      <c r="N240" s="49"/>
    </row>
    <row r="241" spans="1:14" s="1" customFormat="1" ht="12.75" x14ac:dyDescent="0.25">
      <c r="A241" s="221" t="s">
        <v>195</v>
      </c>
      <c r="B241" s="221"/>
      <c r="C241" s="17"/>
      <c r="D241" s="17"/>
      <c r="E241" s="35">
        <v>852</v>
      </c>
      <c r="F241" s="18" t="s">
        <v>144</v>
      </c>
      <c r="G241" s="18" t="s">
        <v>87</v>
      </c>
      <c r="H241" s="18" t="s">
        <v>196</v>
      </c>
      <c r="I241" s="18"/>
      <c r="J241" s="19">
        <f>J242</f>
        <v>6292500</v>
      </c>
      <c r="K241" s="19">
        <f t="shared" ref="K241:L241" si="120">K242</f>
        <v>1054900</v>
      </c>
      <c r="L241" s="19">
        <f t="shared" si="120"/>
        <v>7347400</v>
      </c>
      <c r="N241" s="49"/>
    </row>
    <row r="242" spans="1:14" s="1" customFormat="1" ht="12.75" x14ac:dyDescent="0.25">
      <c r="A242" s="221" t="s">
        <v>148</v>
      </c>
      <c r="B242" s="221"/>
      <c r="C242" s="17"/>
      <c r="D242" s="17"/>
      <c r="E242" s="35">
        <v>852</v>
      </c>
      <c r="F242" s="18" t="s">
        <v>144</v>
      </c>
      <c r="G242" s="18" t="s">
        <v>87</v>
      </c>
      <c r="H242" s="18" t="s">
        <v>197</v>
      </c>
      <c r="I242" s="18"/>
      <c r="J242" s="19">
        <f>J243+J246+J249</f>
        <v>6292500</v>
      </c>
      <c r="K242" s="19">
        <f t="shared" ref="K242:L242" si="121">K243+K246+K249</f>
        <v>1054900</v>
      </c>
      <c r="L242" s="19">
        <f t="shared" si="121"/>
        <v>7347400</v>
      </c>
      <c r="N242" s="49"/>
    </row>
    <row r="243" spans="1:14" s="1" customFormat="1" ht="12.75" hidden="1" x14ac:dyDescent="0.25">
      <c r="A243" s="221" t="s">
        <v>198</v>
      </c>
      <c r="B243" s="221"/>
      <c r="C243" s="17"/>
      <c r="D243" s="17"/>
      <c r="E243" s="35">
        <v>852</v>
      </c>
      <c r="F243" s="24" t="s">
        <v>144</v>
      </c>
      <c r="G243" s="24" t="s">
        <v>87</v>
      </c>
      <c r="H243" s="24" t="s">
        <v>199</v>
      </c>
      <c r="I243" s="18"/>
      <c r="J243" s="19">
        <f t="shared" ref="J243:L244" si="122">J244</f>
        <v>2839100</v>
      </c>
      <c r="K243" s="19">
        <f t="shared" si="122"/>
        <v>0</v>
      </c>
      <c r="L243" s="19">
        <f t="shared" si="122"/>
        <v>2839100</v>
      </c>
      <c r="N243" s="49"/>
    </row>
    <row r="244" spans="1:14" s="1" customFormat="1" ht="25.5" hidden="1" x14ac:dyDescent="0.25">
      <c r="A244" s="17"/>
      <c r="B244" s="17" t="s">
        <v>152</v>
      </c>
      <c r="C244" s="17"/>
      <c r="D244" s="17"/>
      <c r="E244" s="35">
        <v>852</v>
      </c>
      <c r="F244" s="18" t="s">
        <v>144</v>
      </c>
      <c r="G244" s="24" t="s">
        <v>87</v>
      </c>
      <c r="H244" s="24" t="s">
        <v>199</v>
      </c>
      <c r="I244" s="18" t="s">
        <v>153</v>
      </c>
      <c r="J244" s="19">
        <f t="shared" si="122"/>
        <v>2839100</v>
      </c>
      <c r="K244" s="19">
        <f t="shared" si="122"/>
        <v>0</v>
      </c>
      <c r="L244" s="19">
        <f t="shared" si="122"/>
        <v>2839100</v>
      </c>
      <c r="N244" s="49"/>
    </row>
    <row r="245" spans="1:14" s="1" customFormat="1" ht="25.5" hidden="1" x14ac:dyDescent="0.25">
      <c r="A245" s="17"/>
      <c r="B245" s="17" t="s">
        <v>154</v>
      </c>
      <c r="C245" s="17"/>
      <c r="D245" s="17"/>
      <c r="E245" s="35">
        <v>852</v>
      </c>
      <c r="F245" s="18" t="s">
        <v>144</v>
      </c>
      <c r="G245" s="24" t="s">
        <v>87</v>
      </c>
      <c r="H245" s="24" t="s">
        <v>199</v>
      </c>
      <c r="I245" s="18" t="s">
        <v>155</v>
      </c>
      <c r="J245" s="19">
        <f>2839079+21</f>
        <v>2839100</v>
      </c>
      <c r="K245" s="19"/>
      <c r="L245" s="19">
        <f t="shared" si="119"/>
        <v>2839100</v>
      </c>
      <c r="N245" s="49"/>
    </row>
    <row r="246" spans="1:14" s="1" customFormat="1" ht="27" customHeight="1" x14ac:dyDescent="0.25">
      <c r="A246" s="221" t="s">
        <v>200</v>
      </c>
      <c r="B246" s="221"/>
      <c r="C246" s="17"/>
      <c r="D246" s="17"/>
      <c r="E246" s="35">
        <v>852</v>
      </c>
      <c r="F246" s="24" t="s">
        <v>144</v>
      </c>
      <c r="G246" s="24" t="s">
        <v>87</v>
      </c>
      <c r="H246" s="24" t="s">
        <v>201</v>
      </c>
      <c r="I246" s="18"/>
      <c r="J246" s="19">
        <f t="shared" ref="J246:L247" si="123">J247</f>
        <v>1562600</v>
      </c>
      <c r="K246" s="19">
        <f t="shared" si="123"/>
        <v>264100</v>
      </c>
      <c r="L246" s="19">
        <f t="shared" si="123"/>
        <v>1826700</v>
      </c>
      <c r="N246" s="49"/>
    </row>
    <row r="247" spans="1:14" s="1" customFormat="1" ht="25.5" x14ac:dyDescent="0.25">
      <c r="A247" s="17"/>
      <c r="B247" s="17" t="s">
        <v>152</v>
      </c>
      <c r="C247" s="17"/>
      <c r="D247" s="17"/>
      <c r="E247" s="35">
        <v>852</v>
      </c>
      <c r="F247" s="18" t="s">
        <v>144</v>
      </c>
      <c r="G247" s="24" t="s">
        <v>87</v>
      </c>
      <c r="H247" s="24" t="s">
        <v>201</v>
      </c>
      <c r="I247" s="18" t="s">
        <v>153</v>
      </c>
      <c r="J247" s="19">
        <f t="shared" si="123"/>
        <v>1562600</v>
      </c>
      <c r="K247" s="19">
        <f t="shared" si="123"/>
        <v>264100</v>
      </c>
      <c r="L247" s="19">
        <f t="shared" si="123"/>
        <v>1826700</v>
      </c>
      <c r="N247" s="49"/>
    </row>
    <row r="248" spans="1:14" s="1" customFormat="1" ht="26.25" customHeight="1" x14ac:dyDescent="0.25">
      <c r="A248" s="17"/>
      <c r="B248" s="17" t="s">
        <v>154</v>
      </c>
      <c r="C248" s="17"/>
      <c r="D248" s="17"/>
      <c r="E248" s="35">
        <v>852</v>
      </c>
      <c r="F248" s="18" t="s">
        <v>144</v>
      </c>
      <c r="G248" s="24" t="s">
        <v>87</v>
      </c>
      <c r="H248" s="24" t="s">
        <v>201</v>
      </c>
      <c r="I248" s="18" t="s">
        <v>155</v>
      </c>
      <c r="J248" s="19">
        <f>1562634-34</f>
        <v>1562600</v>
      </c>
      <c r="K248" s="19">
        <v>264100</v>
      </c>
      <c r="L248" s="19">
        <f t="shared" si="119"/>
        <v>1826700</v>
      </c>
      <c r="N248" s="49"/>
    </row>
    <row r="249" spans="1:14" s="1" customFormat="1" ht="26.25" customHeight="1" x14ac:dyDescent="0.25">
      <c r="A249" s="237" t="s">
        <v>562</v>
      </c>
      <c r="B249" s="237"/>
      <c r="C249" s="50"/>
      <c r="D249" s="50"/>
      <c r="E249" s="35">
        <v>852</v>
      </c>
      <c r="F249" s="24" t="s">
        <v>144</v>
      </c>
      <c r="G249" s="24" t="s">
        <v>87</v>
      </c>
      <c r="H249" s="24" t="s">
        <v>203</v>
      </c>
      <c r="I249" s="18"/>
      <c r="J249" s="19">
        <f>J251</f>
        <v>1890800</v>
      </c>
      <c r="K249" s="19">
        <f t="shared" ref="K249:L249" si="124">K251</f>
        <v>790800</v>
      </c>
      <c r="L249" s="19">
        <f t="shared" si="124"/>
        <v>2681600</v>
      </c>
      <c r="N249" s="49"/>
    </row>
    <row r="250" spans="1:14" s="1" customFormat="1" ht="25.5" x14ac:dyDescent="0.25">
      <c r="A250" s="17"/>
      <c r="B250" s="17" t="s">
        <v>152</v>
      </c>
      <c r="C250" s="17"/>
      <c r="D250" s="17"/>
      <c r="E250" s="35">
        <v>852</v>
      </c>
      <c r="F250" s="18" t="s">
        <v>144</v>
      </c>
      <c r="G250" s="24" t="s">
        <v>87</v>
      </c>
      <c r="H250" s="24" t="s">
        <v>203</v>
      </c>
      <c r="I250" s="18" t="s">
        <v>153</v>
      </c>
      <c r="J250" s="19">
        <f>J251</f>
        <v>1890800</v>
      </c>
      <c r="K250" s="19">
        <f t="shared" ref="K250:L250" si="125">K251</f>
        <v>790800</v>
      </c>
      <c r="L250" s="19">
        <f t="shared" si="125"/>
        <v>2681600</v>
      </c>
      <c r="N250" s="49"/>
    </row>
    <row r="251" spans="1:14" s="1" customFormat="1" ht="30" customHeight="1" x14ac:dyDescent="0.25">
      <c r="A251" s="17"/>
      <c r="B251" s="17" t="s">
        <v>154</v>
      </c>
      <c r="C251" s="17"/>
      <c r="D251" s="17"/>
      <c r="E251" s="35">
        <v>852</v>
      </c>
      <c r="F251" s="18" t="s">
        <v>144</v>
      </c>
      <c r="G251" s="24" t="s">
        <v>87</v>
      </c>
      <c r="H251" s="24" t="s">
        <v>203</v>
      </c>
      <c r="I251" s="18" t="s">
        <v>155</v>
      </c>
      <c r="J251" s="19">
        <f>1890782+18</f>
        <v>1890800</v>
      </c>
      <c r="K251" s="19">
        <v>790800</v>
      </c>
      <c r="L251" s="19">
        <f t="shared" si="119"/>
        <v>2681600</v>
      </c>
      <c r="N251" s="49"/>
    </row>
    <row r="252" spans="1:14" s="1" customFormat="1" ht="12.75" hidden="1" x14ac:dyDescent="0.25">
      <c r="A252" s="221" t="s">
        <v>208</v>
      </c>
      <c r="B252" s="221"/>
      <c r="C252" s="17"/>
      <c r="D252" s="17"/>
      <c r="E252" s="35">
        <v>852</v>
      </c>
      <c r="F252" s="18" t="s">
        <v>144</v>
      </c>
      <c r="G252" s="18" t="s">
        <v>87</v>
      </c>
      <c r="H252" s="18" t="s">
        <v>209</v>
      </c>
      <c r="I252" s="18"/>
      <c r="J252" s="19">
        <f>J253</f>
        <v>1172900</v>
      </c>
      <c r="K252" s="19">
        <f t="shared" ref="K252:L252" si="126">K253</f>
        <v>0</v>
      </c>
      <c r="L252" s="19">
        <f t="shared" si="126"/>
        <v>1172900</v>
      </c>
    </row>
    <row r="253" spans="1:14" s="1" customFormat="1" ht="12.75" hidden="1" x14ac:dyDescent="0.25">
      <c r="A253" s="221" t="s">
        <v>210</v>
      </c>
      <c r="B253" s="221"/>
      <c r="C253" s="17"/>
      <c r="D253" s="17"/>
      <c r="E253" s="35">
        <v>852</v>
      </c>
      <c r="F253" s="18" t="s">
        <v>144</v>
      </c>
      <c r="G253" s="18" t="s">
        <v>87</v>
      </c>
      <c r="H253" s="18" t="s">
        <v>211</v>
      </c>
      <c r="I253" s="18"/>
      <c r="J253" s="19">
        <f t="shared" ref="J253:L254" si="127">J254</f>
        <v>1172900</v>
      </c>
      <c r="K253" s="19">
        <f t="shared" si="127"/>
        <v>0</v>
      </c>
      <c r="L253" s="19">
        <f t="shared" si="127"/>
        <v>1172900</v>
      </c>
    </row>
    <row r="254" spans="1:14" s="1" customFormat="1" ht="25.5" hidden="1" x14ac:dyDescent="0.25">
      <c r="A254" s="21"/>
      <c r="B254" s="17" t="s">
        <v>152</v>
      </c>
      <c r="C254" s="17"/>
      <c r="D254" s="17"/>
      <c r="E254" s="35">
        <v>852</v>
      </c>
      <c r="F254" s="18" t="s">
        <v>144</v>
      </c>
      <c r="G254" s="18" t="s">
        <v>87</v>
      </c>
      <c r="H254" s="18" t="s">
        <v>211</v>
      </c>
      <c r="I254" s="18" t="s">
        <v>153</v>
      </c>
      <c r="J254" s="19">
        <f t="shared" si="127"/>
        <v>1172900</v>
      </c>
      <c r="K254" s="19">
        <f t="shared" si="127"/>
        <v>0</v>
      </c>
      <c r="L254" s="19">
        <f t="shared" si="127"/>
        <v>1172900</v>
      </c>
    </row>
    <row r="255" spans="1:14" s="1" customFormat="1" ht="12.75" hidden="1" x14ac:dyDescent="0.25">
      <c r="A255" s="21"/>
      <c r="B255" s="21" t="s">
        <v>212</v>
      </c>
      <c r="C255" s="21"/>
      <c r="D255" s="21"/>
      <c r="E255" s="35">
        <v>852</v>
      </c>
      <c r="F255" s="18" t="s">
        <v>144</v>
      </c>
      <c r="G255" s="18" t="s">
        <v>87</v>
      </c>
      <c r="H255" s="18" t="s">
        <v>211</v>
      </c>
      <c r="I255" s="18" t="s">
        <v>213</v>
      </c>
      <c r="J255" s="19">
        <v>1172900</v>
      </c>
      <c r="K255" s="19"/>
      <c r="L255" s="19">
        <f t="shared" si="119"/>
        <v>1172900</v>
      </c>
    </row>
    <row r="256" spans="1:14" s="1" customFormat="1" ht="12.75" x14ac:dyDescent="0.25">
      <c r="A256" s="221" t="s">
        <v>71</v>
      </c>
      <c r="B256" s="221"/>
      <c r="C256" s="17"/>
      <c r="D256" s="17"/>
      <c r="E256" s="35">
        <v>852</v>
      </c>
      <c r="F256" s="24" t="s">
        <v>144</v>
      </c>
      <c r="G256" s="18" t="s">
        <v>87</v>
      </c>
      <c r="H256" s="24" t="s">
        <v>72</v>
      </c>
      <c r="I256" s="24"/>
      <c r="J256" s="26">
        <f>J257</f>
        <v>63415629.229999997</v>
      </c>
      <c r="K256" s="26">
        <f t="shared" ref="K256:L256" si="128">K257</f>
        <v>-1382300</v>
      </c>
      <c r="L256" s="26">
        <f t="shared" si="128"/>
        <v>62033329.229999997</v>
      </c>
    </row>
    <row r="257" spans="1:12" s="1" customFormat="1" ht="55.5" customHeight="1" x14ac:dyDescent="0.25">
      <c r="A257" s="221" t="s">
        <v>73</v>
      </c>
      <c r="B257" s="221"/>
      <c r="C257" s="17"/>
      <c r="D257" s="17"/>
      <c r="E257" s="35">
        <v>852</v>
      </c>
      <c r="F257" s="18" t="s">
        <v>144</v>
      </c>
      <c r="G257" s="18" t="s">
        <v>87</v>
      </c>
      <c r="H257" s="18" t="s">
        <v>74</v>
      </c>
      <c r="I257" s="18"/>
      <c r="J257" s="19">
        <f>J258+J266+J261</f>
        <v>63415629.229999997</v>
      </c>
      <c r="K257" s="19">
        <f t="shared" ref="K257:L257" si="129">K258+K266+K261</f>
        <v>-1382300</v>
      </c>
      <c r="L257" s="19">
        <f t="shared" si="129"/>
        <v>62033329.229999997</v>
      </c>
    </row>
    <row r="258" spans="1:12" s="1" customFormat="1" ht="12.75" hidden="1" x14ac:dyDescent="0.25">
      <c r="A258" s="221" t="s">
        <v>214</v>
      </c>
      <c r="B258" s="221"/>
      <c r="C258" s="17"/>
      <c r="D258" s="17"/>
      <c r="E258" s="35">
        <v>852</v>
      </c>
      <c r="F258" s="18" t="s">
        <v>144</v>
      </c>
      <c r="G258" s="18" t="s">
        <v>87</v>
      </c>
      <c r="H258" s="18" t="s">
        <v>215</v>
      </c>
      <c r="I258" s="18"/>
      <c r="J258" s="19">
        <f t="shared" ref="J258:L259" si="130">J259</f>
        <v>59263749.229999997</v>
      </c>
      <c r="K258" s="19">
        <f t="shared" si="130"/>
        <v>0</v>
      </c>
      <c r="L258" s="19">
        <f t="shared" si="130"/>
        <v>59263749.229999997</v>
      </c>
    </row>
    <row r="259" spans="1:12" s="1" customFormat="1" ht="25.5" hidden="1" x14ac:dyDescent="0.25">
      <c r="A259" s="21"/>
      <c r="B259" s="17" t="s">
        <v>152</v>
      </c>
      <c r="C259" s="17"/>
      <c r="D259" s="17"/>
      <c r="E259" s="35">
        <v>852</v>
      </c>
      <c r="F259" s="18" t="s">
        <v>144</v>
      </c>
      <c r="G259" s="18" t="s">
        <v>87</v>
      </c>
      <c r="H259" s="18" t="s">
        <v>215</v>
      </c>
      <c r="I259" s="18" t="s">
        <v>153</v>
      </c>
      <c r="J259" s="19">
        <f t="shared" si="130"/>
        <v>59263749.229999997</v>
      </c>
      <c r="K259" s="19">
        <f t="shared" si="130"/>
        <v>0</v>
      </c>
      <c r="L259" s="19">
        <f t="shared" si="130"/>
        <v>59263749.229999997</v>
      </c>
    </row>
    <row r="260" spans="1:12" s="1" customFormat="1" ht="25.5" hidden="1" x14ac:dyDescent="0.25">
      <c r="A260" s="17"/>
      <c r="B260" s="17" t="s">
        <v>154</v>
      </c>
      <c r="C260" s="17"/>
      <c r="D260" s="17"/>
      <c r="E260" s="35">
        <v>852</v>
      </c>
      <c r="F260" s="18" t="s">
        <v>144</v>
      </c>
      <c r="G260" s="24" t="s">
        <v>87</v>
      </c>
      <c r="H260" s="24" t="s">
        <v>215</v>
      </c>
      <c r="I260" s="18" t="s">
        <v>155</v>
      </c>
      <c r="J260" s="19">
        <v>59263749.229999997</v>
      </c>
      <c r="K260" s="19"/>
      <c r="L260" s="19">
        <f t="shared" si="119"/>
        <v>59263749.229999997</v>
      </c>
    </row>
    <row r="261" spans="1:12" s="1" customFormat="1" ht="66.75" customHeight="1" x14ac:dyDescent="0.25">
      <c r="A261" s="221" t="s">
        <v>159</v>
      </c>
      <c r="B261" s="221"/>
      <c r="C261" s="17"/>
      <c r="D261" s="17"/>
      <c r="E261" s="35">
        <v>852</v>
      </c>
      <c r="F261" s="18" t="s">
        <v>144</v>
      </c>
      <c r="G261" s="18" t="s">
        <v>87</v>
      </c>
      <c r="H261" s="18" t="s">
        <v>160</v>
      </c>
      <c r="I261" s="18"/>
      <c r="J261" s="19">
        <f>J262+J264</f>
        <v>4132800</v>
      </c>
      <c r="K261" s="19">
        <f t="shared" ref="K261:L261" si="131">K262+K264</f>
        <v>-1382300</v>
      </c>
      <c r="L261" s="19">
        <f t="shared" si="131"/>
        <v>2750500</v>
      </c>
    </row>
    <row r="262" spans="1:12" s="1" customFormat="1" ht="12.75" x14ac:dyDescent="0.25">
      <c r="A262" s="20"/>
      <c r="B262" s="21" t="s">
        <v>161</v>
      </c>
      <c r="C262" s="21"/>
      <c r="D262" s="21"/>
      <c r="E262" s="35">
        <v>852</v>
      </c>
      <c r="F262" s="18" t="s">
        <v>144</v>
      </c>
      <c r="G262" s="18" t="s">
        <v>87</v>
      </c>
      <c r="H262" s="18" t="s">
        <v>160</v>
      </c>
      <c r="I262" s="18" t="s">
        <v>162</v>
      </c>
      <c r="J262" s="19">
        <f t="shared" ref="J262:L262" si="132">J263</f>
        <v>4132800</v>
      </c>
      <c r="K262" s="19">
        <f t="shared" si="132"/>
        <v>-4132800</v>
      </c>
      <c r="L262" s="19">
        <f t="shared" si="132"/>
        <v>0</v>
      </c>
    </row>
    <row r="263" spans="1:12" s="1" customFormat="1" ht="25.5" x14ac:dyDescent="0.25">
      <c r="A263" s="20"/>
      <c r="B263" s="17" t="s">
        <v>163</v>
      </c>
      <c r="C263" s="17"/>
      <c r="D263" s="17"/>
      <c r="E263" s="35">
        <v>852</v>
      </c>
      <c r="F263" s="18" t="s">
        <v>144</v>
      </c>
      <c r="G263" s="18" t="s">
        <v>87</v>
      </c>
      <c r="H263" s="18" t="s">
        <v>160</v>
      </c>
      <c r="I263" s="18" t="s">
        <v>164</v>
      </c>
      <c r="J263" s="19">
        <v>4132800</v>
      </c>
      <c r="K263" s="19">
        <v>-4132800</v>
      </c>
      <c r="L263" s="19">
        <f t="shared" si="119"/>
        <v>0</v>
      </c>
    </row>
    <row r="264" spans="1:12" s="1" customFormat="1" ht="25.5" x14ac:dyDescent="0.25">
      <c r="A264" s="20"/>
      <c r="B264" s="17" t="s">
        <v>152</v>
      </c>
      <c r="C264" s="17"/>
      <c r="D264" s="17"/>
      <c r="E264" s="35">
        <v>852</v>
      </c>
      <c r="F264" s="18" t="s">
        <v>144</v>
      </c>
      <c r="G264" s="18" t="s">
        <v>87</v>
      </c>
      <c r="H264" s="18" t="s">
        <v>160</v>
      </c>
      <c r="I264" s="18" t="s">
        <v>153</v>
      </c>
      <c r="J264" s="19">
        <f>J265</f>
        <v>0</v>
      </c>
      <c r="K264" s="19">
        <f t="shared" ref="K264:L264" si="133">K265</f>
        <v>2750500</v>
      </c>
      <c r="L264" s="19">
        <f t="shared" si="133"/>
        <v>2750500</v>
      </c>
    </row>
    <row r="265" spans="1:12" s="1" customFormat="1" ht="30" customHeight="1" x14ac:dyDescent="0.25">
      <c r="A265" s="20"/>
      <c r="B265" s="17" t="s">
        <v>154</v>
      </c>
      <c r="C265" s="17"/>
      <c r="D265" s="17"/>
      <c r="E265" s="35">
        <v>852</v>
      </c>
      <c r="F265" s="18" t="s">
        <v>144</v>
      </c>
      <c r="G265" s="18" t="s">
        <v>87</v>
      </c>
      <c r="H265" s="18" t="s">
        <v>160</v>
      </c>
      <c r="I265" s="18" t="s">
        <v>155</v>
      </c>
      <c r="J265" s="19"/>
      <c r="K265" s="19">
        <f>4132800-1382300</f>
        <v>2750500</v>
      </c>
      <c r="L265" s="19">
        <f t="shared" si="119"/>
        <v>2750500</v>
      </c>
    </row>
    <row r="266" spans="1:12" s="1" customFormat="1" ht="12.75" hidden="1" x14ac:dyDescent="0.25">
      <c r="A266" s="221" t="s">
        <v>165</v>
      </c>
      <c r="B266" s="221"/>
      <c r="C266" s="17"/>
      <c r="D266" s="17"/>
      <c r="E266" s="35">
        <v>852</v>
      </c>
      <c r="F266" s="18" t="s">
        <v>144</v>
      </c>
      <c r="G266" s="18" t="s">
        <v>87</v>
      </c>
      <c r="H266" s="18" t="s">
        <v>166</v>
      </c>
      <c r="I266" s="18"/>
      <c r="J266" s="19">
        <f>J267+J269</f>
        <v>19080</v>
      </c>
      <c r="K266" s="19">
        <f t="shared" ref="K266:L266" si="134">K267+K269</f>
        <v>0</v>
      </c>
      <c r="L266" s="19">
        <f t="shared" si="134"/>
        <v>19080</v>
      </c>
    </row>
    <row r="267" spans="1:12" s="1" customFormat="1" ht="12.75" x14ac:dyDescent="0.25">
      <c r="A267" s="20"/>
      <c r="B267" s="21" t="s">
        <v>161</v>
      </c>
      <c r="C267" s="21"/>
      <c r="D267" s="21"/>
      <c r="E267" s="35">
        <v>852</v>
      </c>
      <c r="F267" s="18" t="s">
        <v>144</v>
      </c>
      <c r="G267" s="18" t="s">
        <v>87</v>
      </c>
      <c r="H267" s="18" t="s">
        <v>166</v>
      </c>
      <c r="I267" s="18" t="s">
        <v>162</v>
      </c>
      <c r="J267" s="19">
        <f t="shared" ref="J267:L267" si="135">J268</f>
        <v>19080</v>
      </c>
      <c r="K267" s="19">
        <f t="shared" si="135"/>
        <v>-19080</v>
      </c>
      <c r="L267" s="19">
        <f t="shared" si="135"/>
        <v>0</v>
      </c>
    </row>
    <row r="268" spans="1:12" s="1" customFormat="1" ht="13.5" customHeight="1" x14ac:dyDescent="0.25">
      <c r="A268" s="20"/>
      <c r="B268" s="17" t="s">
        <v>167</v>
      </c>
      <c r="C268" s="17"/>
      <c r="D268" s="17"/>
      <c r="E268" s="35">
        <v>852</v>
      </c>
      <c r="F268" s="18" t="s">
        <v>144</v>
      </c>
      <c r="G268" s="18" t="s">
        <v>87</v>
      </c>
      <c r="H268" s="18" t="s">
        <v>166</v>
      </c>
      <c r="I268" s="18" t="s">
        <v>168</v>
      </c>
      <c r="J268" s="19">
        <v>19080</v>
      </c>
      <c r="K268" s="19">
        <v>-19080</v>
      </c>
      <c r="L268" s="19">
        <f t="shared" si="119"/>
        <v>0</v>
      </c>
    </row>
    <row r="269" spans="1:12" s="1" customFormat="1" ht="25.5" x14ac:dyDescent="0.25">
      <c r="A269" s="20"/>
      <c r="B269" s="17" t="s">
        <v>152</v>
      </c>
      <c r="C269" s="17"/>
      <c r="D269" s="17"/>
      <c r="E269" s="35">
        <v>852</v>
      </c>
      <c r="F269" s="18" t="s">
        <v>144</v>
      </c>
      <c r="G269" s="18" t="s">
        <v>87</v>
      </c>
      <c r="H269" s="18" t="s">
        <v>166</v>
      </c>
      <c r="I269" s="18" t="s">
        <v>153</v>
      </c>
      <c r="J269" s="19">
        <f>J270</f>
        <v>0</v>
      </c>
      <c r="K269" s="19">
        <f t="shared" ref="K269:L269" si="136">K270</f>
        <v>19080</v>
      </c>
      <c r="L269" s="19">
        <f t="shared" si="136"/>
        <v>19080</v>
      </c>
    </row>
    <row r="270" spans="1:12" s="1" customFormat="1" ht="27" customHeight="1" x14ac:dyDescent="0.25">
      <c r="A270" s="20"/>
      <c r="B270" s="17" t="s">
        <v>154</v>
      </c>
      <c r="C270" s="17"/>
      <c r="D270" s="17"/>
      <c r="E270" s="35">
        <v>852</v>
      </c>
      <c r="F270" s="18" t="s">
        <v>144</v>
      </c>
      <c r="G270" s="18" t="s">
        <v>87</v>
      </c>
      <c r="H270" s="18" t="s">
        <v>166</v>
      </c>
      <c r="I270" s="18" t="s">
        <v>155</v>
      </c>
      <c r="J270" s="19"/>
      <c r="K270" s="19">
        <f>19080</f>
        <v>19080</v>
      </c>
      <c r="L270" s="19">
        <f t="shared" si="119"/>
        <v>19080</v>
      </c>
    </row>
    <row r="271" spans="1:12" s="1" customFormat="1" ht="12.75" hidden="1" x14ac:dyDescent="0.25">
      <c r="A271" s="220" t="s">
        <v>216</v>
      </c>
      <c r="B271" s="220"/>
      <c r="C271" s="13"/>
      <c r="D271" s="13"/>
      <c r="E271" s="35">
        <v>852</v>
      </c>
      <c r="F271" s="14" t="s">
        <v>144</v>
      </c>
      <c r="G271" s="14" t="s">
        <v>144</v>
      </c>
      <c r="H271" s="14"/>
      <c r="I271" s="14"/>
      <c r="J271" s="15">
        <f t="shared" ref="J271:L273" si="137">J272</f>
        <v>125300</v>
      </c>
      <c r="K271" s="15">
        <f t="shared" si="137"/>
        <v>0</v>
      </c>
      <c r="L271" s="15">
        <f t="shared" si="137"/>
        <v>125300</v>
      </c>
    </row>
    <row r="272" spans="1:12" s="1" customFormat="1" ht="12.75" hidden="1" x14ac:dyDescent="0.25">
      <c r="A272" s="221" t="s">
        <v>217</v>
      </c>
      <c r="B272" s="221"/>
      <c r="C272" s="17"/>
      <c r="D272" s="17"/>
      <c r="E272" s="35">
        <v>852</v>
      </c>
      <c r="F272" s="18" t="s">
        <v>144</v>
      </c>
      <c r="G272" s="18" t="s">
        <v>144</v>
      </c>
      <c r="H272" s="18" t="s">
        <v>218</v>
      </c>
      <c r="I272" s="18"/>
      <c r="J272" s="19">
        <f>J273</f>
        <v>125300</v>
      </c>
      <c r="K272" s="19">
        <f t="shared" si="137"/>
        <v>0</v>
      </c>
      <c r="L272" s="19">
        <f t="shared" si="137"/>
        <v>125300</v>
      </c>
    </row>
    <row r="273" spans="1:13" s="1" customFormat="1" ht="12.75" hidden="1" x14ac:dyDescent="0.25">
      <c r="A273" s="20"/>
      <c r="B273" s="21" t="s">
        <v>27</v>
      </c>
      <c r="C273" s="21"/>
      <c r="D273" s="21"/>
      <c r="E273" s="35">
        <v>852</v>
      </c>
      <c r="F273" s="18" t="s">
        <v>144</v>
      </c>
      <c r="G273" s="18" t="s">
        <v>144</v>
      </c>
      <c r="H273" s="18" t="s">
        <v>218</v>
      </c>
      <c r="I273" s="18" t="s">
        <v>28</v>
      </c>
      <c r="J273" s="19">
        <f t="shared" si="137"/>
        <v>125300</v>
      </c>
      <c r="K273" s="19">
        <f t="shared" si="137"/>
        <v>0</v>
      </c>
      <c r="L273" s="19">
        <f t="shared" si="137"/>
        <v>125300</v>
      </c>
    </row>
    <row r="274" spans="1:13" s="1" customFormat="1" ht="12.75" hidden="1" x14ac:dyDescent="0.25">
      <c r="A274" s="20"/>
      <c r="B274" s="17" t="s">
        <v>29</v>
      </c>
      <c r="C274" s="17"/>
      <c r="D274" s="17"/>
      <c r="E274" s="35">
        <v>852</v>
      </c>
      <c r="F274" s="18" t="s">
        <v>144</v>
      </c>
      <c r="G274" s="18" t="s">
        <v>144</v>
      </c>
      <c r="H274" s="18" t="s">
        <v>218</v>
      </c>
      <c r="I274" s="18" t="s">
        <v>30</v>
      </c>
      <c r="J274" s="19">
        <v>125300</v>
      </c>
      <c r="K274" s="19"/>
      <c r="L274" s="19">
        <f t="shared" si="119"/>
        <v>125300</v>
      </c>
    </row>
    <row r="275" spans="1:13" s="1" customFormat="1" ht="12.75" x14ac:dyDescent="0.25">
      <c r="A275" s="220" t="s">
        <v>219</v>
      </c>
      <c r="B275" s="220"/>
      <c r="C275" s="13"/>
      <c r="D275" s="13"/>
      <c r="E275" s="35">
        <v>852</v>
      </c>
      <c r="F275" s="14" t="s">
        <v>144</v>
      </c>
      <c r="G275" s="14" t="s">
        <v>98</v>
      </c>
      <c r="H275" s="14"/>
      <c r="I275" s="14"/>
      <c r="J275" s="15">
        <f>J276+J283+J287+J292+J305+J315+J318</f>
        <v>13304900</v>
      </c>
      <c r="K275" s="15">
        <f t="shared" ref="K275:L275" si="138">K276+K283+K287+K292+K305+K315+K318</f>
        <v>2866900</v>
      </c>
      <c r="L275" s="15">
        <f t="shared" si="138"/>
        <v>16171800</v>
      </c>
    </row>
    <row r="276" spans="1:13" s="1" customFormat="1" ht="12.75" hidden="1" x14ac:dyDescent="0.25">
      <c r="A276" s="221" t="s">
        <v>18</v>
      </c>
      <c r="B276" s="221"/>
      <c r="C276" s="17"/>
      <c r="D276" s="17"/>
      <c r="E276" s="35">
        <v>852</v>
      </c>
      <c r="F276" s="18" t="s">
        <v>144</v>
      </c>
      <c r="G276" s="18" t="s">
        <v>98</v>
      </c>
      <c r="H276" s="18" t="s">
        <v>39</v>
      </c>
      <c r="I276" s="18"/>
      <c r="J276" s="19">
        <f t="shared" ref="J276:L281" si="139">J277</f>
        <v>963900</v>
      </c>
      <c r="K276" s="19">
        <f t="shared" si="139"/>
        <v>0</v>
      </c>
      <c r="L276" s="19">
        <f t="shared" si="139"/>
        <v>963900</v>
      </c>
    </row>
    <row r="277" spans="1:13" s="1" customFormat="1" ht="12.75" hidden="1" x14ac:dyDescent="0.25">
      <c r="A277" s="221" t="s">
        <v>20</v>
      </c>
      <c r="B277" s="221"/>
      <c r="C277" s="17"/>
      <c r="D277" s="17"/>
      <c r="E277" s="35">
        <v>852</v>
      </c>
      <c r="F277" s="18" t="s">
        <v>144</v>
      </c>
      <c r="G277" s="18" t="s">
        <v>98</v>
      </c>
      <c r="H277" s="18" t="s">
        <v>21</v>
      </c>
      <c r="I277" s="18"/>
      <c r="J277" s="19">
        <f>J280+J278</f>
        <v>963900</v>
      </c>
      <c r="K277" s="19">
        <f t="shared" ref="K277:L277" si="140">K280+K278</f>
        <v>0</v>
      </c>
      <c r="L277" s="19">
        <f t="shared" si="140"/>
        <v>963900</v>
      </c>
    </row>
    <row r="278" spans="1:13" s="1" customFormat="1" ht="25.5" x14ac:dyDescent="0.25">
      <c r="A278" s="17"/>
      <c r="B278" s="17" t="s">
        <v>22</v>
      </c>
      <c r="C278" s="17"/>
      <c r="D278" s="17"/>
      <c r="E278" s="35">
        <v>852</v>
      </c>
      <c r="F278" s="18" t="s">
        <v>144</v>
      </c>
      <c r="G278" s="18" t="s">
        <v>98</v>
      </c>
      <c r="H278" s="18" t="s">
        <v>21</v>
      </c>
      <c r="I278" s="18" t="s">
        <v>24</v>
      </c>
      <c r="J278" s="19">
        <f>J279</f>
        <v>0</v>
      </c>
      <c r="K278" s="19">
        <f t="shared" ref="K278:L278" si="141">K279</f>
        <v>963900</v>
      </c>
      <c r="L278" s="19">
        <f t="shared" si="141"/>
        <v>963900</v>
      </c>
    </row>
    <row r="279" spans="1:13" s="1" customFormat="1" ht="12.75" x14ac:dyDescent="0.25">
      <c r="A279" s="17"/>
      <c r="B279" s="21" t="s">
        <v>25</v>
      </c>
      <c r="C279" s="21"/>
      <c r="D279" s="21"/>
      <c r="E279" s="35">
        <v>852</v>
      </c>
      <c r="F279" s="18" t="s">
        <v>144</v>
      </c>
      <c r="G279" s="18" t="s">
        <v>98</v>
      </c>
      <c r="H279" s="18" t="s">
        <v>21</v>
      </c>
      <c r="I279" s="18" t="s">
        <v>26</v>
      </c>
      <c r="J279" s="19"/>
      <c r="K279" s="19">
        <v>963900</v>
      </c>
      <c r="L279" s="19">
        <f>J279+K279</f>
        <v>963900</v>
      </c>
    </row>
    <row r="280" spans="1:13" s="1" customFormat="1" ht="12.75" x14ac:dyDescent="0.25">
      <c r="A280" s="221" t="s">
        <v>220</v>
      </c>
      <c r="B280" s="221"/>
      <c r="C280" s="17"/>
      <c r="D280" s="17"/>
      <c r="E280" s="35">
        <v>852</v>
      </c>
      <c r="F280" s="18" t="s">
        <v>144</v>
      </c>
      <c r="G280" s="18" t="s">
        <v>98</v>
      </c>
      <c r="H280" s="18" t="s">
        <v>221</v>
      </c>
      <c r="I280" s="18"/>
      <c r="J280" s="19">
        <f t="shared" si="139"/>
        <v>963900</v>
      </c>
      <c r="K280" s="19">
        <f t="shared" si="139"/>
        <v>-963900</v>
      </c>
      <c r="L280" s="19">
        <f t="shared" si="139"/>
        <v>0</v>
      </c>
    </row>
    <row r="281" spans="1:13" s="1" customFormat="1" ht="25.5" x14ac:dyDescent="0.25">
      <c r="A281" s="17"/>
      <c r="B281" s="17" t="s">
        <v>22</v>
      </c>
      <c r="C281" s="17"/>
      <c r="D281" s="17"/>
      <c r="E281" s="35">
        <v>852</v>
      </c>
      <c r="F281" s="18" t="s">
        <v>144</v>
      </c>
      <c r="G281" s="18" t="s">
        <v>98</v>
      </c>
      <c r="H281" s="18" t="s">
        <v>221</v>
      </c>
      <c r="I281" s="18" t="s">
        <v>24</v>
      </c>
      <c r="J281" s="19">
        <f t="shared" si="139"/>
        <v>963900</v>
      </c>
      <c r="K281" s="19">
        <f t="shared" si="139"/>
        <v>-963900</v>
      </c>
      <c r="L281" s="19">
        <f t="shared" si="139"/>
        <v>0</v>
      </c>
    </row>
    <row r="282" spans="1:13" s="1" customFormat="1" ht="12.75" x14ac:dyDescent="0.25">
      <c r="A282" s="20"/>
      <c r="B282" s="21" t="s">
        <v>25</v>
      </c>
      <c r="C282" s="21"/>
      <c r="D282" s="21"/>
      <c r="E282" s="35">
        <v>852</v>
      </c>
      <c r="F282" s="18" t="s">
        <v>144</v>
      </c>
      <c r="G282" s="18" t="s">
        <v>98</v>
      </c>
      <c r="H282" s="18" t="s">
        <v>221</v>
      </c>
      <c r="I282" s="18" t="s">
        <v>26</v>
      </c>
      <c r="J282" s="19">
        <v>963900</v>
      </c>
      <c r="K282" s="19">
        <v>-963900</v>
      </c>
      <c r="L282" s="19">
        <f t="shared" si="119"/>
        <v>0</v>
      </c>
    </row>
    <row r="283" spans="1:13" s="1" customFormat="1" ht="12.75" x14ac:dyDescent="0.25">
      <c r="A283" s="233" t="s">
        <v>222</v>
      </c>
      <c r="B283" s="234"/>
      <c r="C283" s="51"/>
      <c r="D283" s="18" t="s">
        <v>563</v>
      </c>
      <c r="E283" s="35">
        <v>852</v>
      </c>
      <c r="F283" s="18" t="s">
        <v>144</v>
      </c>
      <c r="G283" s="18" t="s">
        <v>98</v>
      </c>
      <c r="H283" s="18" t="s">
        <v>223</v>
      </c>
      <c r="I283" s="18"/>
      <c r="J283" s="39">
        <f t="shared" ref="J283:L285" si="142">J284</f>
        <v>0</v>
      </c>
      <c r="K283" s="39">
        <f t="shared" si="142"/>
        <v>561600</v>
      </c>
      <c r="L283" s="39">
        <f t="shared" si="142"/>
        <v>561600</v>
      </c>
      <c r="M283" s="41"/>
    </row>
    <row r="284" spans="1:13" s="1" customFormat="1" ht="12.75" x14ac:dyDescent="0.25">
      <c r="A284" s="233" t="s">
        <v>224</v>
      </c>
      <c r="B284" s="234"/>
      <c r="C284" s="51"/>
      <c r="D284" s="18" t="s">
        <v>144</v>
      </c>
      <c r="E284" s="35">
        <v>852</v>
      </c>
      <c r="F284" s="18" t="s">
        <v>144</v>
      </c>
      <c r="G284" s="18" t="s">
        <v>98</v>
      </c>
      <c r="H284" s="18" t="s">
        <v>225</v>
      </c>
      <c r="I284" s="18"/>
      <c r="J284" s="39">
        <f t="shared" si="142"/>
        <v>0</v>
      </c>
      <c r="K284" s="39">
        <f t="shared" si="142"/>
        <v>561600</v>
      </c>
      <c r="L284" s="39">
        <f t="shared" si="142"/>
        <v>561600</v>
      </c>
      <c r="M284" s="41"/>
    </row>
    <row r="285" spans="1:13" s="1" customFormat="1" ht="25.5" x14ac:dyDescent="0.25">
      <c r="A285" s="17"/>
      <c r="B285" s="17" t="s">
        <v>152</v>
      </c>
      <c r="C285" s="17"/>
      <c r="D285" s="18" t="s">
        <v>144</v>
      </c>
      <c r="E285" s="35">
        <v>852</v>
      </c>
      <c r="F285" s="18" t="s">
        <v>144</v>
      </c>
      <c r="G285" s="18" t="s">
        <v>98</v>
      </c>
      <c r="H285" s="18" t="s">
        <v>225</v>
      </c>
      <c r="I285" s="18" t="s">
        <v>153</v>
      </c>
      <c r="J285" s="39">
        <f t="shared" si="142"/>
        <v>0</v>
      </c>
      <c r="K285" s="39">
        <f t="shared" si="142"/>
        <v>561600</v>
      </c>
      <c r="L285" s="39">
        <f t="shared" si="142"/>
        <v>561600</v>
      </c>
      <c r="M285" s="41"/>
    </row>
    <row r="286" spans="1:13" s="1" customFormat="1" ht="12.75" x14ac:dyDescent="0.25">
      <c r="A286" s="21"/>
      <c r="B286" s="21" t="s">
        <v>212</v>
      </c>
      <c r="C286" s="21"/>
      <c r="D286" s="18" t="s">
        <v>144</v>
      </c>
      <c r="E286" s="35">
        <v>852</v>
      </c>
      <c r="F286" s="18" t="s">
        <v>144</v>
      </c>
      <c r="G286" s="18" t="s">
        <v>98</v>
      </c>
      <c r="H286" s="18" t="s">
        <v>225</v>
      </c>
      <c r="I286" s="18" t="s">
        <v>213</v>
      </c>
      <c r="J286" s="39"/>
      <c r="K286" s="39">
        <v>561600</v>
      </c>
      <c r="L286" s="39">
        <f>J286+K286</f>
        <v>561600</v>
      </c>
      <c r="M286" s="41"/>
    </row>
    <row r="287" spans="1:13" s="1" customFormat="1" ht="12.75" x14ac:dyDescent="0.25">
      <c r="A287" s="221" t="s">
        <v>226</v>
      </c>
      <c r="B287" s="221"/>
      <c r="C287" s="17"/>
      <c r="D287" s="17"/>
      <c r="E287" s="35">
        <v>852</v>
      </c>
      <c r="F287" s="18" t="s">
        <v>144</v>
      </c>
      <c r="G287" s="18" t="s">
        <v>98</v>
      </c>
      <c r="H287" s="18" t="s">
        <v>227</v>
      </c>
      <c r="I287" s="18"/>
      <c r="J287" s="19">
        <f t="shared" ref="J287:L290" si="143">J288</f>
        <v>584000</v>
      </c>
      <c r="K287" s="19">
        <f t="shared" si="143"/>
        <v>340100</v>
      </c>
      <c r="L287" s="19">
        <f t="shared" si="143"/>
        <v>924100</v>
      </c>
    </row>
    <row r="288" spans="1:13" s="1" customFormat="1" ht="12.75" x14ac:dyDescent="0.25">
      <c r="A288" s="221" t="s">
        <v>148</v>
      </c>
      <c r="B288" s="221"/>
      <c r="C288" s="17"/>
      <c r="D288" s="17"/>
      <c r="E288" s="35">
        <v>852</v>
      </c>
      <c r="F288" s="18" t="s">
        <v>144</v>
      </c>
      <c r="G288" s="18" t="s">
        <v>98</v>
      </c>
      <c r="H288" s="18" t="s">
        <v>228</v>
      </c>
      <c r="I288" s="18"/>
      <c r="J288" s="19">
        <f t="shared" si="143"/>
        <v>584000</v>
      </c>
      <c r="K288" s="19">
        <f t="shared" si="143"/>
        <v>340100</v>
      </c>
      <c r="L288" s="19">
        <f t="shared" si="143"/>
        <v>924100</v>
      </c>
    </row>
    <row r="289" spans="1:12" s="1" customFormat="1" ht="28.5" customHeight="1" x14ac:dyDescent="0.25">
      <c r="A289" s="221" t="s">
        <v>229</v>
      </c>
      <c r="B289" s="221"/>
      <c r="C289" s="17"/>
      <c r="D289" s="17"/>
      <c r="E289" s="35">
        <v>852</v>
      </c>
      <c r="F289" s="18" t="s">
        <v>144</v>
      </c>
      <c r="G289" s="18" t="s">
        <v>98</v>
      </c>
      <c r="H289" s="18" t="s">
        <v>230</v>
      </c>
      <c r="I289" s="18"/>
      <c r="J289" s="19">
        <f t="shared" si="143"/>
        <v>584000</v>
      </c>
      <c r="K289" s="19">
        <f t="shared" si="143"/>
        <v>340100</v>
      </c>
      <c r="L289" s="19">
        <f t="shared" si="143"/>
        <v>924100</v>
      </c>
    </row>
    <row r="290" spans="1:12" s="1" customFormat="1" ht="25.5" x14ac:dyDescent="0.25">
      <c r="A290" s="17"/>
      <c r="B290" s="17" t="s">
        <v>152</v>
      </c>
      <c r="C290" s="17"/>
      <c r="D290" s="17"/>
      <c r="E290" s="35">
        <v>852</v>
      </c>
      <c r="F290" s="18" t="s">
        <v>144</v>
      </c>
      <c r="G290" s="18" t="s">
        <v>98</v>
      </c>
      <c r="H290" s="18" t="s">
        <v>230</v>
      </c>
      <c r="I290" s="18" t="s">
        <v>153</v>
      </c>
      <c r="J290" s="19">
        <f t="shared" si="143"/>
        <v>584000</v>
      </c>
      <c r="K290" s="19">
        <f t="shared" si="143"/>
        <v>340100</v>
      </c>
      <c r="L290" s="19">
        <f t="shared" si="143"/>
        <v>924100</v>
      </c>
    </row>
    <row r="291" spans="1:12" s="1" customFormat="1" ht="28.5" customHeight="1" x14ac:dyDescent="0.25">
      <c r="A291" s="17"/>
      <c r="B291" s="17" t="s">
        <v>154</v>
      </c>
      <c r="C291" s="17"/>
      <c r="D291" s="17"/>
      <c r="E291" s="35">
        <v>852</v>
      </c>
      <c r="F291" s="18" t="s">
        <v>144</v>
      </c>
      <c r="G291" s="18" t="s">
        <v>98</v>
      </c>
      <c r="H291" s="18" t="s">
        <v>230</v>
      </c>
      <c r="I291" s="18" t="s">
        <v>155</v>
      </c>
      <c r="J291" s="19">
        <v>584000</v>
      </c>
      <c r="K291" s="19">
        <v>340100</v>
      </c>
      <c r="L291" s="19">
        <f t="shared" si="119"/>
        <v>924100</v>
      </c>
    </row>
    <row r="292" spans="1:12" s="2" customFormat="1" ht="39" customHeight="1" x14ac:dyDescent="0.25">
      <c r="A292" s="221" t="s">
        <v>231</v>
      </c>
      <c r="B292" s="221"/>
      <c r="C292" s="17"/>
      <c r="D292" s="17"/>
      <c r="E292" s="35">
        <v>852</v>
      </c>
      <c r="F292" s="18" t="s">
        <v>144</v>
      </c>
      <c r="G292" s="18" t="s">
        <v>98</v>
      </c>
      <c r="H292" s="18" t="s">
        <v>232</v>
      </c>
      <c r="I292" s="18"/>
      <c r="J292" s="19">
        <f>J293</f>
        <v>9000000</v>
      </c>
      <c r="K292" s="19">
        <f t="shared" ref="K292:L292" si="144">K293</f>
        <v>282900</v>
      </c>
      <c r="L292" s="19">
        <f t="shared" si="144"/>
        <v>9282900</v>
      </c>
    </row>
    <row r="293" spans="1:12" s="1" customFormat="1" ht="12.75" x14ac:dyDescent="0.25">
      <c r="A293" s="221" t="s">
        <v>148</v>
      </c>
      <c r="B293" s="221"/>
      <c r="C293" s="17"/>
      <c r="D293" s="17"/>
      <c r="E293" s="35">
        <v>852</v>
      </c>
      <c r="F293" s="18" t="s">
        <v>144</v>
      </c>
      <c r="G293" s="18" t="s">
        <v>98</v>
      </c>
      <c r="H293" s="18" t="s">
        <v>233</v>
      </c>
      <c r="I293" s="18"/>
      <c r="J293" s="19">
        <f>J294+J297</f>
        <v>9000000</v>
      </c>
      <c r="K293" s="19">
        <f t="shared" ref="K293:L293" si="145">K294+K297</f>
        <v>282900</v>
      </c>
      <c r="L293" s="19">
        <f t="shared" si="145"/>
        <v>9282900</v>
      </c>
    </row>
    <row r="294" spans="1:12" s="1" customFormat="1" ht="12.75" hidden="1" x14ac:dyDescent="0.25">
      <c r="A294" s="221" t="s">
        <v>234</v>
      </c>
      <c r="B294" s="221"/>
      <c r="C294" s="17"/>
      <c r="D294" s="17"/>
      <c r="E294" s="35">
        <v>852</v>
      </c>
      <c r="F294" s="24" t="s">
        <v>144</v>
      </c>
      <c r="G294" s="24" t="s">
        <v>98</v>
      </c>
      <c r="H294" s="18" t="s">
        <v>235</v>
      </c>
      <c r="I294" s="18"/>
      <c r="J294" s="19">
        <f t="shared" ref="J294:L295" si="146">J295</f>
        <v>6946200</v>
      </c>
      <c r="K294" s="19">
        <f t="shared" si="146"/>
        <v>0</v>
      </c>
      <c r="L294" s="19">
        <f t="shared" si="146"/>
        <v>6946200</v>
      </c>
    </row>
    <row r="295" spans="1:12" s="1" customFormat="1" ht="25.5" hidden="1" x14ac:dyDescent="0.25">
      <c r="A295" s="17"/>
      <c r="B295" s="17" t="s">
        <v>152</v>
      </c>
      <c r="C295" s="17"/>
      <c r="D295" s="17"/>
      <c r="E295" s="35">
        <v>852</v>
      </c>
      <c r="F295" s="18" t="s">
        <v>144</v>
      </c>
      <c r="G295" s="18" t="s">
        <v>98</v>
      </c>
      <c r="H295" s="18" t="s">
        <v>235</v>
      </c>
      <c r="I295" s="18" t="s">
        <v>153</v>
      </c>
      <c r="J295" s="19">
        <f t="shared" si="146"/>
        <v>6946200</v>
      </c>
      <c r="K295" s="19">
        <f t="shared" si="146"/>
        <v>0</v>
      </c>
      <c r="L295" s="19">
        <f t="shared" si="146"/>
        <v>6946200</v>
      </c>
    </row>
    <row r="296" spans="1:12" s="1" customFormat="1" ht="25.5" hidden="1" x14ac:dyDescent="0.25">
      <c r="A296" s="17"/>
      <c r="B296" s="17" t="s">
        <v>154</v>
      </c>
      <c r="C296" s="17"/>
      <c r="D296" s="17"/>
      <c r="E296" s="35">
        <v>852</v>
      </c>
      <c r="F296" s="18" t="s">
        <v>144</v>
      </c>
      <c r="G296" s="18" t="s">
        <v>98</v>
      </c>
      <c r="H296" s="18" t="s">
        <v>235</v>
      </c>
      <c r="I296" s="18" t="s">
        <v>155</v>
      </c>
      <c r="J296" s="19">
        <v>6946200</v>
      </c>
      <c r="K296" s="19"/>
      <c r="L296" s="19">
        <f t="shared" si="119"/>
        <v>6946200</v>
      </c>
    </row>
    <row r="297" spans="1:12" s="1" customFormat="1" ht="12.75" x14ac:dyDescent="0.25">
      <c r="A297" s="221" t="s">
        <v>236</v>
      </c>
      <c r="B297" s="221"/>
      <c r="C297" s="17"/>
      <c r="D297" s="17"/>
      <c r="E297" s="35">
        <v>852</v>
      </c>
      <c r="F297" s="24" t="s">
        <v>144</v>
      </c>
      <c r="G297" s="24" t="s">
        <v>98</v>
      </c>
      <c r="H297" s="18" t="s">
        <v>237</v>
      </c>
      <c r="I297" s="18"/>
      <c r="J297" s="19">
        <f>J298+J300+J302</f>
        <v>2053800</v>
      </c>
      <c r="K297" s="19">
        <f t="shared" ref="K297:L297" si="147">K298+K300+K302</f>
        <v>282900</v>
      </c>
      <c r="L297" s="19">
        <f t="shared" si="147"/>
        <v>2336700</v>
      </c>
    </row>
    <row r="298" spans="1:12" s="1" customFormat="1" ht="25.5" x14ac:dyDescent="0.25">
      <c r="A298" s="17"/>
      <c r="B298" s="17" t="s">
        <v>22</v>
      </c>
      <c r="C298" s="17"/>
      <c r="D298" s="17"/>
      <c r="E298" s="35">
        <v>852</v>
      </c>
      <c r="F298" s="18" t="s">
        <v>144</v>
      </c>
      <c r="G298" s="18" t="s">
        <v>98</v>
      </c>
      <c r="H298" s="18" t="s">
        <v>237</v>
      </c>
      <c r="I298" s="18" t="s">
        <v>24</v>
      </c>
      <c r="J298" s="19">
        <f>J299</f>
        <v>1634900</v>
      </c>
      <c r="K298" s="19">
        <f t="shared" ref="K298:L298" si="148">K299</f>
        <v>282900</v>
      </c>
      <c r="L298" s="19">
        <f t="shared" si="148"/>
        <v>1917800</v>
      </c>
    </row>
    <row r="299" spans="1:12" s="1" customFormat="1" ht="12.75" x14ac:dyDescent="0.25">
      <c r="A299" s="20"/>
      <c r="B299" s="21" t="s">
        <v>25</v>
      </c>
      <c r="C299" s="21"/>
      <c r="D299" s="21"/>
      <c r="E299" s="35">
        <v>852</v>
      </c>
      <c r="F299" s="18" t="s">
        <v>144</v>
      </c>
      <c r="G299" s="18" t="s">
        <v>98</v>
      </c>
      <c r="H299" s="18" t="s">
        <v>237</v>
      </c>
      <c r="I299" s="18" t="s">
        <v>26</v>
      </c>
      <c r="J299" s="19">
        <v>1634900</v>
      </c>
      <c r="K299" s="19">
        <v>282900</v>
      </c>
      <c r="L299" s="19">
        <f t="shared" si="119"/>
        <v>1917800</v>
      </c>
    </row>
    <row r="300" spans="1:12" s="1" customFormat="1" ht="12.75" hidden="1" x14ac:dyDescent="0.25">
      <c r="A300" s="20"/>
      <c r="B300" s="21" t="s">
        <v>27</v>
      </c>
      <c r="C300" s="21"/>
      <c r="D300" s="21"/>
      <c r="E300" s="35">
        <v>852</v>
      </c>
      <c r="F300" s="18" t="s">
        <v>144</v>
      </c>
      <c r="G300" s="18" t="s">
        <v>98</v>
      </c>
      <c r="H300" s="18" t="s">
        <v>237</v>
      </c>
      <c r="I300" s="18" t="s">
        <v>28</v>
      </c>
      <c r="J300" s="19">
        <f>J301</f>
        <v>381900</v>
      </c>
      <c r="K300" s="19">
        <f t="shared" ref="K300:L300" si="149">K301</f>
        <v>0</v>
      </c>
      <c r="L300" s="19">
        <f t="shared" si="149"/>
        <v>381900</v>
      </c>
    </row>
    <row r="301" spans="1:12" s="1" customFormat="1" ht="12.75" hidden="1" x14ac:dyDescent="0.25">
      <c r="A301" s="20"/>
      <c r="B301" s="17" t="s">
        <v>29</v>
      </c>
      <c r="C301" s="17"/>
      <c r="D301" s="17"/>
      <c r="E301" s="35">
        <v>852</v>
      </c>
      <c r="F301" s="18" t="s">
        <v>144</v>
      </c>
      <c r="G301" s="18" t="s">
        <v>98</v>
      </c>
      <c r="H301" s="18" t="s">
        <v>237</v>
      </c>
      <c r="I301" s="18" t="s">
        <v>30</v>
      </c>
      <c r="J301" s="19">
        <v>381900</v>
      </c>
      <c r="K301" s="19"/>
      <c r="L301" s="19">
        <f t="shared" si="119"/>
        <v>381900</v>
      </c>
    </row>
    <row r="302" spans="1:12" s="1" customFormat="1" ht="12.75" hidden="1" x14ac:dyDescent="0.25">
      <c r="A302" s="17"/>
      <c r="B302" s="17" t="s">
        <v>31</v>
      </c>
      <c r="C302" s="17"/>
      <c r="D302" s="17"/>
      <c r="E302" s="35">
        <v>852</v>
      </c>
      <c r="F302" s="18" t="s">
        <v>144</v>
      </c>
      <c r="G302" s="18" t="s">
        <v>98</v>
      </c>
      <c r="H302" s="18" t="s">
        <v>237</v>
      </c>
      <c r="I302" s="18" t="s">
        <v>32</v>
      </c>
      <c r="J302" s="19">
        <f>J303+J304</f>
        <v>37000</v>
      </c>
      <c r="K302" s="19">
        <f t="shared" ref="K302:L302" si="150">K303+K304</f>
        <v>0</v>
      </c>
      <c r="L302" s="19">
        <f t="shared" si="150"/>
        <v>37000</v>
      </c>
    </row>
    <row r="303" spans="1:12" s="1" customFormat="1" ht="12.75" hidden="1" x14ac:dyDescent="0.25">
      <c r="A303" s="17"/>
      <c r="B303" s="17" t="s">
        <v>238</v>
      </c>
      <c r="C303" s="17"/>
      <c r="D303" s="17"/>
      <c r="E303" s="35">
        <v>852</v>
      </c>
      <c r="F303" s="18" t="s">
        <v>144</v>
      </c>
      <c r="G303" s="18" t="s">
        <v>98</v>
      </c>
      <c r="H303" s="18" t="s">
        <v>237</v>
      </c>
      <c r="I303" s="18" t="s">
        <v>34</v>
      </c>
      <c r="J303" s="19">
        <v>37000</v>
      </c>
      <c r="K303" s="19"/>
      <c r="L303" s="19">
        <f t="shared" si="119"/>
        <v>37000</v>
      </c>
    </row>
    <row r="304" spans="1:12" s="1" customFormat="1" ht="12.75" hidden="1" x14ac:dyDescent="0.25">
      <c r="A304" s="17"/>
      <c r="B304" s="17" t="s">
        <v>35</v>
      </c>
      <c r="C304" s="17"/>
      <c r="D304" s="17"/>
      <c r="E304" s="35">
        <v>852</v>
      </c>
      <c r="F304" s="18" t="s">
        <v>144</v>
      </c>
      <c r="G304" s="18" t="s">
        <v>98</v>
      </c>
      <c r="H304" s="18" t="s">
        <v>237</v>
      </c>
      <c r="I304" s="18" t="s">
        <v>36</v>
      </c>
      <c r="J304" s="19"/>
      <c r="K304" s="19"/>
      <c r="L304" s="19">
        <f t="shared" si="119"/>
        <v>0</v>
      </c>
    </row>
    <row r="305" spans="1:12" s="1" customFormat="1" ht="12.75" x14ac:dyDescent="0.25">
      <c r="A305" s="221" t="s">
        <v>71</v>
      </c>
      <c r="B305" s="221"/>
      <c r="C305" s="17"/>
      <c r="D305" s="17"/>
      <c r="E305" s="35">
        <v>852</v>
      </c>
      <c r="F305" s="24" t="s">
        <v>144</v>
      </c>
      <c r="G305" s="24" t="s">
        <v>98</v>
      </c>
      <c r="H305" s="24" t="s">
        <v>72</v>
      </c>
      <c r="I305" s="24"/>
      <c r="J305" s="26">
        <f t="shared" ref="J305:L308" si="151">J306</f>
        <v>81000</v>
      </c>
      <c r="K305" s="26">
        <f t="shared" si="151"/>
        <v>1682300</v>
      </c>
      <c r="L305" s="26">
        <f t="shared" si="151"/>
        <v>1763300</v>
      </c>
    </row>
    <row r="306" spans="1:12" s="1" customFormat="1" ht="57" customHeight="1" x14ac:dyDescent="0.25">
      <c r="A306" s="221" t="s">
        <v>73</v>
      </c>
      <c r="B306" s="221"/>
      <c r="C306" s="17"/>
      <c r="D306" s="17"/>
      <c r="E306" s="35">
        <v>852</v>
      </c>
      <c r="F306" s="18" t="s">
        <v>144</v>
      </c>
      <c r="G306" s="24" t="s">
        <v>98</v>
      </c>
      <c r="H306" s="18" t="s">
        <v>74</v>
      </c>
      <c r="I306" s="18"/>
      <c r="J306" s="19">
        <f>J307+J312</f>
        <v>81000</v>
      </c>
      <c r="K306" s="19">
        <f t="shared" ref="K306:L306" si="152">K307+K312</f>
        <v>1682300</v>
      </c>
      <c r="L306" s="19">
        <f t="shared" si="152"/>
        <v>1763300</v>
      </c>
    </row>
    <row r="307" spans="1:12" s="1" customFormat="1" ht="66" customHeight="1" x14ac:dyDescent="0.25">
      <c r="A307" s="221" t="s">
        <v>159</v>
      </c>
      <c r="B307" s="221"/>
      <c r="C307" s="17"/>
      <c r="D307" s="17"/>
      <c r="E307" s="35">
        <v>852</v>
      </c>
      <c r="F307" s="18" t="s">
        <v>144</v>
      </c>
      <c r="G307" s="24" t="s">
        <v>98</v>
      </c>
      <c r="H307" s="18" t="s">
        <v>160</v>
      </c>
      <c r="I307" s="18"/>
      <c r="J307" s="19">
        <f>J308+J310</f>
        <v>81000</v>
      </c>
      <c r="K307" s="19">
        <f t="shared" ref="K307:L307" si="153">K308+K310</f>
        <v>1682300</v>
      </c>
      <c r="L307" s="19">
        <f t="shared" si="153"/>
        <v>1763300</v>
      </c>
    </row>
    <row r="308" spans="1:12" s="1" customFormat="1" ht="12.75" x14ac:dyDescent="0.25">
      <c r="A308" s="20"/>
      <c r="B308" s="21" t="s">
        <v>161</v>
      </c>
      <c r="C308" s="21"/>
      <c r="D308" s="21"/>
      <c r="E308" s="35">
        <v>852</v>
      </c>
      <c r="F308" s="18" t="s">
        <v>144</v>
      </c>
      <c r="G308" s="18" t="s">
        <v>98</v>
      </c>
      <c r="H308" s="18" t="s">
        <v>160</v>
      </c>
      <c r="I308" s="18" t="s">
        <v>162</v>
      </c>
      <c r="J308" s="19">
        <f>J309</f>
        <v>81000</v>
      </c>
      <c r="K308" s="19">
        <f t="shared" si="151"/>
        <v>1601300</v>
      </c>
      <c r="L308" s="19">
        <f t="shared" si="151"/>
        <v>1682300</v>
      </c>
    </row>
    <row r="309" spans="1:12" s="1" customFormat="1" ht="25.5" x14ac:dyDescent="0.25">
      <c r="A309" s="20"/>
      <c r="B309" s="17" t="s">
        <v>163</v>
      </c>
      <c r="C309" s="17"/>
      <c r="D309" s="17"/>
      <c r="E309" s="35">
        <v>852</v>
      </c>
      <c r="F309" s="18" t="s">
        <v>144</v>
      </c>
      <c r="G309" s="18" t="s">
        <v>98</v>
      </c>
      <c r="H309" s="18" t="s">
        <v>160</v>
      </c>
      <c r="I309" s="18" t="s">
        <v>164</v>
      </c>
      <c r="J309" s="19">
        <v>81000</v>
      </c>
      <c r="K309" s="19">
        <f>-81000+1682300</f>
        <v>1601300</v>
      </c>
      <c r="L309" s="19">
        <f t="shared" si="119"/>
        <v>1682300</v>
      </c>
    </row>
    <row r="310" spans="1:12" s="1" customFormat="1" ht="25.5" x14ac:dyDescent="0.25">
      <c r="A310" s="20"/>
      <c r="B310" s="17" t="s">
        <v>152</v>
      </c>
      <c r="C310" s="17"/>
      <c r="D310" s="17"/>
      <c r="E310" s="35">
        <v>852</v>
      </c>
      <c r="F310" s="18" t="s">
        <v>144</v>
      </c>
      <c r="G310" s="18" t="s">
        <v>98</v>
      </c>
      <c r="H310" s="18" t="s">
        <v>160</v>
      </c>
      <c r="I310" s="18" t="s">
        <v>153</v>
      </c>
      <c r="J310" s="19">
        <f>J311</f>
        <v>0</v>
      </c>
      <c r="K310" s="19">
        <f t="shared" ref="K310:L310" si="154">K311</f>
        <v>81000</v>
      </c>
      <c r="L310" s="19">
        <f t="shared" si="154"/>
        <v>81000</v>
      </c>
    </row>
    <row r="311" spans="1:12" s="1" customFormat="1" ht="30" customHeight="1" x14ac:dyDescent="0.25">
      <c r="A311" s="20"/>
      <c r="B311" s="17" t="s">
        <v>154</v>
      </c>
      <c r="C311" s="17"/>
      <c r="D311" s="17"/>
      <c r="E311" s="35">
        <v>852</v>
      </c>
      <c r="F311" s="18" t="s">
        <v>144</v>
      </c>
      <c r="G311" s="18" t="s">
        <v>98</v>
      </c>
      <c r="H311" s="18" t="s">
        <v>160</v>
      </c>
      <c r="I311" s="18" t="s">
        <v>155</v>
      </c>
      <c r="J311" s="19"/>
      <c r="K311" s="19">
        <v>81000</v>
      </c>
      <c r="L311" s="19">
        <f t="shared" ref="L311" si="155">J311+K311</f>
        <v>81000</v>
      </c>
    </row>
    <row r="312" spans="1:12" s="1" customFormat="1" ht="12.75" hidden="1" x14ac:dyDescent="0.25">
      <c r="A312" s="221" t="s">
        <v>165</v>
      </c>
      <c r="B312" s="221"/>
      <c r="C312" s="17"/>
      <c r="D312" s="17"/>
      <c r="E312" s="35">
        <v>852</v>
      </c>
      <c r="F312" s="18" t="s">
        <v>144</v>
      </c>
      <c r="G312" s="18" t="s">
        <v>98</v>
      </c>
      <c r="H312" s="18" t="s">
        <v>166</v>
      </c>
      <c r="I312" s="18"/>
      <c r="J312" s="19">
        <f t="shared" ref="J312:L313" si="156">J313</f>
        <v>0</v>
      </c>
      <c r="K312" s="19">
        <f t="shared" si="156"/>
        <v>0</v>
      </c>
      <c r="L312" s="19">
        <f t="shared" si="156"/>
        <v>0</v>
      </c>
    </row>
    <row r="313" spans="1:12" s="1" customFormat="1" ht="12.75" hidden="1" x14ac:dyDescent="0.25">
      <c r="A313" s="20"/>
      <c r="B313" s="21" t="s">
        <v>161</v>
      </c>
      <c r="C313" s="17"/>
      <c r="D313" s="17"/>
      <c r="E313" s="35">
        <v>852</v>
      </c>
      <c r="F313" s="18" t="s">
        <v>144</v>
      </c>
      <c r="G313" s="18" t="s">
        <v>98</v>
      </c>
      <c r="H313" s="18" t="s">
        <v>166</v>
      </c>
      <c r="I313" s="18" t="s">
        <v>162</v>
      </c>
      <c r="J313" s="19">
        <f>J314</f>
        <v>0</v>
      </c>
      <c r="K313" s="19">
        <f t="shared" si="156"/>
        <v>0</v>
      </c>
      <c r="L313" s="19">
        <f t="shared" si="156"/>
        <v>0</v>
      </c>
    </row>
    <row r="314" spans="1:12" s="1" customFormat="1" ht="25.5" hidden="1" x14ac:dyDescent="0.25">
      <c r="A314" s="20"/>
      <c r="B314" s="17" t="s">
        <v>167</v>
      </c>
      <c r="C314" s="17"/>
      <c r="D314" s="17"/>
      <c r="E314" s="35">
        <v>852</v>
      </c>
      <c r="F314" s="18" t="s">
        <v>144</v>
      </c>
      <c r="G314" s="18" t="s">
        <v>98</v>
      </c>
      <c r="H314" s="18" t="s">
        <v>166</v>
      </c>
      <c r="I314" s="18" t="s">
        <v>168</v>
      </c>
      <c r="J314" s="19"/>
      <c r="K314" s="19">
        <v>0</v>
      </c>
      <c r="L314" s="19">
        <f>J314+K314</f>
        <v>0</v>
      </c>
    </row>
    <row r="315" spans="1:12" s="1" customFormat="1" ht="12.75" hidden="1" x14ac:dyDescent="0.25">
      <c r="A315" s="221" t="s">
        <v>171</v>
      </c>
      <c r="B315" s="221"/>
      <c r="C315" s="17"/>
      <c r="D315" s="17"/>
      <c r="E315" s="35">
        <v>852</v>
      </c>
      <c r="F315" s="24" t="s">
        <v>144</v>
      </c>
      <c r="G315" s="24" t="s">
        <v>98</v>
      </c>
      <c r="H315" s="24" t="s">
        <v>172</v>
      </c>
      <c r="I315" s="18"/>
      <c r="J315" s="19">
        <f t="shared" ref="J315:L316" si="157">J316</f>
        <v>1685000</v>
      </c>
      <c r="K315" s="19">
        <f t="shared" si="157"/>
        <v>0</v>
      </c>
      <c r="L315" s="19">
        <f t="shared" si="157"/>
        <v>1685000</v>
      </c>
    </row>
    <row r="316" spans="1:12" s="1" customFormat="1" ht="25.5" hidden="1" x14ac:dyDescent="0.25">
      <c r="A316" s="17"/>
      <c r="B316" s="17" t="s">
        <v>152</v>
      </c>
      <c r="C316" s="17"/>
      <c r="D316" s="17"/>
      <c r="E316" s="35">
        <v>852</v>
      </c>
      <c r="F316" s="18" t="s">
        <v>144</v>
      </c>
      <c r="G316" s="18" t="s">
        <v>98</v>
      </c>
      <c r="H316" s="24" t="s">
        <v>172</v>
      </c>
      <c r="I316" s="18" t="s">
        <v>153</v>
      </c>
      <c r="J316" s="19">
        <f t="shared" si="157"/>
        <v>1685000</v>
      </c>
      <c r="K316" s="19">
        <f t="shared" si="157"/>
        <v>0</v>
      </c>
      <c r="L316" s="19">
        <f t="shared" si="157"/>
        <v>1685000</v>
      </c>
    </row>
    <row r="317" spans="1:12" s="1" customFormat="1" ht="12.75" hidden="1" x14ac:dyDescent="0.25">
      <c r="A317" s="21"/>
      <c r="B317" s="21" t="s">
        <v>212</v>
      </c>
      <c r="C317" s="21"/>
      <c r="D317" s="21"/>
      <c r="E317" s="35">
        <v>852</v>
      </c>
      <c r="F317" s="18" t="s">
        <v>144</v>
      </c>
      <c r="G317" s="18" t="s">
        <v>98</v>
      </c>
      <c r="H317" s="24" t="s">
        <v>172</v>
      </c>
      <c r="I317" s="18" t="s">
        <v>213</v>
      </c>
      <c r="J317" s="19">
        <v>1685000</v>
      </c>
      <c r="K317" s="19"/>
      <c r="L317" s="19">
        <f t="shared" ref="L317:L376" si="158">J317+K317</f>
        <v>1685000</v>
      </c>
    </row>
    <row r="318" spans="1:12" s="1" customFormat="1" ht="12.75" hidden="1" x14ac:dyDescent="0.25">
      <c r="A318" s="221" t="s">
        <v>239</v>
      </c>
      <c r="B318" s="221"/>
      <c r="C318" s="17"/>
      <c r="D318" s="17"/>
      <c r="E318" s="35">
        <v>852</v>
      </c>
      <c r="F318" s="24" t="s">
        <v>144</v>
      </c>
      <c r="G318" s="24" t="s">
        <v>98</v>
      </c>
      <c r="H318" s="24" t="s">
        <v>240</v>
      </c>
      <c r="I318" s="18"/>
      <c r="J318" s="19">
        <f t="shared" ref="J318:L319" si="159">J319</f>
        <v>991000</v>
      </c>
      <c r="K318" s="19">
        <f t="shared" si="159"/>
        <v>0</v>
      </c>
      <c r="L318" s="19">
        <f t="shared" si="159"/>
        <v>991000</v>
      </c>
    </row>
    <row r="319" spans="1:12" s="1" customFormat="1" ht="25.5" hidden="1" x14ac:dyDescent="0.25">
      <c r="A319" s="17"/>
      <c r="B319" s="17" t="s">
        <v>152</v>
      </c>
      <c r="C319" s="17"/>
      <c r="D319" s="17"/>
      <c r="E319" s="35">
        <v>852</v>
      </c>
      <c r="F319" s="18" t="s">
        <v>144</v>
      </c>
      <c r="G319" s="18" t="s">
        <v>98</v>
      </c>
      <c r="H319" s="24" t="s">
        <v>240</v>
      </c>
      <c r="I319" s="18" t="s">
        <v>153</v>
      </c>
      <c r="J319" s="19">
        <f t="shared" si="159"/>
        <v>991000</v>
      </c>
      <c r="K319" s="19">
        <f t="shared" si="159"/>
        <v>0</v>
      </c>
      <c r="L319" s="19">
        <f t="shared" si="159"/>
        <v>991000</v>
      </c>
    </row>
    <row r="320" spans="1:12" s="1" customFormat="1" ht="12.75" hidden="1" x14ac:dyDescent="0.25">
      <c r="A320" s="21"/>
      <c r="B320" s="21" t="s">
        <v>212</v>
      </c>
      <c r="C320" s="21"/>
      <c r="D320" s="21"/>
      <c r="E320" s="35">
        <v>852</v>
      </c>
      <c r="F320" s="18" t="s">
        <v>144</v>
      </c>
      <c r="G320" s="18" t="s">
        <v>98</v>
      </c>
      <c r="H320" s="24" t="s">
        <v>240</v>
      </c>
      <c r="I320" s="18" t="s">
        <v>213</v>
      </c>
      <c r="J320" s="19">
        <v>991000</v>
      </c>
      <c r="K320" s="19"/>
      <c r="L320" s="19">
        <f t="shared" si="158"/>
        <v>991000</v>
      </c>
    </row>
    <row r="321" spans="1:12" s="1" customFormat="1" ht="12.75" x14ac:dyDescent="0.25">
      <c r="A321" s="219" t="s">
        <v>277</v>
      </c>
      <c r="B321" s="219"/>
      <c r="C321" s="9"/>
      <c r="D321" s="9"/>
      <c r="E321" s="35">
        <v>852</v>
      </c>
      <c r="F321" s="10" t="s">
        <v>278</v>
      </c>
      <c r="G321" s="10"/>
      <c r="H321" s="10"/>
      <c r="I321" s="10"/>
      <c r="J321" s="11">
        <f>J322+J330+J346</f>
        <v>8603400</v>
      </c>
      <c r="K321" s="11">
        <f t="shared" ref="K321:L321" si="160">K322+K330+K346</f>
        <v>153000</v>
      </c>
      <c r="L321" s="11">
        <f t="shared" si="160"/>
        <v>8756400</v>
      </c>
    </row>
    <row r="322" spans="1:12" s="1" customFormat="1" ht="12.75" x14ac:dyDescent="0.25">
      <c r="A322" s="229" t="s">
        <v>287</v>
      </c>
      <c r="B322" s="230"/>
      <c r="C322" s="42"/>
      <c r="D322" s="42"/>
      <c r="E322" s="35">
        <v>852</v>
      </c>
      <c r="F322" s="14" t="s">
        <v>278</v>
      </c>
      <c r="G322" s="14" t="s">
        <v>17</v>
      </c>
      <c r="H322" s="14"/>
      <c r="I322" s="14"/>
      <c r="J322" s="15">
        <f>J323+J327</f>
        <v>285000</v>
      </c>
      <c r="K322" s="15">
        <f t="shared" ref="K322:L322" si="161">K323+K327</f>
        <v>153000</v>
      </c>
      <c r="L322" s="15">
        <f t="shared" si="161"/>
        <v>438000</v>
      </c>
    </row>
    <row r="323" spans="1:12" s="1" customFormat="1" ht="12.75" hidden="1" x14ac:dyDescent="0.25">
      <c r="A323" s="221" t="s">
        <v>288</v>
      </c>
      <c r="B323" s="221"/>
      <c r="C323" s="17"/>
      <c r="D323" s="17"/>
      <c r="E323" s="35">
        <v>852</v>
      </c>
      <c r="F323" s="18" t="s">
        <v>278</v>
      </c>
      <c r="G323" s="18" t="s">
        <v>17</v>
      </c>
      <c r="H323" s="18" t="s">
        <v>289</v>
      </c>
      <c r="I323" s="18"/>
      <c r="J323" s="19">
        <f t="shared" ref="J323:L325" si="162">J324</f>
        <v>132000</v>
      </c>
      <c r="K323" s="19">
        <f t="shared" si="162"/>
        <v>0</v>
      </c>
      <c r="L323" s="19">
        <f t="shared" si="162"/>
        <v>132000</v>
      </c>
    </row>
    <row r="324" spans="1:12" s="1" customFormat="1" ht="12.75" hidden="1" x14ac:dyDescent="0.25">
      <c r="A324" s="221" t="s">
        <v>290</v>
      </c>
      <c r="B324" s="221"/>
      <c r="C324" s="17"/>
      <c r="D324" s="17"/>
      <c r="E324" s="35">
        <v>852</v>
      </c>
      <c r="F324" s="18" t="s">
        <v>278</v>
      </c>
      <c r="G324" s="18" t="s">
        <v>17</v>
      </c>
      <c r="H324" s="18" t="s">
        <v>291</v>
      </c>
      <c r="I324" s="18"/>
      <c r="J324" s="19">
        <f t="shared" si="162"/>
        <v>132000</v>
      </c>
      <c r="K324" s="19">
        <f t="shared" si="162"/>
        <v>0</v>
      </c>
      <c r="L324" s="19">
        <f t="shared" si="162"/>
        <v>132000</v>
      </c>
    </row>
    <row r="325" spans="1:12" s="1" customFormat="1" ht="12.75" hidden="1" x14ac:dyDescent="0.25">
      <c r="A325" s="20"/>
      <c r="B325" s="21" t="s">
        <v>161</v>
      </c>
      <c r="C325" s="21"/>
      <c r="D325" s="21"/>
      <c r="E325" s="35">
        <v>852</v>
      </c>
      <c r="F325" s="18" t="s">
        <v>278</v>
      </c>
      <c r="G325" s="18" t="s">
        <v>17</v>
      </c>
      <c r="H325" s="18" t="s">
        <v>291</v>
      </c>
      <c r="I325" s="18" t="s">
        <v>162</v>
      </c>
      <c r="J325" s="19">
        <f>J326</f>
        <v>132000</v>
      </c>
      <c r="K325" s="19">
        <f t="shared" si="162"/>
        <v>0</v>
      </c>
      <c r="L325" s="19">
        <f t="shared" si="162"/>
        <v>132000</v>
      </c>
    </row>
    <row r="326" spans="1:12" s="1" customFormat="1" ht="25.5" hidden="1" x14ac:dyDescent="0.25">
      <c r="A326" s="17"/>
      <c r="B326" s="21" t="s">
        <v>286</v>
      </c>
      <c r="C326" s="21"/>
      <c r="D326" s="21"/>
      <c r="E326" s="35">
        <v>852</v>
      </c>
      <c r="F326" s="18" t="s">
        <v>278</v>
      </c>
      <c r="G326" s="18" t="s">
        <v>17</v>
      </c>
      <c r="H326" s="18" t="s">
        <v>291</v>
      </c>
      <c r="I326" s="18" t="s">
        <v>164</v>
      </c>
      <c r="J326" s="19">
        <v>132000</v>
      </c>
      <c r="K326" s="19"/>
      <c r="L326" s="19">
        <f t="shared" si="158"/>
        <v>132000</v>
      </c>
    </row>
    <row r="327" spans="1:12" s="1" customFormat="1" ht="28.5" customHeight="1" x14ac:dyDescent="0.25">
      <c r="A327" s="227" t="s">
        <v>292</v>
      </c>
      <c r="B327" s="227"/>
      <c r="C327" s="21"/>
      <c r="D327" s="21"/>
      <c r="E327" s="35">
        <v>852</v>
      </c>
      <c r="F327" s="18" t="s">
        <v>278</v>
      </c>
      <c r="G327" s="18" t="s">
        <v>17</v>
      </c>
      <c r="H327" s="18" t="s">
        <v>293</v>
      </c>
      <c r="I327" s="18"/>
      <c r="J327" s="19">
        <f t="shared" ref="J327:L328" si="163">J328</f>
        <v>153000</v>
      </c>
      <c r="K327" s="19">
        <f t="shared" si="163"/>
        <v>153000</v>
      </c>
      <c r="L327" s="19">
        <f t="shared" si="163"/>
        <v>306000</v>
      </c>
    </row>
    <row r="328" spans="1:12" s="1" customFormat="1" ht="12.75" x14ac:dyDescent="0.25">
      <c r="A328" s="53"/>
      <c r="B328" s="21" t="s">
        <v>161</v>
      </c>
      <c r="C328" s="21"/>
      <c r="D328" s="21"/>
      <c r="E328" s="35">
        <v>852</v>
      </c>
      <c r="F328" s="18" t="s">
        <v>278</v>
      </c>
      <c r="G328" s="18" t="s">
        <v>17</v>
      </c>
      <c r="H328" s="18" t="s">
        <v>293</v>
      </c>
      <c r="I328" s="18" t="s">
        <v>162</v>
      </c>
      <c r="J328" s="19">
        <f t="shared" si="163"/>
        <v>153000</v>
      </c>
      <c r="K328" s="19">
        <f t="shared" si="163"/>
        <v>153000</v>
      </c>
      <c r="L328" s="19">
        <f t="shared" si="163"/>
        <v>306000</v>
      </c>
    </row>
    <row r="329" spans="1:12" s="1" customFormat="1" ht="12.75" x14ac:dyDescent="0.25">
      <c r="A329" s="53"/>
      <c r="B329" s="21" t="s">
        <v>294</v>
      </c>
      <c r="C329" s="21"/>
      <c r="D329" s="21"/>
      <c r="E329" s="35">
        <v>852</v>
      </c>
      <c r="F329" s="18" t="s">
        <v>278</v>
      </c>
      <c r="G329" s="18" t="s">
        <v>17</v>
      </c>
      <c r="H329" s="18" t="s">
        <v>293</v>
      </c>
      <c r="I329" s="18" t="s">
        <v>295</v>
      </c>
      <c r="J329" s="19">
        <v>153000</v>
      </c>
      <c r="K329" s="19">
        <v>153000</v>
      </c>
      <c r="L329" s="19">
        <f t="shared" si="158"/>
        <v>306000</v>
      </c>
    </row>
    <row r="330" spans="1:12" s="1" customFormat="1" ht="12.75" hidden="1" x14ac:dyDescent="0.25">
      <c r="A330" s="220" t="s">
        <v>300</v>
      </c>
      <c r="B330" s="220"/>
      <c r="C330" s="13"/>
      <c r="D330" s="13"/>
      <c r="E330" s="35">
        <v>852</v>
      </c>
      <c r="F330" s="14" t="s">
        <v>278</v>
      </c>
      <c r="G330" s="14" t="s">
        <v>38</v>
      </c>
      <c r="H330" s="14"/>
      <c r="I330" s="14"/>
      <c r="J330" s="15">
        <f>J331+J336</f>
        <v>7313900</v>
      </c>
      <c r="K330" s="15">
        <f t="shared" ref="K330:L330" si="164">K331+K336</f>
        <v>0</v>
      </c>
      <c r="L330" s="15">
        <f t="shared" si="164"/>
        <v>7313900</v>
      </c>
    </row>
    <row r="331" spans="1:12" s="1" customFormat="1" ht="12.75" hidden="1" x14ac:dyDescent="0.25">
      <c r="A331" s="238" t="s">
        <v>288</v>
      </c>
      <c r="B331" s="238"/>
      <c r="C331" s="53"/>
      <c r="D331" s="53"/>
      <c r="E331" s="35">
        <v>852</v>
      </c>
      <c r="F331" s="18" t="s">
        <v>278</v>
      </c>
      <c r="G331" s="18" t="s">
        <v>38</v>
      </c>
      <c r="H331" s="18" t="s">
        <v>289</v>
      </c>
      <c r="I331" s="18"/>
      <c r="J331" s="19">
        <f>J332</f>
        <v>132400</v>
      </c>
      <c r="K331" s="19">
        <f t="shared" ref="K331:L331" si="165">K332</f>
        <v>0</v>
      </c>
      <c r="L331" s="19">
        <f t="shared" si="165"/>
        <v>132400</v>
      </c>
    </row>
    <row r="332" spans="1:12" s="1" customFormat="1" ht="12.75" hidden="1" x14ac:dyDescent="0.25">
      <c r="A332" s="227" t="s">
        <v>301</v>
      </c>
      <c r="B332" s="227"/>
      <c r="C332" s="21"/>
      <c r="D332" s="21"/>
      <c r="E332" s="35">
        <v>852</v>
      </c>
      <c r="F332" s="18" t="s">
        <v>278</v>
      </c>
      <c r="G332" s="18" t="s">
        <v>38</v>
      </c>
      <c r="H332" s="18" t="s">
        <v>302</v>
      </c>
      <c r="I332" s="18"/>
      <c r="J332" s="19">
        <f t="shared" ref="J332:L334" si="166">J333</f>
        <v>132400</v>
      </c>
      <c r="K332" s="19">
        <f t="shared" si="166"/>
        <v>0</v>
      </c>
      <c r="L332" s="19">
        <f t="shared" si="166"/>
        <v>132400</v>
      </c>
    </row>
    <row r="333" spans="1:12" s="12" customFormat="1" ht="12.75" hidden="1" x14ac:dyDescent="0.25">
      <c r="A333" s="221" t="s">
        <v>303</v>
      </c>
      <c r="B333" s="221"/>
      <c r="C333" s="17"/>
      <c r="D333" s="17"/>
      <c r="E333" s="35">
        <v>852</v>
      </c>
      <c r="F333" s="18" t="s">
        <v>278</v>
      </c>
      <c r="G333" s="18" t="s">
        <v>38</v>
      </c>
      <c r="H333" s="18" t="s">
        <v>304</v>
      </c>
      <c r="I333" s="18"/>
      <c r="J333" s="19">
        <f t="shared" si="166"/>
        <v>132400</v>
      </c>
      <c r="K333" s="19">
        <f t="shared" si="166"/>
        <v>0</v>
      </c>
      <c r="L333" s="19">
        <f t="shared" si="166"/>
        <v>132400</v>
      </c>
    </row>
    <row r="334" spans="1:12" s="1" customFormat="1" ht="12.75" hidden="1" x14ac:dyDescent="0.25">
      <c r="A334" s="53"/>
      <c r="B334" s="21" t="s">
        <v>161</v>
      </c>
      <c r="C334" s="21"/>
      <c r="D334" s="21"/>
      <c r="E334" s="35">
        <v>852</v>
      </c>
      <c r="F334" s="18" t="s">
        <v>278</v>
      </c>
      <c r="G334" s="18" t="s">
        <v>38</v>
      </c>
      <c r="H334" s="18" t="s">
        <v>304</v>
      </c>
      <c r="I334" s="18" t="s">
        <v>162</v>
      </c>
      <c r="J334" s="19">
        <f t="shared" si="166"/>
        <v>132400</v>
      </c>
      <c r="K334" s="19">
        <f t="shared" si="166"/>
        <v>0</v>
      </c>
      <c r="L334" s="19">
        <f t="shared" si="166"/>
        <v>132400</v>
      </c>
    </row>
    <row r="335" spans="1:12" s="1" customFormat="1" ht="12.75" hidden="1" x14ac:dyDescent="0.25">
      <c r="A335" s="53"/>
      <c r="B335" s="21" t="s">
        <v>305</v>
      </c>
      <c r="C335" s="21"/>
      <c r="D335" s="21"/>
      <c r="E335" s="35">
        <v>852</v>
      </c>
      <c r="F335" s="18" t="s">
        <v>278</v>
      </c>
      <c r="G335" s="18" t="s">
        <v>38</v>
      </c>
      <c r="H335" s="18" t="s">
        <v>304</v>
      </c>
      <c r="I335" s="18" t="s">
        <v>306</v>
      </c>
      <c r="J335" s="19">
        <v>132400</v>
      </c>
      <c r="K335" s="19"/>
      <c r="L335" s="19">
        <f t="shared" si="158"/>
        <v>132400</v>
      </c>
    </row>
    <row r="336" spans="1:12" s="1" customFormat="1" ht="12.75" hidden="1" x14ac:dyDescent="0.25">
      <c r="A336" s="238" t="s">
        <v>208</v>
      </c>
      <c r="B336" s="238"/>
      <c r="C336" s="53"/>
      <c r="D336" s="53"/>
      <c r="E336" s="35">
        <v>852</v>
      </c>
      <c r="F336" s="18" t="s">
        <v>278</v>
      </c>
      <c r="G336" s="18" t="s">
        <v>38</v>
      </c>
      <c r="H336" s="18" t="s">
        <v>209</v>
      </c>
      <c r="I336" s="18"/>
      <c r="J336" s="19">
        <f>J337+J341</f>
        <v>7181500</v>
      </c>
      <c r="K336" s="19">
        <f t="shared" ref="K336:L336" si="167">K337+K341</f>
        <v>0</v>
      </c>
      <c r="L336" s="19">
        <f t="shared" si="167"/>
        <v>7181500</v>
      </c>
    </row>
    <row r="337" spans="1:12" s="1" customFormat="1" ht="12.75" hidden="1" x14ac:dyDescent="0.25">
      <c r="A337" s="227" t="s">
        <v>311</v>
      </c>
      <c r="B337" s="227"/>
      <c r="C337" s="21"/>
      <c r="D337" s="21"/>
      <c r="E337" s="35">
        <v>852</v>
      </c>
      <c r="F337" s="18" t="s">
        <v>278</v>
      </c>
      <c r="G337" s="18" t="s">
        <v>38</v>
      </c>
      <c r="H337" s="18" t="s">
        <v>312</v>
      </c>
      <c r="I337" s="18"/>
      <c r="J337" s="19">
        <f t="shared" ref="J337:L337" si="168">J338</f>
        <v>652000</v>
      </c>
      <c r="K337" s="19">
        <f t="shared" si="168"/>
        <v>0</v>
      </c>
      <c r="L337" s="19">
        <f t="shared" si="168"/>
        <v>652000</v>
      </c>
    </row>
    <row r="338" spans="1:12" s="1" customFormat="1" ht="12.75" hidden="1" x14ac:dyDescent="0.25">
      <c r="A338" s="53"/>
      <c r="B338" s="21" t="s">
        <v>161</v>
      </c>
      <c r="C338" s="21"/>
      <c r="D338" s="21"/>
      <c r="E338" s="35">
        <v>852</v>
      </c>
      <c r="F338" s="18" t="s">
        <v>278</v>
      </c>
      <c r="G338" s="18" t="s">
        <v>38</v>
      </c>
      <c r="H338" s="18" t="s">
        <v>312</v>
      </c>
      <c r="I338" s="18" t="s">
        <v>162</v>
      </c>
      <c r="J338" s="19">
        <f>J339+J340</f>
        <v>652000</v>
      </c>
      <c r="K338" s="19">
        <f t="shared" ref="K338:L338" si="169">K339+K340</f>
        <v>0</v>
      </c>
      <c r="L338" s="19">
        <f t="shared" si="169"/>
        <v>652000</v>
      </c>
    </row>
    <row r="339" spans="1:12" s="1" customFormat="1" ht="12.75" x14ac:dyDescent="0.25">
      <c r="A339" s="53"/>
      <c r="B339" s="21" t="s">
        <v>305</v>
      </c>
      <c r="C339" s="21"/>
      <c r="D339" s="21"/>
      <c r="E339" s="35">
        <v>852</v>
      </c>
      <c r="F339" s="18" t="s">
        <v>278</v>
      </c>
      <c r="G339" s="18" t="s">
        <v>38</v>
      </c>
      <c r="H339" s="18" t="s">
        <v>312</v>
      </c>
      <c r="I339" s="18" t="s">
        <v>306</v>
      </c>
      <c r="J339" s="19">
        <v>652000</v>
      </c>
      <c r="K339" s="19">
        <v>-652000</v>
      </c>
      <c r="L339" s="19">
        <f t="shared" si="158"/>
        <v>0</v>
      </c>
    </row>
    <row r="340" spans="1:12" s="1" customFormat="1" ht="25.5" x14ac:dyDescent="0.25">
      <c r="A340" s="53"/>
      <c r="B340" s="21" t="s">
        <v>286</v>
      </c>
      <c r="C340" s="21"/>
      <c r="D340" s="21"/>
      <c r="E340" s="35">
        <v>852</v>
      </c>
      <c r="F340" s="18" t="s">
        <v>278</v>
      </c>
      <c r="G340" s="18" t="s">
        <v>38</v>
      </c>
      <c r="H340" s="18" t="s">
        <v>312</v>
      </c>
      <c r="I340" s="18" t="s">
        <v>164</v>
      </c>
      <c r="J340" s="19"/>
      <c r="K340" s="19">
        <v>652000</v>
      </c>
      <c r="L340" s="19">
        <f t="shared" si="158"/>
        <v>652000</v>
      </c>
    </row>
    <row r="341" spans="1:12" s="1" customFormat="1" ht="12.75" hidden="1" x14ac:dyDescent="0.25">
      <c r="A341" s="227" t="s">
        <v>313</v>
      </c>
      <c r="B341" s="227"/>
      <c r="C341" s="21"/>
      <c r="D341" s="21"/>
      <c r="E341" s="35">
        <v>852</v>
      </c>
      <c r="F341" s="18" t="s">
        <v>278</v>
      </c>
      <c r="G341" s="18" t="s">
        <v>38</v>
      </c>
      <c r="H341" s="18" t="s">
        <v>314</v>
      </c>
      <c r="I341" s="18"/>
      <c r="J341" s="19">
        <f>J342+J344</f>
        <v>6529500</v>
      </c>
      <c r="K341" s="19">
        <f t="shared" ref="K341:L341" si="170">K342+K344</f>
        <v>0</v>
      </c>
      <c r="L341" s="19">
        <f t="shared" si="170"/>
        <v>6529500</v>
      </c>
    </row>
    <row r="342" spans="1:12" s="1" customFormat="1" ht="12.75" hidden="1" x14ac:dyDescent="0.25">
      <c r="A342" s="20"/>
      <c r="B342" s="21" t="s">
        <v>27</v>
      </c>
      <c r="C342" s="21"/>
      <c r="D342" s="21"/>
      <c r="E342" s="35">
        <v>852</v>
      </c>
      <c r="F342" s="18" t="s">
        <v>315</v>
      </c>
      <c r="G342" s="18" t="s">
        <v>38</v>
      </c>
      <c r="H342" s="18" t="s">
        <v>314</v>
      </c>
      <c r="I342" s="18" t="s">
        <v>28</v>
      </c>
      <c r="J342" s="19">
        <f>J343</f>
        <v>1559600</v>
      </c>
      <c r="K342" s="19">
        <f t="shared" ref="K342:L342" si="171">K343</f>
        <v>0</v>
      </c>
      <c r="L342" s="19">
        <f t="shared" si="171"/>
        <v>1559600</v>
      </c>
    </row>
    <row r="343" spans="1:12" s="1" customFormat="1" ht="12.75" hidden="1" x14ac:dyDescent="0.25">
      <c r="A343" s="20"/>
      <c r="B343" s="17" t="s">
        <v>29</v>
      </c>
      <c r="C343" s="17"/>
      <c r="D343" s="17"/>
      <c r="E343" s="35">
        <v>852</v>
      </c>
      <c r="F343" s="18" t="s">
        <v>315</v>
      </c>
      <c r="G343" s="18" t="s">
        <v>38</v>
      </c>
      <c r="H343" s="18" t="s">
        <v>314</v>
      </c>
      <c r="I343" s="18" t="s">
        <v>30</v>
      </c>
      <c r="J343" s="19">
        <v>1559600</v>
      </c>
      <c r="K343" s="19"/>
      <c r="L343" s="19">
        <f t="shared" si="158"/>
        <v>1559600</v>
      </c>
    </row>
    <row r="344" spans="1:12" s="1" customFormat="1" ht="12.75" hidden="1" x14ac:dyDescent="0.25">
      <c r="A344" s="53"/>
      <c r="B344" s="21" t="s">
        <v>161</v>
      </c>
      <c r="C344" s="21"/>
      <c r="D344" s="21"/>
      <c r="E344" s="35">
        <v>852</v>
      </c>
      <c r="F344" s="18" t="s">
        <v>278</v>
      </c>
      <c r="G344" s="18" t="s">
        <v>38</v>
      </c>
      <c r="H344" s="18" t="s">
        <v>314</v>
      </c>
      <c r="I344" s="18" t="s">
        <v>162</v>
      </c>
      <c r="J344" s="19">
        <f>J345</f>
        <v>4969900</v>
      </c>
      <c r="K344" s="19">
        <f t="shared" ref="K344:L344" si="172">K345</f>
        <v>0</v>
      </c>
      <c r="L344" s="19">
        <f t="shared" si="172"/>
        <v>4969900</v>
      </c>
    </row>
    <row r="345" spans="1:12" s="1" customFormat="1" ht="12.75" hidden="1" x14ac:dyDescent="0.25">
      <c r="A345" s="53"/>
      <c r="B345" s="21" t="s">
        <v>305</v>
      </c>
      <c r="C345" s="21"/>
      <c r="D345" s="21"/>
      <c r="E345" s="35">
        <v>852</v>
      </c>
      <c r="F345" s="18" t="s">
        <v>278</v>
      </c>
      <c r="G345" s="18" t="s">
        <v>38</v>
      </c>
      <c r="H345" s="18" t="s">
        <v>314</v>
      </c>
      <c r="I345" s="18" t="s">
        <v>306</v>
      </c>
      <c r="J345" s="19">
        <v>4969900</v>
      </c>
      <c r="K345" s="19"/>
      <c r="L345" s="19">
        <f t="shared" si="158"/>
        <v>4969900</v>
      </c>
    </row>
    <row r="346" spans="1:12" s="1" customFormat="1" ht="12.75" hidden="1" x14ac:dyDescent="0.25">
      <c r="A346" s="220" t="s">
        <v>316</v>
      </c>
      <c r="B346" s="220"/>
      <c r="C346" s="13"/>
      <c r="D346" s="13"/>
      <c r="E346" s="35">
        <v>852</v>
      </c>
      <c r="F346" s="14" t="s">
        <v>278</v>
      </c>
      <c r="G346" s="14" t="s">
        <v>51</v>
      </c>
      <c r="H346" s="14"/>
      <c r="I346" s="14"/>
      <c r="J346" s="15">
        <f>J347</f>
        <v>1004500</v>
      </c>
      <c r="K346" s="15">
        <f t="shared" ref="K346:L347" si="173">K347</f>
        <v>0</v>
      </c>
      <c r="L346" s="15">
        <f t="shared" si="173"/>
        <v>1004500</v>
      </c>
    </row>
    <row r="347" spans="1:12" s="16" customFormat="1" ht="12.75" hidden="1" x14ac:dyDescent="0.25">
      <c r="A347" s="221" t="s">
        <v>71</v>
      </c>
      <c r="B347" s="221"/>
      <c r="C347" s="17"/>
      <c r="D347" s="17"/>
      <c r="E347" s="35">
        <v>852</v>
      </c>
      <c r="F347" s="18" t="s">
        <v>278</v>
      </c>
      <c r="G347" s="18" t="s">
        <v>51</v>
      </c>
      <c r="H347" s="18" t="s">
        <v>72</v>
      </c>
      <c r="I347" s="18"/>
      <c r="J347" s="19">
        <f>J348</f>
        <v>1004500</v>
      </c>
      <c r="K347" s="19">
        <f t="shared" si="173"/>
        <v>0</v>
      </c>
      <c r="L347" s="19">
        <f t="shared" si="173"/>
        <v>1004500</v>
      </c>
    </row>
    <row r="348" spans="1:12" s="1" customFormat="1" ht="12.75" hidden="1" x14ac:dyDescent="0.25">
      <c r="A348" s="221" t="s">
        <v>73</v>
      </c>
      <c r="B348" s="221"/>
      <c r="C348" s="17"/>
      <c r="D348" s="17"/>
      <c r="E348" s="35">
        <v>852</v>
      </c>
      <c r="F348" s="24" t="s">
        <v>278</v>
      </c>
      <c r="G348" s="24" t="s">
        <v>51</v>
      </c>
      <c r="H348" s="24" t="s">
        <v>74</v>
      </c>
      <c r="I348" s="24"/>
      <c r="J348" s="19">
        <f>J349+J354</f>
        <v>1004500</v>
      </c>
      <c r="K348" s="19">
        <f t="shared" ref="K348:L348" si="174">K349+K354</f>
        <v>0</v>
      </c>
      <c r="L348" s="19">
        <f t="shared" si="174"/>
        <v>1004500</v>
      </c>
    </row>
    <row r="349" spans="1:12" s="1" customFormat="1" ht="12.75" hidden="1" x14ac:dyDescent="0.25">
      <c r="A349" s="221" t="s">
        <v>317</v>
      </c>
      <c r="B349" s="221"/>
      <c r="C349" s="17"/>
      <c r="D349" s="17"/>
      <c r="E349" s="35">
        <v>852</v>
      </c>
      <c r="F349" s="24" t="s">
        <v>278</v>
      </c>
      <c r="G349" s="24" t="s">
        <v>51</v>
      </c>
      <c r="H349" s="24" t="s">
        <v>318</v>
      </c>
      <c r="I349" s="24"/>
      <c r="J349" s="19">
        <f>J350+J352</f>
        <v>430500</v>
      </c>
      <c r="K349" s="19">
        <f t="shared" ref="K349:L349" si="175">K350+K352</f>
        <v>0</v>
      </c>
      <c r="L349" s="19">
        <f t="shared" si="175"/>
        <v>430500</v>
      </c>
    </row>
    <row r="350" spans="1:12" s="1" customFormat="1" ht="25.5" hidden="1" x14ac:dyDescent="0.25">
      <c r="A350" s="17"/>
      <c r="B350" s="17" t="s">
        <v>22</v>
      </c>
      <c r="C350" s="17"/>
      <c r="D350" s="17"/>
      <c r="E350" s="35">
        <v>852</v>
      </c>
      <c r="F350" s="24" t="s">
        <v>278</v>
      </c>
      <c r="G350" s="24" t="s">
        <v>51</v>
      </c>
      <c r="H350" s="24" t="s">
        <v>318</v>
      </c>
      <c r="I350" s="18" t="s">
        <v>24</v>
      </c>
      <c r="J350" s="19">
        <f>J351</f>
        <v>347000</v>
      </c>
      <c r="K350" s="19">
        <f t="shared" ref="K350:L350" si="176">K351</f>
        <v>0</v>
      </c>
      <c r="L350" s="19">
        <f t="shared" si="176"/>
        <v>347000</v>
      </c>
    </row>
    <row r="351" spans="1:12" s="1" customFormat="1" ht="12.75" hidden="1" x14ac:dyDescent="0.25">
      <c r="A351" s="20"/>
      <c r="B351" s="21" t="s">
        <v>25</v>
      </c>
      <c r="C351" s="21"/>
      <c r="D351" s="21"/>
      <c r="E351" s="35">
        <v>852</v>
      </c>
      <c r="F351" s="24" t="s">
        <v>278</v>
      </c>
      <c r="G351" s="24" t="s">
        <v>51</v>
      </c>
      <c r="H351" s="24" t="s">
        <v>318</v>
      </c>
      <c r="I351" s="18" t="s">
        <v>26</v>
      </c>
      <c r="J351" s="19">
        <v>347000</v>
      </c>
      <c r="K351" s="19"/>
      <c r="L351" s="19">
        <f t="shared" si="158"/>
        <v>347000</v>
      </c>
    </row>
    <row r="352" spans="1:12" s="1" customFormat="1" ht="12.75" hidden="1" x14ac:dyDescent="0.25">
      <c r="A352" s="20"/>
      <c r="B352" s="21" t="s">
        <v>27</v>
      </c>
      <c r="C352" s="21"/>
      <c r="D352" s="21"/>
      <c r="E352" s="35">
        <v>852</v>
      </c>
      <c r="F352" s="24" t="s">
        <v>278</v>
      </c>
      <c r="G352" s="24" t="s">
        <v>51</v>
      </c>
      <c r="H352" s="24" t="s">
        <v>318</v>
      </c>
      <c r="I352" s="18" t="s">
        <v>28</v>
      </c>
      <c r="J352" s="19">
        <f>J353</f>
        <v>83500</v>
      </c>
      <c r="K352" s="19">
        <f t="shared" ref="K352:L352" si="177">K353</f>
        <v>0</v>
      </c>
      <c r="L352" s="19">
        <f t="shared" si="177"/>
        <v>83500</v>
      </c>
    </row>
    <row r="353" spans="1:15" s="1" customFormat="1" ht="12.75" hidden="1" x14ac:dyDescent="0.25">
      <c r="A353" s="20"/>
      <c r="B353" s="17" t="s">
        <v>29</v>
      </c>
      <c r="C353" s="17"/>
      <c r="D353" s="17"/>
      <c r="E353" s="35">
        <v>852</v>
      </c>
      <c r="F353" s="24" t="s">
        <v>278</v>
      </c>
      <c r="G353" s="24" t="s">
        <v>51</v>
      </c>
      <c r="H353" s="24" t="s">
        <v>318</v>
      </c>
      <c r="I353" s="18" t="s">
        <v>30</v>
      </c>
      <c r="J353" s="19">
        <v>83500</v>
      </c>
      <c r="K353" s="19"/>
      <c r="L353" s="19">
        <f t="shared" si="158"/>
        <v>83500</v>
      </c>
    </row>
    <row r="354" spans="1:15" s="1" customFormat="1" ht="12.75" hidden="1" x14ac:dyDescent="0.25">
      <c r="A354" s="221" t="s">
        <v>319</v>
      </c>
      <c r="B354" s="221"/>
      <c r="C354" s="17"/>
      <c r="D354" s="17"/>
      <c r="E354" s="35">
        <v>852</v>
      </c>
      <c r="F354" s="18" t="s">
        <v>278</v>
      </c>
      <c r="G354" s="18" t="s">
        <v>51</v>
      </c>
      <c r="H354" s="18" t="s">
        <v>320</v>
      </c>
      <c r="I354" s="18"/>
      <c r="J354" s="19">
        <f>J355+J357</f>
        <v>574000</v>
      </c>
      <c r="K354" s="19">
        <f t="shared" ref="K354:L354" si="178">K355+K357</f>
        <v>0</v>
      </c>
      <c r="L354" s="19">
        <f t="shared" si="178"/>
        <v>574000</v>
      </c>
    </row>
    <row r="355" spans="1:15" s="1" customFormat="1" ht="25.5" hidden="1" x14ac:dyDescent="0.25">
      <c r="A355" s="17"/>
      <c r="B355" s="17" t="s">
        <v>22</v>
      </c>
      <c r="C355" s="17"/>
      <c r="D355" s="17"/>
      <c r="E355" s="35">
        <v>852</v>
      </c>
      <c r="F355" s="24" t="s">
        <v>278</v>
      </c>
      <c r="G355" s="24" t="s">
        <v>51</v>
      </c>
      <c r="H355" s="18" t="s">
        <v>320</v>
      </c>
      <c r="I355" s="18" t="s">
        <v>24</v>
      </c>
      <c r="J355" s="19">
        <f>J356</f>
        <v>340600</v>
      </c>
      <c r="K355" s="19">
        <f t="shared" ref="K355:L355" si="179">K356</f>
        <v>0</v>
      </c>
      <c r="L355" s="19">
        <f t="shared" si="179"/>
        <v>340600</v>
      </c>
    </row>
    <row r="356" spans="1:15" s="1" customFormat="1" ht="12.75" hidden="1" x14ac:dyDescent="0.25">
      <c r="A356" s="20"/>
      <c r="B356" s="21" t="s">
        <v>25</v>
      </c>
      <c r="C356" s="21"/>
      <c r="D356" s="21"/>
      <c r="E356" s="35">
        <v>852</v>
      </c>
      <c r="F356" s="24" t="s">
        <v>278</v>
      </c>
      <c r="G356" s="24" t="s">
        <v>51</v>
      </c>
      <c r="H356" s="18" t="s">
        <v>320</v>
      </c>
      <c r="I356" s="18" t="s">
        <v>26</v>
      </c>
      <c r="J356" s="19">
        <v>340600</v>
      </c>
      <c r="K356" s="19"/>
      <c r="L356" s="19">
        <f t="shared" si="158"/>
        <v>340600</v>
      </c>
    </row>
    <row r="357" spans="1:15" s="1" customFormat="1" ht="12.75" hidden="1" x14ac:dyDescent="0.25">
      <c r="A357" s="20"/>
      <c r="B357" s="21" t="s">
        <v>27</v>
      </c>
      <c r="C357" s="21"/>
      <c r="D357" s="21"/>
      <c r="E357" s="35">
        <v>852</v>
      </c>
      <c r="F357" s="24" t="s">
        <v>278</v>
      </c>
      <c r="G357" s="24" t="s">
        <v>51</v>
      </c>
      <c r="H357" s="18" t="s">
        <v>320</v>
      </c>
      <c r="I357" s="18" t="s">
        <v>28</v>
      </c>
      <c r="J357" s="19">
        <f>J358</f>
        <v>233400</v>
      </c>
      <c r="K357" s="19">
        <f t="shared" ref="K357:L357" si="180">K358</f>
        <v>0</v>
      </c>
      <c r="L357" s="19">
        <f t="shared" si="180"/>
        <v>233400</v>
      </c>
    </row>
    <row r="358" spans="1:15" s="1" customFormat="1" ht="12.75" hidden="1" x14ac:dyDescent="0.25">
      <c r="A358" s="20"/>
      <c r="B358" s="17" t="s">
        <v>29</v>
      </c>
      <c r="C358" s="17"/>
      <c r="D358" s="17"/>
      <c r="E358" s="35">
        <v>852</v>
      </c>
      <c r="F358" s="24" t="s">
        <v>278</v>
      </c>
      <c r="G358" s="24" t="s">
        <v>51</v>
      </c>
      <c r="H358" s="18" t="s">
        <v>320</v>
      </c>
      <c r="I358" s="18" t="s">
        <v>30</v>
      </c>
      <c r="J358" s="19">
        <v>233400</v>
      </c>
      <c r="K358" s="19"/>
      <c r="L358" s="19">
        <f t="shared" si="158"/>
        <v>233400</v>
      </c>
    </row>
    <row r="359" spans="1:15" s="1" customFormat="1" ht="18" customHeight="1" x14ac:dyDescent="0.25">
      <c r="A359" s="247" t="s">
        <v>564</v>
      </c>
      <c r="B359" s="248"/>
      <c r="C359" s="107"/>
      <c r="D359" s="107"/>
      <c r="E359" s="108">
        <v>853</v>
      </c>
      <c r="F359" s="18"/>
      <c r="G359" s="18"/>
      <c r="H359" s="18"/>
      <c r="I359" s="18"/>
      <c r="J359" s="109">
        <f>J360+J377+J384+J391+J405</f>
        <v>31220400</v>
      </c>
      <c r="K359" s="109">
        <f t="shared" ref="K359:L359" si="181">K360+K377+K384+K391+K405</f>
        <v>585220</v>
      </c>
      <c r="L359" s="109">
        <f t="shared" si="181"/>
        <v>31805620</v>
      </c>
      <c r="N359" s="8"/>
      <c r="O359" s="103"/>
    </row>
    <row r="360" spans="1:15" s="12" customFormat="1" ht="12.75" x14ac:dyDescent="0.25">
      <c r="A360" s="219" t="s">
        <v>14</v>
      </c>
      <c r="B360" s="219"/>
      <c r="C360" s="110"/>
      <c r="D360" s="110"/>
      <c r="E360" s="111">
        <v>853</v>
      </c>
      <c r="F360" s="10" t="s">
        <v>15</v>
      </c>
      <c r="G360" s="10"/>
      <c r="H360" s="10"/>
      <c r="I360" s="10"/>
      <c r="J360" s="11">
        <f>J361+J371</f>
        <v>3346500</v>
      </c>
      <c r="K360" s="11">
        <f t="shared" ref="K360:L360" si="182">K361+K371</f>
        <v>721800</v>
      </c>
      <c r="L360" s="11">
        <f t="shared" si="182"/>
        <v>4068300</v>
      </c>
    </row>
    <row r="361" spans="1:15" s="16" customFormat="1" ht="27" customHeight="1" x14ac:dyDescent="0.25">
      <c r="A361" s="220" t="s">
        <v>50</v>
      </c>
      <c r="B361" s="220"/>
      <c r="C361" s="112"/>
      <c r="D361" s="112"/>
      <c r="E361" s="111">
        <v>853</v>
      </c>
      <c r="F361" s="14" t="s">
        <v>15</v>
      </c>
      <c r="G361" s="14" t="s">
        <v>51</v>
      </c>
      <c r="H361" s="14"/>
      <c r="I361" s="14"/>
      <c r="J361" s="15">
        <f>J362</f>
        <v>3346300</v>
      </c>
      <c r="K361" s="15">
        <f t="shared" ref="K361:L362" si="183">K362</f>
        <v>721800</v>
      </c>
      <c r="L361" s="15">
        <f t="shared" si="183"/>
        <v>4068100</v>
      </c>
    </row>
    <row r="362" spans="1:15" s="1" customFormat="1" ht="27" customHeight="1" x14ac:dyDescent="0.25">
      <c r="A362" s="221" t="s">
        <v>18</v>
      </c>
      <c r="B362" s="221"/>
      <c r="C362" s="43"/>
      <c r="D362" s="43"/>
      <c r="E362" s="111">
        <v>853</v>
      </c>
      <c r="F362" s="18" t="s">
        <v>15</v>
      </c>
      <c r="G362" s="18" t="s">
        <v>51</v>
      </c>
      <c r="H362" s="18" t="s">
        <v>39</v>
      </c>
      <c r="I362" s="18"/>
      <c r="J362" s="19">
        <f>J363</f>
        <v>3346300</v>
      </c>
      <c r="K362" s="19">
        <f t="shared" si="183"/>
        <v>721800</v>
      </c>
      <c r="L362" s="19">
        <f t="shared" si="183"/>
        <v>4068100</v>
      </c>
    </row>
    <row r="363" spans="1:15" s="1" customFormat="1" ht="12.75" x14ac:dyDescent="0.25">
      <c r="A363" s="221" t="s">
        <v>20</v>
      </c>
      <c r="B363" s="221"/>
      <c r="C363" s="43"/>
      <c r="D363" s="43"/>
      <c r="E363" s="111">
        <v>853</v>
      </c>
      <c r="F363" s="18" t="s">
        <v>15</v>
      </c>
      <c r="G363" s="18" t="s">
        <v>51</v>
      </c>
      <c r="H363" s="18" t="s">
        <v>21</v>
      </c>
      <c r="I363" s="18"/>
      <c r="J363" s="19">
        <f>J364+J366+J368</f>
        <v>3346300</v>
      </c>
      <c r="K363" s="19">
        <f t="shared" ref="K363:L363" si="184">K364+K366+K368</f>
        <v>721800</v>
      </c>
      <c r="L363" s="19">
        <f t="shared" si="184"/>
        <v>4068100</v>
      </c>
    </row>
    <row r="364" spans="1:15" s="1" customFormat="1" ht="25.5" x14ac:dyDescent="0.25">
      <c r="A364" s="17"/>
      <c r="B364" s="17" t="s">
        <v>22</v>
      </c>
      <c r="C364" s="43"/>
      <c r="D364" s="43"/>
      <c r="E364" s="111">
        <v>853</v>
      </c>
      <c r="F364" s="18" t="s">
        <v>23</v>
      </c>
      <c r="G364" s="18" t="s">
        <v>51</v>
      </c>
      <c r="H364" s="18" t="s">
        <v>21</v>
      </c>
      <c r="I364" s="18" t="s">
        <v>24</v>
      </c>
      <c r="J364" s="19">
        <f>J365</f>
        <v>2954700</v>
      </c>
      <c r="K364" s="19">
        <f t="shared" ref="K364:L364" si="185">K365</f>
        <v>630300</v>
      </c>
      <c r="L364" s="19">
        <f t="shared" si="185"/>
        <v>3585000</v>
      </c>
    </row>
    <row r="365" spans="1:15" s="1" customFormat="1" ht="12.75" x14ac:dyDescent="0.25">
      <c r="A365" s="20"/>
      <c r="B365" s="21" t="s">
        <v>25</v>
      </c>
      <c r="C365" s="113"/>
      <c r="D365" s="113"/>
      <c r="E365" s="111">
        <v>853</v>
      </c>
      <c r="F365" s="18" t="s">
        <v>15</v>
      </c>
      <c r="G365" s="18" t="s">
        <v>51</v>
      </c>
      <c r="H365" s="18" t="s">
        <v>21</v>
      </c>
      <c r="I365" s="18" t="s">
        <v>26</v>
      </c>
      <c r="J365" s="19">
        <f>2954645+55</f>
        <v>2954700</v>
      </c>
      <c r="K365" s="19">
        <v>630300</v>
      </c>
      <c r="L365" s="19">
        <f t="shared" si="158"/>
        <v>3585000</v>
      </c>
    </row>
    <row r="366" spans="1:15" s="1" customFormat="1" ht="12.75" x14ac:dyDescent="0.25">
      <c r="A366" s="20"/>
      <c r="B366" s="21" t="s">
        <v>27</v>
      </c>
      <c r="C366" s="113"/>
      <c r="D366" s="113"/>
      <c r="E366" s="111">
        <v>853</v>
      </c>
      <c r="F366" s="18" t="s">
        <v>15</v>
      </c>
      <c r="G366" s="18" t="s">
        <v>51</v>
      </c>
      <c r="H366" s="18" t="s">
        <v>21</v>
      </c>
      <c r="I366" s="18" t="s">
        <v>28</v>
      </c>
      <c r="J366" s="19">
        <f>J367</f>
        <v>384000</v>
      </c>
      <c r="K366" s="19">
        <f t="shared" ref="K366:L366" si="186">K367</f>
        <v>91500</v>
      </c>
      <c r="L366" s="19">
        <f t="shared" si="186"/>
        <v>475500</v>
      </c>
    </row>
    <row r="367" spans="1:15" s="1" customFormat="1" ht="12.75" x14ac:dyDescent="0.25">
      <c r="A367" s="20"/>
      <c r="B367" s="17" t="s">
        <v>29</v>
      </c>
      <c r="C367" s="43"/>
      <c r="D367" s="43"/>
      <c r="E367" s="111">
        <v>853</v>
      </c>
      <c r="F367" s="18" t="s">
        <v>15</v>
      </c>
      <c r="G367" s="18" t="s">
        <v>51</v>
      </c>
      <c r="H367" s="18" t="s">
        <v>21</v>
      </c>
      <c r="I367" s="18" t="s">
        <v>30</v>
      </c>
      <c r="J367" s="19">
        <v>384000</v>
      </c>
      <c r="K367" s="19">
        <v>91500</v>
      </c>
      <c r="L367" s="19">
        <f t="shared" si="158"/>
        <v>475500</v>
      </c>
    </row>
    <row r="368" spans="1:15" s="1" customFormat="1" ht="12.75" hidden="1" x14ac:dyDescent="0.25">
      <c r="A368" s="20"/>
      <c r="B368" s="17" t="s">
        <v>31</v>
      </c>
      <c r="C368" s="43"/>
      <c r="D368" s="43"/>
      <c r="E368" s="111">
        <v>853</v>
      </c>
      <c r="F368" s="18" t="s">
        <v>15</v>
      </c>
      <c r="G368" s="18" t="s">
        <v>51</v>
      </c>
      <c r="H368" s="18" t="s">
        <v>21</v>
      </c>
      <c r="I368" s="18" t="s">
        <v>32</v>
      </c>
      <c r="J368" s="19">
        <f>J369+J370</f>
        <v>7600</v>
      </c>
      <c r="K368" s="19">
        <f t="shared" ref="K368:L368" si="187">K369+K370</f>
        <v>0</v>
      </c>
      <c r="L368" s="19">
        <f t="shared" si="187"/>
        <v>7600</v>
      </c>
    </row>
    <row r="369" spans="1:13" s="1" customFormat="1" ht="12.75" hidden="1" x14ac:dyDescent="0.25">
      <c r="A369" s="20"/>
      <c r="B369" s="17" t="s">
        <v>33</v>
      </c>
      <c r="C369" s="43"/>
      <c r="D369" s="43"/>
      <c r="E369" s="111">
        <v>853</v>
      </c>
      <c r="F369" s="18" t="s">
        <v>15</v>
      </c>
      <c r="G369" s="18" t="s">
        <v>51</v>
      </c>
      <c r="H369" s="18" t="s">
        <v>21</v>
      </c>
      <c r="I369" s="18" t="s">
        <v>34</v>
      </c>
      <c r="J369" s="19">
        <v>6000</v>
      </c>
      <c r="K369" s="19"/>
      <c r="L369" s="19">
        <f t="shared" si="158"/>
        <v>6000</v>
      </c>
    </row>
    <row r="370" spans="1:13" s="1" customFormat="1" ht="12.75" hidden="1" x14ac:dyDescent="0.25">
      <c r="A370" s="20"/>
      <c r="B370" s="17" t="s">
        <v>35</v>
      </c>
      <c r="C370" s="43"/>
      <c r="D370" s="43"/>
      <c r="E370" s="111">
        <v>853</v>
      </c>
      <c r="F370" s="18" t="s">
        <v>15</v>
      </c>
      <c r="G370" s="18" t="s">
        <v>51</v>
      </c>
      <c r="H370" s="18" t="s">
        <v>21</v>
      </c>
      <c r="I370" s="18" t="s">
        <v>36</v>
      </c>
      <c r="J370" s="19">
        <v>1600</v>
      </c>
      <c r="K370" s="19"/>
      <c r="L370" s="19">
        <f t="shared" si="158"/>
        <v>1600</v>
      </c>
    </row>
    <row r="371" spans="1:13" s="16" customFormat="1" ht="12.75" hidden="1" x14ac:dyDescent="0.25">
      <c r="A371" s="220" t="s">
        <v>63</v>
      </c>
      <c r="B371" s="220"/>
      <c r="C371" s="112"/>
      <c r="D371" s="112"/>
      <c r="E371" s="111">
        <v>853</v>
      </c>
      <c r="F371" s="14" t="s">
        <v>15</v>
      </c>
      <c r="G371" s="14" t="s">
        <v>64</v>
      </c>
      <c r="H371" s="14"/>
      <c r="I371" s="14"/>
      <c r="J371" s="15">
        <f>J372</f>
        <v>200</v>
      </c>
      <c r="K371" s="15">
        <f t="shared" ref="K371:L373" si="188">K372</f>
        <v>0</v>
      </c>
      <c r="L371" s="15">
        <f t="shared" si="188"/>
        <v>200</v>
      </c>
    </row>
    <row r="372" spans="1:13" s="23" customFormat="1" ht="12.75" hidden="1" x14ac:dyDescent="0.25">
      <c r="A372" s="221" t="s">
        <v>71</v>
      </c>
      <c r="B372" s="221"/>
      <c r="C372" s="43"/>
      <c r="D372" s="43"/>
      <c r="E372" s="111">
        <v>853</v>
      </c>
      <c r="F372" s="18" t="s">
        <v>15</v>
      </c>
      <c r="G372" s="18" t="s">
        <v>64</v>
      </c>
      <c r="H372" s="18" t="s">
        <v>72</v>
      </c>
      <c r="I372" s="7"/>
      <c r="J372" s="19">
        <f>J373</f>
        <v>200</v>
      </c>
      <c r="K372" s="19">
        <f t="shared" si="188"/>
        <v>0</v>
      </c>
      <c r="L372" s="19">
        <f t="shared" si="188"/>
        <v>200</v>
      </c>
    </row>
    <row r="373" spans="1:13" s="1" customFormat="1" ht="12.75" hidden="1" x14ac:dyDescent="0.25">
      <c r="A373" s="221" t="s">
        <v>73</v>
      </c>
      <c r="B373" s="221"/>
      <c r="C373" s="43"/>
      <c r="D373" s="43"/>
      <c r="E373" s="111">
        <v>853</v>
      </c>
      <c r="F373" s="24" t="s">
        <v>15</v>
      </c>
      <c r="G373" s="24" t="s">
        <v>64</v>
      </c>
      <c r="H373" s="24" t="s">
        <v>74</v>
      </c>
      <c r="I373" s="25"/>
      <c r="J373" s="19">
        <f>J374</f>
        <v>200</v>
      </c>
      <c r="K373" s="19">
        <f t="shared" si="188"/>
        <v>0</v>
      </c>
      <c r="L373" s="19">
        <f t="shared" si="188"/>
        <v>200</v>
      </c>
    </row>
    <row r="374" spans="1:13" s="2" customFormat="1" ht="12.75" hidden="1" x14ac:dyDescent="0.25">
      <c r="A374" s="221" t="s">
        <v>77</v>
      </c>
      <c r="B374" s="221"/>
      <c r="C374" s="43"/>
      <c r="D374" s="43"/>
      <c r="E374" s="111">
        <v>853</v>
      </c>
      <c r="F374" s="24" t="s">
        <v>15</v>
      </c>
      <c r="G374" s="24" t="s">
        <v>64</v>
      </c>
      <c r="H374" s="24" t="s">
        <v>78</v>
      </c>
      <c r="I374" s="24"/>
      <c r="J374" s="26">
        <f t="shared" ref="J374:L375" si="189">J375</f>
        <v>200</v>
      </c>
      <c r="K374" s="26">
        <f t="shared" si="189"/>
        <v>0</v>
      </c>
      <c r="L374" s="26">
        <f t="shared" si="189"/>
        <v>200</v>
      </c>
    </row>
    <row r="375" spans="1:13" s="1" customFormat="1" ht="12.75" hidden="1" x14ac:dyDescent="0.25">
      <c r="A375" s="20"/>
      <c r="B375" s="21" t="s">
        <v>71</v>
      </c>
      <c r="C375" s="113"/>
      <c r="D375" s="113"/>
      <c r="E375" s="111">
        <v>853</v>
      </c>
      <c r="F375" s="18" t="s">
        <v>15</v>
      </c>
      <c r="G375" s="24" t="s">
        <v>64</v>
      </c>
      <c r="H375" s="24" t="s">
        <v>78</v>
      </c>
      <c r="I375" s="18" t="s">
        <v>79</v>
      </c>
      <c r="J375" s="19">
        <f t="shared" si="189"/>
        <v>200</v>
      </c>
      <c r="K375" s="19">
        <f t="shared" si="189"/>
        <v>0</v>
      </c>
      <c r="L375" s="19">
        <f t="shared" si="189"/>
        <v>200</v>
      </c>
    </row>
    <row r="376" spans="1:13" s="1" customFormat="1" ht="12.75" hidden="1" x14ac:dyDescent="0.25">
      <c r="A376" s="20"/>
      <c r="B376" s="21" t="s">
        <v>80</v>
      </c>
      <c r="C376" s="113"/>
      <c r="D376" s="113"/>
      <c r="E376" s="111">
        <v>853</v>
      </c>
      <c r="F376" s="18" t="s">
        <v>15</v>
      </c>
      <c r="G376" s="24" t="s">
        <v>64</v>
      </c>
      <c r="H376" s="24" t="s">
        <v>78</v>
      </c>
      <c r="I376" s="18" t="s">
        <v>81</v>
      </c>
      <c r="J376" s="19">
        <v>200</v>
      </c>
      <c r="K376" s="19"/>
      <c r="L376" s="19">
        <f t="shared" si="158"/>
        <v>200</v>
      </c>
      <c r="M376" s="114"/>
    </row>
    <row r="377" spans="1:13" s="12" customFormat="1" ht="12.75" hidden="1" x14ac:dyDescent="0.25">
      <c r="A377" s="219" t="s">
        <v>86</v>
      </c>
      <c r="B377" s="219"/>
      <c r="C377" s="110"/>
      <c r="D377" s="110"/>
      <c r="E377" s="111">
        <v>853</v>
      </c>
      <c r="F377" s="10" t="s">
        <v>87</v>
      </c>
      <c r="G377" s="10"/>
      <c r="H377" s="10"/>
      <c r="I377" s="10"/>
      <c r="J377" s="11">
        <f t="shared" ref="J377:L382" si="190">J378</f>
        <v>708500</v>
      </c>
      <c r="K377" s="11">
        <f t="shared" si="190"/>
        <v>0</v>
      </c>
      <c r="L377" s="11">
        <f t="shared" si="190"/>
        <v>708500</v>
      </c>
    </row>
    <row r="378" spans="1:13" s="29" customFormat="1" ht="12.75" hidden="1" x14ac:dyDescent="0.25">
      <c r="A378" s="228" t="s">
        <v>88</v>
      </c>
      <c r="B378" s="228"/>
      <c r="C378" s="115"/>
      <c r="D378" s="115"/>
      <c r="E378" s="111">
        <v>853</v>
      </c>
      <c r="F378" s="14" t="s">
        <v>87</v>
      </c>
      <c r="G378" s="14" t="s">
        <v>17</v>
      </c>
      <c r="H378" s="14"/>
      <c r="I378" s="14"/>
      <c r="J378" s="15">
        <f t="shared" si="190"/>
        <v>708500</v>
      </c>
      <c r="K378" s="15">
        <f t="shared" si="190"/>
        <v>0</v>
      </c>
      <c r="L378" s="15">
        <f t="shared" si="190"/>
        <v>708500</v>
      </c>
    </row>
    <row r="379" spans="1:13" s="30" customFormat="1" ht="12.75" hidden="1" x14ac:dyDescent="0.25">
      <c r="A379" s="221" t="s">
        <v>89</v>
      </c>
      <c r="B379" s="221"/>
      <c r="C379" s="43"/>
      <c r="D379" s="43"/>
      <c r="E379" s="111">
        <v>853</v>
      </c>
      <c r="F379" s="18" t="s">
        <v>87</v>
      </c>
      <c r="G379" s="18" t="s">
        <v>17</v>
      </c>
      <c r="H379" s="18" t="s">
        <v>90</v>
      </c>
      <c r="I379" s="18"/>
      <c r="J379" s="19">
        <f t="shared" si="190"/>
        <v>708500</v>
      </c>
      <c r="K379" s="19">
        <f t="shared" si="190"/>
        <v>0</v>
      </c>
      <c r="L379" s="19">
        <f t="shared" si="190"/>
        <v>708500</v>
      </c>
    </row>
    <row r="380" spans="1:13" s="1" customFormat="1" ht="12.75" hidden="1" x14ac:dyDescent="0.25">
      <c r="A380" s="221" t="s">
        <v>91</v>
      </c>
      <c r="B380" s="221"/>
      <c r="C380" s="43"/>
      <c r="D380" s="43"/>
      <c r="E380" s="111">
        <v>853</v>
      </c>
      <c r="F380" s="18" t="s">
        <v>87</v>
      </c>
      <c r="G380" s="18" t="s">
        <v>17</v>
      </c>
      <c r="H380" s="18" t="s">
        <v>92</v>
      </c>
      <c r="I380" s="18"/>
      <c r="J380" s="31">
        <f t="shared" si="190"/>
        <v>708500</v>
      </c>
      <c r="K380" s="31">
        <f t="shared" si="190"/>
        <v>0</v>
      </c>
      <c r="L380" s="31">
        <f t="shared" si="190"/>
        <v>708500</v>
      </c>
    </row>
    <row r="381" spans="1:13" s="1" customFormat="1" ht="12.75" hidden="1" x14ac:dyDescent="0.25">
      <c r="A381" s="227" t="s">
        <v>93</v>
      </c>
      <c r="B381" s="227"/>
      <c r="C381" s="113"/>
      <c r="D381" s="113"/>
      <c r="E381" s="111">
        <v>853</v>
      </c>
      <c r="F381" s="18" t="s">
        <v>87</v>
      </c>
      <c r="G381" s="18" t="s">
        <v>17</v>
      </c>
      <c r="H381" s="18" t="s">
        <v>94</v>
      </c>
      <c r="I381" s="18"/>
      <c r="J381" s="31">
        <f t="shared" si="190"/>
        <v>708500</v>
      </c>
      <c r="K381" s="31">
        <f t="shared" si="190"/>
        <v>0</v>
      </c>
      <c r="L381" s="31">
        <f t="shared" si="190"/>
        <v>708500</v>
      </c>
    </row>
    <row r="382" spans="1:13" s="1" customFormat="1" ht="12.75" hidden="1" x14ac:dyDescent="0.25">
      <c r="A382" s="21"/>
      <c r="B382" s="17" t="s">
        <v>71</v>
      </c>
      <c r="C382" s="43"/>
      <c r="D382" s="43"/>
      <c r="E382" s="111">
        <v>853</v>
      </c>
      <c r="F382" s="18" t="s">
        <v>87</v>
      </c>
      <c r="G382" s="18" t="s">
        <v>17</v>
      </c>
      <c r="H382" s="18" t="s">
        <v>95</v>
      </c>
      <c r="I382" s="18" t="s">
        <v>79</v>
      </c>
      <c r="J382" s="19">
        <f>J383</f>
        <v>708500</v>
      </c>
      <c r="K382" s="19">
        <f t="shared" si="190"/>
        <v>0</v>
      </c>
      <c r="L382" s="19">
        <f t="shared" si="190"/>
        <v>708500</v>
      </c>
    </row>
    <row r="383" spans="1:13" s="1" customFormat="1" ht="12.75" hidden="1" x14ac:dyDescent="0.25">
      <c r="A383" s="21"/>
      <c r="B383" s="17" t="s">
        <v>80</v>
      </c>
      <c r="C383" s="43"/>
      <c r="D383" s="43"/>
      <c r="E383" s="111">
        <v>853</v>
      </c>
      <c r="F383" s="18" t="s">
        <v>87</v>
      </c>
      <c r="G383" s="18" t="s">
        <v>17</v>
      </c>
      <c r="H383" s="18" t="s">
        <v>95</v>
      </c>
      <c r="I383" s="18" t="s">
        <v>81</v>
      </c>
      <c r="J383" s="19">
        <v>708500</v>
      </c>
      <c r="K383" s="19"/>
      <c r="L383" s="19">
        <f t="shared" ref="L383:L439" si="191">J383+K383</f>
        <v>708500</v>
      </c>
    </row>
    <row r="384" spans="1:13" s="12" customFormat="1" ht="12.75" hidden="1" x14ac:dyDescent="0.25">
      <c r="A384" s="219" t="s">
        <v>109</v>
      </c>
      <c r="B384" s="219"/>
      <c r="C384" s="110"/>
      <c r="D384" s="110"/>
      <c r="E384" s="111">
        <v>853</v>
      </c>
      <c r="F384" s="10" t="s">
        <v>38</v>
      </c>
      <c r="G384" s="10"/>
      <c r="H384" s="10"/>
      <c r="I384" s="10"/>
      <c r="J384" s="11">
        <f>J385</f>
        <v>4433800</v>
      </c>
      <c r="K384" s="11">
        <f t="shared" ref="K384:L384" si="192">K385</f>
        <v>0</v>
      </c>
      <c r="L384" s="11">
        <f t="shared" si="192"/>
        <v>4433800</v>
      </c>
    </row>
    <row r="385" spans="1:12" s="16" customFormat="1" ht="12.75" hidden="1" x14ac:dyDescent="0.25">
      <c r="A385" s="229" t="s">
        <v>118</v>
      </c>
      <c r="B385" s="230"/>
      <c r="C385" s="116"/>
      <c r="D385" s="116"/>
      <c r="E385" s="111">
        <v>853</v>
      </c>
      <c r="F385" s="14" t="s">
        <v>38</v>
      </c>
      <c r="G385" s="14" t="s">
        <v>98</v>
      </c>
      <c r="H385" s="14"/>
      <c r="I385" s="14"/>
      <c r="J385" s="15">
        <f t="shared" ref="J385:L389" si="193">J386</f>
        <v>4433800</v>
      </c>
      <c r="K385" s="15">
        <f t="shared" si="193"/>
        <v>0</v>
      </c>
      <c r="L385" s="15">
        <f t="shared" si="193"/>
        <v>4433800</v>
      </c>
    </row>
    <row r="386" spans="1:12" s="1" customFormat="1" ht="12.75" hidden="1" x14ac:dyDescent="0.25">
      <c r="A386" s="221" t="s">
        <v>71</v>
      </c>
      <c r="B386" s="221"/>
      <c r="C386" s="43"/>
      <c r="D386" s="43"/>
      <c r="E386" s="111">
        <v>853</v>
      </c>
      <c r="F386" s="18" t="s">
        <v>38</v>
      </c>
      <c r="G386" s="18" t="s">
        <v>98</v>
      </c>
      <c r="H386" s="18" t="s">
        <v>72</v>
      </c>
      <c r="I386" s="18"/>
      <c r="J386" s="19">
        <f t="shared" si="193"/>
        <v>4433800</v>
      </c>
      <c r="K386" s="19">
        <f t="shared" si="193"/>
        <v>0</v>
      </c>
      <c r="L386" s="19">
        <f t="shared" si="193"/>
        <v>4433800</v>
      </c>
    </row>
    <row r="387" spans="1:12" s="1" customFormat="1" ht="12.75" hidden="1" x14ac:dyDescent="0.25">
      <c r="A387" s="221" t="s">
        <v>73</v>
      </c>
      <c r="B387" s="221"/>
      <c r="C387" s="43"/>
      <c r="D387" s="43"/>
      <c r="E387" s="111">
        <v>853</v>
      </c>
      <c r="F387" s="18" t="s">
        <v>38</v>
      </c>
      <c r="G387" s="18" t="s">
        <v>98</v>
      </c>
      <c r="H387" s="18" t="s">
        <v>74</v>
      </c>
      <c r="I387" s="18"/>
      <c r="J387" s="19">
        <f>J388</f>
        <v>4433800</v>
      </c>
      <c r="K387" s="19">
        <f t="shared" si="193"/>
        <v>0</v>
      </c>
      <c r="L387" s="19">
        <f t="shared" si="193"/>
        <v>4433800</v>
      </c>
    </row>
    <row r="388" spans="1:12" s="1" customFormat="1" ht="12.75" hidden="1" x14ac:dyDescent="0.25">
      <c r="A388" s="225" t="s">
        <v>119</v>
      </c>
      <c r="B388" s="226"/>
      <c r="C388" s="117"/>
      <c r="D388" s="117"/>
      <c r="E388" s="111">
        <v>853</v>
      </c>
      <c r="F388" s="18" t="s">
        <v>38</v>
      </c>
      <c r="G388" s="18" t="s">
        <v>98</v>
      </c>
      <c r="H388" s="18" t="s">
        <v>120</v>
      </c>
      <c r="I388" s="18"/>
      <c r="J388" s="19">
        <f>J389</f>
        <v>4433800</v>
      </c>
      <c r="K388" s="19">
        <f t="shared" si="193"/>
        <v>0</v>
      </c>
      <c r="L388" s="19">
        <f t="shared" si="193"/>
        <v>4433800</v>
      </c>
    </row>
    <row r="389" spans="1:12" s="1" customFormat="1" ht="12.75" hidden="1" x14ac:dyDescent="0.25">
      <c r="A389" s="17"/>
      <c r="B389" s="17" t="s">
        <v>71</v>
      </c>
      <c r="C389" s="43"/>
      <c r="D389" s="43"/>
      <c r="E389" s="111">
        <v>853</v>
      </c>
      <c r="F389" s="18" t="s">
        <v>38</v>
      </c>
      <c r="G389" s="18" t="s">
        <v>98</v>
      </c>
      <c r="H389" s="18" t="s">
        <v>120</v>
      </c>
      <c r="I389" s="18" t="s">
        <v>79</v>
      </c>
      <c r="J389" s="19">
        <f>J390</f>
        <v>4433800</v>
      </c>
      <c r="K389" s="19">
        <f t="shared" si="193"/>
        <v>0</v>
      </c>
      <c r="L389" s="19">
        <f t="shared" si="193"/>
        <v>4433800</v>
      </c>
    </row>
    <row r="390" spans="1:12" s="1" customFormat="1" ht="12.75" hidden="1" x14ac:dyDescent="0.25">
      <c r="A390" s="43"/>
      <c r="B390" s="22" t="s">
        <v>80</v>
      </c>
      <c r="C390" s="117"/>
      <c r="D390" s="117"/>
      <c r="E390" s="111">
        <v>853</v>
      </c>
      <c r="F390" s="18" t="s">
        <v>38</v>
      </c>
      <c r="G390" s="18" t="s">
        <v>98</v>
      </c>
      <c r="H390" s="18" t="s">
        <v>120</v>
      </c>
      <c r="I390" s="18" t="s">
        <v>81</v>
      </c>
      <c r="J390" s="19">
        <v>4433800</v>
      </c>
      <c r="K390" s="19"/>
      <c r="L390" s="19">
        <f t="shared" si="191"/>
        <v>4433800</v>
      </c>
    </row>
    <row r="391" spans="1:12" s="1" customFormat="1" ht="12.75" x14ac:dyDescent="0.25">
      <c r="A391" s="219" t="s">
        <v>241</v>
      </c>
      <c r="B391" s="219"/>
      <c r="C391" s="110"/>
      <c r="D391" s="110"/>
      <c r="E391" s="111">
        <v>853</v>
      </c>
      <c r="F391" s="10" t="s">
        <v>242</v>
      </c>
      <c r="G391" s="10"/>
      <c r="H391" s="10"/>
      <c r="I391" s="10"/>
      <c r="J391" s="11">
        <f>J392</f>
        <v>260600</v>
      </c>
      <c r="K391" s="11">
        <f t="shared" ref="K391:L392" si="194">K392</f>
        <v>-136580</v>
      </c>
      <c r="L391" s="11">
        <f t="shared" si="194"/>
        <v>124020</v>
      </c>
    </row>
    <row r="392" spans="1:12" s="1" customFormat="1" ht="12.75" x14ac:dyDescent="0.25">
      <c r="A392" s="220" t="s">
        <v>268</v>
      </c>
      <c r="B392" s="220"/>
      <c r="C392" s="112"/>
      <c r="D392" s="112"/>
      <c r="E392" s="111">
        <v>853</v>
      </c>
      <c r="F392" s="14" t="s">
        <v>242</v>
      </c>
      <c r="G392" s="14" t="s">
        <v>38</v>
      </c>
      <c r="H392" s="14"/>
      <c r="I392" s="14"/>
      <c r="J392" s="52">
        <f>J393</f>
        <v>260600</v>
      </c>
      <c r="K392" s="52">
        <f t="shared" si="194"/>
        <v>-136580</v>
      </c>
      <c r="L392" s="52">
        <f t="shared" si="194"/>
        <v>124020</v>
      </c>
    </row>
    <row r="393" spans="1:12" s="1" customFormat="1" ht="12.75" x14ac:dyDescent="0.25">
      <c r="A393" s="221" t="s">
        <v>71</v>
      </c>
      <c r="B393" s="221"/>
      <c r="C393" s="43"/>
      <c r="D393" s="43"/>
      <c r="E393" s="111">
        <v>853</v>
      </c>
      <c r="F393" s="24" t="s">
        <v>242</v>
      </c>
      <c r="G393" s="24" t="s">
        <v>38</v>
      </c>
      <c r="H393" s="24" t="s">
        <v>72</v>
      </c>
      <c r="I393" s="24"/>
      <c r="J393" s="26">
        <f>J394+J401</f>
        <v>260600</v>
      </c>
      <c r="K393" s="26">
        <f t="shared" ref="K393:L393" si="195">K394+K401</f>
        <v>-136580</v>
      </c>
      <c r="L393" s="26">
        <f t="shared" si="195"/>
        <v>124020</v>
      </c>
    </row>
    <row r="394" spans="1:12" s="1" customFormat="1" ht="51.75" customHeight="1" x14ac:dyDescent="0.25">
      <c r="A394" s="221" t="s">
        <v>73</v>
      </c>
      <c r="B394" s="221"/>
      <c r="C394" s="43"/>
      <c r="D394" s="43"/>
      <c r="E394" s="111">
        <v>853</v>
      </c>
      <c r="F394" s="18" t="s">
        <v>242</v>
      </c>
      <c r="G394" s="18" t="s">
        <v>38</v>
      </c>
      <c r="H394" s="18" t="s">
        <v>74</v>
      </c>
      <c r="I394" s="18"/>
      <c r="J394" s="19">
        <f>J395+J398</f>
        <v>127200</v>
      </c>
      <c r="K394" s="19">
        <f t="shared" ref="K394:L394" si="196">K395+K398</f>
        <v>-3180</v>
      </c>
      <c r="L394" s="19">
        <f t="shared" si="196"/>
        <v>124020</v>
      </c>
    </row>
    <row r="395" spans="1:12" s="1" customFormat="1" ht="42" customHeight="1" x14ac:dyDescent="0.25">
      <c r="A395" s="221" t="s">
        <v>258</v>
      </c>
      <c r="B395" s="221"/>
      <c r="C395" s="17"/>
      <c r="D395" s="17"/>
      <c r="E395" s="111">
        <v>853</v>
      </c>
      <c r="F395" s="18" t="s">
        <v>242</v>
      </c>
      <c r="G395" s="18" t="s">
        <v>38</v>
      </c>
      <c r="H395" s="18" t="s">
        <v>259</v>
      </c>
      <c r="I395" s="18"/>
      <c r="J395" s="19">
        <f>J397</f>
        <v>3180</v>
      </c>
      <c r="K395" s="19">
        <f t="shared" ref="K395:L395" si="197">K397</f>
        <v>-3180</v>
      </c>
      <c r="L395" s="19">
        <f t="shared" si="197"/>
        <v>0</v>
      </c>
    </row>
    <row r="396" spans="1:12" s="1" customFormat="1" ht="12.75" x14ac:dyDescent="0.25">
      <c r="A396" s="20"/>
      <c r="B396" s="17" t="s">
        <v>71</v>
      </c>
      <c r="C396" s="21"/>
      <c r="D396" s="21"/>
      <c r="E396" s="111">
        <v>853</v>
      </c>
      <c r="F396" s="18" t="s">
        <v>242</v>
      </c>
      <c r="G396" s="18" t="s">
        <v>38</v>
      </c>
      <c r="H396" s="18" t="s">
        <v>259</v>
      </c>
      <c r="I396" s="18" t="s">
        <v>79</v>
      </c>
      <c r="J396" s="19">
        <f>J397</f>
        <v>3180</v>
      </c>
      <c r="K396" s="19">
        <f t="shared" ref="K396:L396" si="198">K397</f>
        <v>-3180</v>
      </c>
      <c r="L396" s="19">
        <f t="shared" si="198"/>
        <v>0</v>
      </c>
    </row>
    <row r="397" spans="1:12" s="1" customFormat="1" ht="12.75" x14ac:dyDescent="0.25">
      <c r="A397" s="32"/>
      <c r="B397" s="17" t="s">
        <v>80</v>
      </c>
      <c r="C397" s="17"/>
      <c r="D397" s="17"/>
      <c r="E397" s="111">
        <v>853</v>
      </c>
      <c r="F397" s="18" t="s">
        <v>242</v>
      </c>
      <c r="G397" s="18" t="s">
        <v>38</v>
      </c>
      <c r="H397" s="18" t="s">
        <v>259</v>
      </c>
      <c r="I397" s="18" t="s">
        <v>81</v>
      </c>
      <c r="J397" s="19">
        <v>3180</v>
      </c>
      <c r="K397" s="19">
        <v>-3180</v>
      </c>
      <c r="L397" s="19">
        <f t="shared" si="191"/>
        <v>0</v>
      </c>
    </row>
    <row r="398" spans="1:12" s="1" customFormat="1" ht="12.75" hidden="1" x14ac:dyDescent="0.25">
      <c r="A398" s="221" t="s">
        <v>269</v>
      </c>
      <c r="B398" s="221"/>
      <c r="C398" s="43"/>
      <c r="D398" s="43"/>
      <c r="E398" s="111">
        <v>853</v>
      </c>
      <c r="F398" s="18" t="s">
        <v>242</v>
      </c>
      <c r="G398" s="18" t="s">
        <v>38</v>
      </c>
      <c r="H398" s="18" t="s">
        <v>270</v>
      </c>
      <c r="I398" s="18"/>
      <c r="J398" s="19">
        <f t="shared" ref="J398:L399" si="199">J399</f>
        <v>124020</v>
      </c>
      <c r="K398" s="19">
        <f t="shared" si="199"/>
        <v>0</v>
      </c>
      <c r="L398" s="19">
        <f t="shared" si="199"/>
        <v>124020</v>
      </c>
    </row>
    <row r="399" spans="1:12" s="1" customFormat="1" ht="12.75" hidden="1" x14ac:dyDescent="0.25">
      <c r="A399" s="17"/>
      <c r="B399" s="17" t="s">
        <v>71</v>
      </c>
      <c r="C399" s="43"/>
      <c r="D399" s="43"/>
      <c r="E399" s="111">
        <v>853</v>
      </c>
      <c r="F399" s="18" t="s">
        <v>242</v>
      </c>
      <c r="G399" s="18" t="s">
        <v>38</v>
      </c>
      <c r="H399" s="18" t="s">
        <v>270</v>
      </c>
      <c r="I399" s="18" t="s">
        <v>79</v>
      </c>
      <c r="J399" s="19">
        <f>J400</f>
        <v>124020</v>
      </c>
      <c r="K399" s="19">
        <f t="shared" si="199"/>
        <v>0</v>
      </c>
      <c r="L399" s="19">
        <f t="shared" si="199"/>
        <v>124020</v>
      </c>
    </row>
    <row r="400" spans="1:12" s="1" customFormat="1" ht="12.75" hidden="1" x14ac:dyDescent="0.25">
      <c r="A400" s="17"/>
      <c r="B400" s="17" t="s">
        <v>80</v>
      </c>
      <c r="C400" s="43"/>
      <c r="D400" s="43"/>
      <c r="E400" s="111">
        <v>853</v>
      </c>
      <c r="F400" s="18" t="s">
        <v>242</v>
      </c>
      <c r="G400" s="18" t="s">
        <v>38</v>
      </c>
      <c r="H400" s="18" t="s">
        <v>270</v>
      </c>
      <c r="I400" s="18" t="s">
        <v>81</v>
      </c>
      <c r="J400" s="19">
        <v>124020</v>
      </c>
      <c r="K400" s="19"/>
      <c r="L400" s="19">
        <f t="shared" si="191"/>
        <v>124020</v>
      </c>
    </row>
    <row r="401" spans="1:12" s="1" customFormat="1" ht="44.25" customHeight="1" x14ac:dyDescent="0.25">
      <c r="A401" s="225" t="s">
        <v>271</v>
      </c>
      <c r="B401" s="226"/>
      <c r="C401" s="117"/>
      <c r="D401" s="117"/>
      <c r="E401" s="111">
        <v>853</v>
      </c>
      <c r="F401" s="18" t="s">
        <v>242</v>
      </c>
      <c r="G401" s="18" t="s">
        <v>38</v>
      </c>
      <c r="H401" s="18" t="s">
        <v>272</v>
      </c>
      <c r="I401" s="18"/>
      <c r="J401" s="19">
        <f t="shared" ref="J401:L403" si="200">J402</f>
        <v>133400</v>
      </c>
      <c r="K401" s="19">
        <f t="shared" si="200"/>
        <v>-133400</v>
      </c>
      <c r="L401" s="19">
        <f t="shared" si="200"/>
        <v>0</v>
      </c>
    </row>
    <row r="402" spans="1:12" s="1" customFormat="1" ht="27" customHeight="1" x14ac:dyDescent="0.25">
      <c r="A402" s="225" t="s">
        <v>273</v>
      </c>
      <c r="B402" s="226"/>
      <c r="C402" s="117"/>
      <c r="D402" s="117"/>
      <c r="E402" s="111">
        <v>853</v>
      </c>
      <c r="F402" s="18" t="s">
        <v>242</v>
      </c>
      <c r="G402" s="18" t="s">
        <v>38</v>
      </c>
      <c r="H402" s="18" t="s">
        <v>274</v>
      </c>
      <c r="I402" s="18"/>
      <c r="J402" s="19">
        <f t="shared" si="200"/>
        <v>133400</v>
      </c>
      <c r="K402" s="19">
        <f t="shared" si="200"/>
        <v>-133400</v>
      </c>
      <c r="L402" s="19">
        <f t="shared" si="200"/>
        <v>0</v>
      </c>
    </row>
    <row r="403" spans="1:12" s="1" customFormat="1" ht="12.75" x14ac:dyDescent="0.25">
      <c r="A403" s="17"/>
      <c r="B403" s="17" t="s">
        <v>71</v>
      </c>
      <c r="C403" s="43"/>
      <c r="D403" s="43"/>
      <c r="E403" s="111">
        <v>853</v>
      </c>
      <c r="F403" s="18" t="s">
        <v>242</v>
      </c>
      <c r="G403" s="18" t="s">
        <v>38</v>
      </c>
      <c r="H403" s="18" t="s">
        <v>274</v>
      </c>
      <c r="I403" s="18" t="s">
        <v>79</v>
      </c>
      <c r="J403" s="19">
        <f t="shared" si="200"/>
        <v>133400</v>
      </c>
      <c r="K403" s="19">
        <f t="shared" si="200"/>
        <v>-133400</v>
      </c>
      <c r="L403" s="19">
        <f t="shared" si="200"/>
        <v>0</v>
      </c>
    </row>
    <row r="404" spans="1:12" s="1" customFormat="1" ht="12.75" x14ac:dyDescent="0.25">
      <c r="A404" s="20"/>
      <c r="B404" s="17" t="s">
        <v>80</v>
      </c>
      <c r="C404" s="43"/>
      <c r="D404" s="43"/>
      <c r="E404" s="111">
        <v>853</v>
      </c>
      <c r="F404" s="18" t="s">
        <v>242</v>
      </c>
      <c r="G404" s="18" t="s">
        <v>38</v>
      </c>
      <c r="H404" s="18" t="s">
        <v>274</v>
      </c>
      <c r="I404" s="18" t="s">
        <v>81</v>
      </c>
      <c r="J404" s="19">
        <v>133400</v>
      </c>
      <c r="K404" s="19">
        <v>-133400</v>
      </c>
      <c r="L404" s="19">
        <f t="shared" si="191"/>
        <v>0</v>
      </c>
    </row>
    <row r="405" spans="1:12" s="1" customFormat="1" ht="12.75" hidden="1" x14ac:dyDescent="0.25">
      <c r="A405" s="219" t="s">
        <v>329</v>
      </c>
      <c r="B405" s="219"/>
      <c r="C405" s="110"/>
      <c r="D405" s="110"/>
      <c r="E405" s="111">
        <v>853</v>
      </c>
      <c r="F405" s="55" t="s">
        <v>330</v>
      </c>
      <c r="G405" s="55"/>
      <c r="H405" s="55"/>
      <c r="I405" s="55"/>
      <c r="J405" s="56">
        <f>J406+J412</f>
        <v>22471000</v>
      </c>
      <c r="K405" s="56">
        <f t="shared" ref="K405:L405" si="201">K406+K412</f>
        <v>0</v>
      </c>
      <c r="L405" s="56">
        <f t="shared" si="201"/>
        <v>22471000</v>
      </c>
    </row>
    <row r="406" spans="1:12" s="1" customFormat="1" ht="12.75" hidden="1" x14ac:dyDescent="0.25">
      <c r="A406" s="220" t="s">
        <v>331</v>
      </c>
      <c r="B406" s="220"/>
      <c r="C406" s="112"/>
      <c r="D406" s="112"/>
      <c r="E406" s="111">
        <v>853</v>
      </c>
      <c r="F406" s="46" t="s">
        <v>330</v>
      </c>
      <c r="G406" s="46" t="s">
        <v>15</v>
      </c>
      <c r="H406" s="57"/>
      <c r="I406" s="46"/>
      <c r="J406" s="58">
        <f t="shared" ref="J406:L410" si="202">J407</f>
        <v>8781000</v>
      </c>
      <c r="K406" s="58">
        <f t="shared" si="202"/>
        <v>0</v>
      </c>
      <c r="L406" s="58">
        <f t="shared" si="202"/>
        <v>8781000</v>
      </c>
    </row>
    <row r="407" spans="1:12" s="1" customFormat="1" ht="12.75" hidden="1" x14ac:dyDescent="0.25">
      <c r="A407" s="221" t="s">
        <v>71</v>
      </c>
      <c r="B407" s="221"/>
      <c r="C407" s="43"/>
      <c r="D407" s="43"/>
      <c r="E407" s="111">
        <v>853</v>
      </c>
      <c r="F407" s="18" t="s">
        <v>330</v>
      </c>
      <c r="G407" s="18" t="s">
        <v>15</v>
      </c>
      <c r="H407" s="18" t="s">
        <v>72</v>
      </c>
      <c r="I407" s="18"/>
      <c r="J407" s="19">
        <f t="shared" si="202"/>
        <v>8781000</v>
      </c>
      <c r="K407" s="19">
        <f t="shared" si="202"/>
        <v>0</v>
      </c>
      <c r="L407" s="19">
        <f t="shared" si="202"/>
        <v>8781000</v>
      </c>
    </row>
    <row r="408" spans="1:12" s="1" customFormat="1" ht="12.75" hidden="1" x14ac:dyDescent="0.25">
      <c r="A408" s="221" t="s">
        <v>73</v>
      </c>
      <c r="B408" s="221"/>
      <c r="C408" s="43"/>
      <c r="D408" s="43"/>
      <c r="E408" s="111">
        <v>853</v>
      </c>
      <c r="F408" s="18" t="s">
        <v>330</v>
      </c>
      <c r="G408" s="18" t="s">
        <v>15</v>
      </c>
      <c r="H408" s="18" t="s">
        <v>74</v>
      </c>
      <c r="I408" s="18"/>
      <c r="J408" s="19">
        <f t="shared" si="202"/>
        <v>8781000</v>
      </c>
      <c r="K408" s="19">
        <f t="shared" si="202"/>
        <v>0</v>
      </c>
      <c r="L408" s="19">
        <f t="shared" si="202"/>
        <v>8781000</v>
      </c>
    </row>
    <row r="409" spans="1:12" s="1" customFormat="1" ht="12.75" hidden="1" x14ac:dyDescent="0.25">
      <c r="A409" s="227" t="s">
        <v>332</v>
      </c>
      <c r="B409" s="227"/>
      <c r="C409" s="113"/>
      <c r="D409" s="113"/>
      <c r="E409" s="111">
        <v>853</v>
      </c>
      <c r="F409" s="18" t="s">
        <v>330</v>
      </c>
      <c r="G409" s="18" t="s">
        <v>15</v>
      </c>
      <c r="H409" s="18" t="s">
        <v>333</v>
      </c>
      <c r="I409" s="18"/>
      <c r="J409" s="19">
        <f t="shared" si="202"/>
        <v>8781000</v>
      </c>
      <c r="K409" s="19">
        <f t="shared" si="202"/>
        <v>0</v>
      </c>
      <c r="L409" s="19">
        <f t="shared" si="202"/>
        <v>8781000</v>
      </c>
    </row>
    <row r="410" spans="1:12" s="1" customFormat="1" ht="12.75" hidden="1" x14ac:dyDescent="0.25">
      <c r="A410" s="20"/>
      <c r="B410" s="21" t="s">
        <v>71</v>
      </c>
      <c r="C410" s="113"/>
      <c r="D410" s="113"/>
      <c r="E410" s="111">
        <v>853</v>
      </c>
      <c r="F410" s="18" t="s">
        <v>330</v>
      </c>
      <c r="G410" s="18" t="s">
        <v>15</v>
      </c>
      <c r="H410" s="18" t="s">
        <v>333</v>
      </c>
      <c r="I410" s="18" t="s">
        <v>79</v>
      </c>
      <c r="J410" s="19">
        <f t="shared" si="202"/>
        <v>8781000</v>
      </c>
      <c r="K410" s="19">
        <f t="shared" si="202"/>
        <v>0</v>
      </c>
      <c r="L410" s="19">
        <f t="shared" si="202"/>
        <v>8781000</v>
      </c>
    </row>
    <row r="411" spans="1:12" s="1" customFormat="1" ht="12.75" hidden="1" x14ac:dyDescent="0.25">
      <c r="A411" s="20"/>
      <c r="B411" s="17" t="s">
        <v>334</v>
      </c>
      <c r="C411" s="43"/>
      <c r="D411" s="43"/>
      <c r="E411" s="111">
        <v>853</v>
      </c>
      <c r="F411" s="18" t="s">
        <v>330</v>
      </c>
      <c r="G411" s="18" t="s">
        <v>15</v>
      </c>
      <c r="H411" s="18" t="s">
        <v>333</v>
      </c>
      <c r="I411" s="18" t="s">
        <v>335</v>
      </c>
      <c r="J411" s="19">
        <v>8781000</v>
      </c>
      <c r="K411" s="19"/>
      <c r="L411" s="19">
        <f t="shared" si="191"/>
        <v>8781000</v>
      </c>
    </row>
    <row r="412" spans="1:12" s="1" customFormat="1" ht="12.75" hidden="1" x14ac:dyDescent="0.25">
      <c r="A412" s="240" t="s">
        <v>336</v>
      </c>
      <c r="B412" s="240"/>
      <c r="C412" s="118"/>
      <c r="D412" s="118"/>
      <c r="E412" s="111">
        <v>853</v>
      </c>
      <c r="F412" s="14" t="s">
        <v>330</v>
      </c>
      <c r="G412" s="14" t="s">
        <v>87</v>
      </c>
      <c r="H412" s="14"/>
      <c r="I412" s="14"/>
      <c r="J412" s="15">
        <f>J413+J418</f>
        <v>13690000</v>
      </c>
      <c r="K412" s="15">
        <f t="shared" ref="K412:L412" si="203">K413+K418</f>
        <v>0</v>
      </c>
      <c r="L412" s="15">
        <f t="shared" si="203"/>
        <v>13690000</v>
      </c>
    </row>
    <row r="413" spans="1:12" s="1" customFormat="1" ht="12.75" hidden="1" x14ac:dyDescent="0.25">
      <c r="A413" s="59"/>
      <c r="B413" s="53" t="s">
        <v>337</v>
      </c>
      <c r="C413" s="53"/>
      <c r="D413" s="53"/>
      <c r="E413" s="111">
        <v>853</v>
      </c>
      <c r="F413" s="18" t="s">
        <v>330</v>
      </c>
      <c r="G413" s="18" t="s">
        <v>87</v>
      </c>
      <c r="H413" s="18" t="s">
        <v>338</v>
      </c>
      <c r="I413" s="18"/>
      <c r="J413" s="19">
        <f>J414</f>
        <v>0</v>
      </c>
      <c r="K413" s="19">
        <f t="shared" ref="K413:L416" si="204">K414</f>
        <v>0</v>
      </c>
      <c r="L413" s="19">
        <f t="shared" si="204"/>
        <v>0</v>
      </c>
    </row>
    <row r="414" spans="1:12" s="1" customFormat="1" ht="38.25" hidden="1" x14ac:dyDescent="0.25">
      <c r="A414" s="59"/>
      <c r="B414" s="17" t="s">
        <v>339</v>
      </c>
      <c r="C414" s="53"/>
      <c r="D414" s="53"/>
      <c r="E414" s="111">
        <v>853</v>
      </c>
      <c r="F414" s="18" t="s">
        <v>330</v>
      </c>
      <c r="G414" s="18" t="s">
        <v>87</v>
      </c>
      <c r="H414" s="18" t="s">
        <v>340</v>
      </c>
      <c r="I414" s="18"/>
      <c r="J414" s="19">
        <f>J415</f>
        <v>0</v>
      </c>
      <c r="K414" s="19">
        <f t="shared" si="204"/>
        <v>0</v>
      </c>
      <c r="L414" s="19">
        <f t="shared" si="204"/>
        <v>0</v>
      </c>
    </row>
    <row r="415" spans="1:12" s="1" customFormat="1" ht="51" hidden="1" x14ac:dyDescent="0.25">
      <c r="A415" s="59"/>
      <c r="B415" s="17" t="s">
        <v>341</v>
      </c>
      <c r="C415" s="53"/>
      <c r="D415" s="53"/>
      <c r="E415" s="111">
        <v>853</v>
      </c>
      <c r="F415" s="18" t="s">
        <v>330</v>
      </c>
      <c r="G415" s="18" t="s">
        <v>87</v>
      </c>
      <c r="H415" s="18" t="s">
        <v>342</v>
      </c>
      <c r="I415" s="18"/>
      <c r="J415" s="19">
        <f>J416</f>
        <v>0</v>
      </c>
      <c r="K415" s="19">
        <f t="shared" si="204"/>
        <v>0</v>
      </c>
      <c r="L415" s="19">
        <f t="shared" si="204"/>
        <v>0</v>
      </c>
    </row>
    <row r="416" spans="1:12" s="1" customFormat="1" ht="12.75" hidden="1" x14ac:dyDescent="0.25">
      <c r="A416" s="59"/>
      <c r="B416" s="21" t="s">
        <v>71</v>
      </c>
      <c r="C416" s="53"/>
      <c r="D416" s="53"/>
      <c r="E416" s="111">
        <v>853</v>
      </c>
      <c r="F416" s="18" t="s">
        <v>330</v>
      </c>
      <c r="G416" s="18" t="s">
        <v>87</v>
      </c>
      <c r="H416" s="18" t="s">
        <v>342</v>
      </c>
      <c r="I416" s="18" t="s">
        <v>79</v>
      </c>
      <c r="J416" s="19">
        <f>J417</f>
        <v>0</v>
      </c>
      <c r="K416" s="19">
        <f t="shared" si="204"/>
        <v>0</v>
      </c>
      <c r="L416" s="19">
        <f t="shared" si="204"/>
        <v>0</v>
      </c>
    </row>
    <row r="417" spans="1:12" s="1" customFormat="1" ht="12.75" hidden="1" x14ac:dyDescent="0.25">
      <c r="A417" s="59"/>
      <c r="B417" s="17" t="s">
        <v>334</v>
      </c>
      <c r="C417" s="53"/>
      <c r="D417" s="53"/>
      <c r="E417" s="111">
        <v>853</v>
      </c>
      <c r="F417" s="18" t="s">
        <v>330</v>
      </c>
      <c r="G417" s="18" t="s">
        <v>87</v>
      </c>
      <c r="H417" s="18" t="s">
        <v>342</v>
      </c>
      <c r="I417" s="18" t="s">
        <v>335</v>
      </c>
      <c r="J417" s="19"/>
      <c r="K417" s="19">
        <v>0</v>
      </c>
      <c r="L417" s="19">
        <f>J417+K417</f>
        <v>0</v>
      </c>
    </row>
    <row r="418" spans="1:12" s="54" customFormat="1" ht="12.75" hidden="1" x14ac:dyDescent="0.25">
      <c r="A418" s="221" t="s">
        <v>71</v>
      </c>
      <c r="B418" s="221"/>
      <c r="C418" s="43"/>
      <c r="D418" s="43"/>
      <c r="E418" s="111">
        <v>853</v>
      </c>
      <c r="F418" s="18" t="s">
        <v>330</v>
      </c>
      <c r="G418" s="18" t="s">
        <v>87</v>
      </c>
      <c r="H418" s="18" t="s">
        <v>72</v>
      </c>
      <c r="I418" s="18"/>
      <c r="J418" s="19">
        <f t="shared" ref="J418:L421" si="205">J419</f>
        <v>13690000</v>
      </c>
      <c r="K418" s="19">
        <f t="shared" si="205"/>
        <v>0</v>
      </c>
      <c r="L418" s="19">
        <f t="shared" si="205"/>
        <v>13690000</v>
      </c>
    </row>
    <row r="419" spans="1:12" s="16" customFormat="1" ht="12.75" hidden="1" x14ac:dyDescent="0.25">
      <c r="A419" s="221" t="s">
        <v>73</v>
      </c>
      <c r="B419" s="221"/>
      <c r="C419" s="43"/>
      <c r="D419" s="43"/>
      <c r="E419" s="111">
        <v>853</v>
      </c>
      <c r="F419" s="18" t="s">
        <v>330</v>
      </c>
      <c r="G419" s="18" t="s">
        <v>87</v>
      </c>
      <c r="H419" s="18" t="s">
        <v>74</v>
      </c>
      <c r="I419" s="18"/>
      <c r="J419" s="19">
        <f t="shared" si="205"/>
        <v>13690000</v>
      </c>
      <c r="K419" s="19">
        <f t="shared" si="205"/>
        <v>0</v>
      </c>
      <c r="L419" s="19">
        <f t="shared" si="205"/>
        <v>13690000</v>
      </c>
    </row>
    <row r="420" spans="1:12" s="1" customFormat="1" ht="12.75" hidden="1" x14ac:dyDescent="0.25">
      <c r="A420" s="227" t="s">
        <v>343</v>
      </c>
      <c r="B420" s="227"/>
      <c r="C420" s="113"/>
      <c r="D420" s="113"/>
      <c r="E420" s="111">
        <v>853</v>
      </c>
      <c r="F420" s="18" t="s">
        <v>330</v>
      </c>
      <c r="G420" s="18" t="s">
        <v>87</v>
      </c>
      <c r="H420" s="18" t="s">
        <v>344</v>
      </c>
      <c r="I420" s="18"/>
      <c r="J420" s="19">
        <f t="shared" si="205"/>
        <v>13690000</v>
      </c>
      <c r="K420" s="19">
        <f t="shared" si="205"/>
        <v>0</v>
      </c>
      <c r="L420" s="19">
        <f t="shared" si="205"/>
        <v>13690000</v>
      </c>
    </row>
    <row r="421" spans="1:12" s="1" customFormat="1" ht="12.75" hidden="1" x14ac:dyDescent="0.25">
      <c r="A421" s="20"/>
      <c r="B421" s="21" t="s">
        <v>71</v>
      </c>
      <c r="C421" s="113"/>
      <c r="D421" s="113"/>
      <c r="E421" s="111">
        <v>853</v>
      </c>
      <c r="F421" s="18" t="s">
        <v>330</v>
      </c>
      <c r="G421" s="18" t="s">
        <v>87</v>
      </c>
      <c r="H421" s="18" t="s">
        <v>344</v>
      </c>
      <c r="I421" s="18" t="s">
        <v>79</v>
      </c>
      <c r="J421" s="19">
        <f t="shared" si="205"/>
        <v>13690000</v>
      </c>
      <c r="K421" s="19">
        <f t="shared" si="205"/>
        <v>0</v>
      </c>
      <c r="L421" s="19">
        <f t="shared" si="205"/>
        <v>13690000</v>
      </c>
    </row>
    <row r="422" spans="1:12" s="1" customFormat="1" ht="12.75" hidden="1" x14ac:dyDescent="0.25">
      <c r="A422" s="20"/>
      <c r="B422" s="17" t="s">
        <v>334</v>
      </c>
      <c r="C422" s="43"/>
      <c r="D422" s="43"/>
      <c r="E422" s="111">
        <v>853</v>
      </c>
      <c r="F422" s="18" t="s">
        <v>330</v>
      </c>
      <c r="G422" s="18" t="s">
        <v>87</v>
      </c>
      <c r="H422" s="18" t="s">
        <v>344</v>
      </c>
      <c r="I422" s="18" t="s">
        <v>335</v>
      </c>
      <c r="J422" s="19">
        <v>13690000</v>
      </c>
      <c r="K422" s="19"/>
      <c r="L422" s="19">
        <f t="shared" si="191"/>
        <v>13690000</v>
      </c>
    </row>
    <row r="423" spans="1:12" s="12" customFormat="1" ht="16.5" customHeight="1" x14ac:dyDescent="0.25">
      <c r="A423" s="249" t="s">
        <v>565</v>
      </c>
      <c r="B423" s="250"/>
      <c r="C423" s="119"/>
      <c r="D423" s="119"/>
      <c r="E423" s="120">
        <v>854</v>
      </c>
      <c r="F423" s="121"/>
      <c r="G423" s="10"/>
      <c r="H423" s="10"/>
      <c r="I423" s="10"/>
      <c r="J423" s="11">
        <f>J424</f>
        <v>921000</v>
      </c>
      <c r="K423" s="11">
        <f t="shared" ref="K423:L423" si="206">K424</f>
        <v>70200</v>
      </c>
      <c r="L423" s="11">
        <f t="shared" si="206"/>
        <v>991200</v>
      </c>
    </row>
    <row r="424" spans="1:12" s="12" customFormat="1" ht="12.75" x14ac:dyDescent="0.25">
      <c r="A424" s="219" t="s">
        <v>14</v>
      </c>
      <c r="B424" s="219"/>
      <c r="C424" s="9"/>
      <c r="D424" s="9"/>
      <c r="E424" s="35">
        <v>854</v>
      </c>
      <c r="F424" s="10" t="s">
        <v>15</v>
      </c>
      <c r="G424" s="10"/>
      <c r="H424" s="10"/>
      <c r="I424" s="10"/>
      <c r="J424" s="11">
        <f>J425+J435</f>
        <v>921000</v>
      </c>
      <c r="K424" s="11">
        <f t="shared" ref="K424:L424" si="207">K425+K435</f>
        <v>70200</v>
      </c>
      <c r="L424" s="11">
        <f t="shared" si="207"/>
        <v>991200</v>
      </c>
    </row>
    <row r="425" spans="1:12" s="16" customFormat="1" ht="12.75" hidden="1" x14ac:dyDescent="0.25">
      <c r="A425" s="220" t="s">
        <v>16</v>
      </c>
      <c r="B425" s="220"/>
      <c r="C425" s="13"/>
      <c r="D425" s="13"/>
      <c r="E425" s="35">
        <v>854</v>
      </c>
      <c r="F425" s="14" t="s">
        <v>15</v>
      </c>
      <c r="G425" s="14" t="s">
        <v>17</v>
      </c>
      <c r="H425" s="14"/>
      <c r="I425" s="14"/>
      <c r="J425" s="15">
        <f>J426</f>
        <v>604700</v>
      </c>
      <c r="K425" s="15">
        <f t="shared" ref="K425:L426" si="208">K426</f>
        <v>0</v>
      </c>
      <c r="L425" s="15">
        <f t="shared" si="208"/>
        <v>604700</v>
      </c>
    </row>
    <row r="426" spans="1:12" s="1" customFormat="1" ht="12.75" hidden="1" x14ac:dyDescent="0.25">
      <c r="A426" s="221" t="s">
        <v>18</v>
      </c>
      <c r="B426" s="221"/>
      <c r="C426" s="17"/>
      <c r="D426" s="17"/>
      <c r="E426" s="35">
        <v>854</v>
      </c>
      <c r="F426" s="18" t="s">
        <v>15</v>
      </c>
      <c r="G426" s="18" t="s">
        <v>17</v>
      </c>
      <c r="H426" s="18" t="s">
        <v>19</v>
      </c>
      <c r="I426" s="18"/>
      <c r="J426" s="19">
        <f>J427</f>
        <v>604700</v>
      </c>
      <c r="K426" s="19">
        <f t="shared" si="208"/>
        <v>0</v>
      </c>
      <c r="L426" s="19">
        <f t="shared" si="208"/>
        <v>604700</v>
      </c>
    </row>
    <row r="427" spans="1:12" s="1" customFormat="1" ht="12.75" hidden="1" x14ac:dyDescent="0.25">
      <c r="A427" s="221" t="s">
        <v>20</v>
      </c>
      <c r="B427" s="221"/>
      <c r="C427" s="17"/>
      <c r="D427" s="17"/>
      <c r="E427" s="35">
        <v>854</v>
      </c>
      <c r="F427" s="18" t="s">
        <v>15</v>
      </c>
      <c r="G427" s="18" t="s">
        <v>17</v>
      </c>
      <c r="H427" s="18" t="s">
        <v>21</v>
      </c>
      <c r="I427" s="18"/>
      <c r="J427" s="19">
        <f>J428+J430+J432</f>
        <v>604700</v>
      </c>
      <c r="K427" s="19">
        <f t="shared" ref="K427:L427" si="209">K428+K430+K432</f>
        <v>0</v>
      </c>
      <c r="L427" s="19">
        <f t="shared" si="209"/>
        <v>604700</v>
      </c>
    </row>
    <row r="428" spans="1:12" s="1" customFormat="1" ht="25.5" hidden="1" x14ac:dyDescent="0.25">
      <c r="A428" s="17"/>
      <c r="B428" s="17" t="s">
        <v>22</v>
      </c>
      <c r="C428" s="17"/>
      <c r="D428" s="17"/>
      <c r="E428" s="35">
        <v>854</v>
      </c>
      <c r="F428" s="18" t="s">
        <v>23</v>
      </c>
      <c r="G428" s="18" t="s">
        <v>17</v>
      </c>
      <c r="H428" s="18" t="s">
        <v>21</v>
      </c>
      <c r="I428" s="18" t="s">
        <v>24</v>
      </c>
      <c r="J428" s="19">
        <f>J429</f>
        <v>432300</v>
      </c>
      <c r="K428" s="19">
        <f t="shared" ref="K428:L428" si="210">K429</f>
        <v>0</v>
      </c>
      <c r="L428" s="19">
        <f t="shared" si="210"/>
        <v>432300</v>
      </c>
    </row>
    <row r="429" spans="1:12" s="1" customFormat="1" ht="12.75" hidden="1" x14ac:dyDescent="0.25">
      <c r="A429" s="20"/>
      <c r="B429" s="21" t="s">
        <v>25</v>
      </c>
      <c r="C429" s="21"/>
      <c r="D429" s="21"/>
      <c r="E429" s="35">
        <v>854</v>
      </c>
      <c r="F429" s="18" t="s">
        <v>15</v>
      </c>
      <c r="G429" s="18" t="s">
        <v>17</v>
      </c>
      <c r="H429" s="18" t="s">
        <v>21</v>
      </c>
      <c r="I429" s="18" t="s">
        <v>26</v>
      </c>
      <c r="J429" s="19">
        <f>432329-29</f>
        <v>432300</v>
      </c>
      <c r="K429" s="19"/>
      <c r="L429" s="19">
        <f t="shared" si="191"/>
        <v>432300</v>
      </c>
    </row>
    <row r="430" spans="1:12" s="1" customFormat="1" ht="12.75" hidden="1" x14ac:dyDescent="0.25">
      <c r="A430" s="20"/>
      <c r="B430" s="21" t="s">
        <v>27</v>
      </c>
      <c r="C430" s="21"/>
      <c r="D430" s="21"/>
      <c r="E430" s="35">
        <v>854</v>
      </c>
      <c r="F430" s="18" t="s">
        <v>15</v>
      </c>
      <c r="G430" s="18" t="s">
        <v>17</v>
      </c>
      <c r="H430" s="18" t="s">
        <v>21</v>
      </c>
      <c r="I430" s="18" t="s">
        <v>28</v>
      </c>
      <c r="J430" s="19">
        <f>J431</f>
        <v>171700</v>
      </c>
      <c r="K430" s="19">
        <f t="shared" ref="K430:L430" si="211">K431</f>
        <v>0</v>
      </c>
      <c r="L430" s="19">
        <f t="shared" si="211"/>
        <v>171700</v>
      </c>
    </row>
    <row r="431" spans="1:12" s="1" customFormat="1" ht="12.75" hidden="1" x14ac:dyDescent="0.25">
      <c r="A431" s="20"/>
      <c r="B431" s="17" t="s">
        <v>29</v>
      </c>
      <c r="C431" s="17"/>
      <c r="D431" s="17"/>
      <c r="E431" s="35">
        <v>854</v>
      </c>
      <c r="F431" s="18" t="s">
        <v>15</v>
      </c>
      <c r="G431" s="18" t="s">
        <v>17</v>
      </c>
      <c r="H431" s="18" t="s">
        <v>21</v>
      </c>
      <c r="I431" s="18" t="s">
        <v>30</v>
      </c>
      <c r="J431" s="19">
        <f>171670+30</f>
        <v>171700</v>
      </c>
      <c r="K431" s="19"/>
      <c r="L431" s="19">
        <f t="shared" si="191"/>
        <v>171700</v>
      </c>
    </row>
    <row r="432" spans="1:12" s="1" customFormat="1" ht="12.75" hidden="1" x14ac:dyDescent="0.25">
      <c r="A432" s="20"/>
      <c r="B432" s="17" t="s">
        <v>31</v>
      </c>
      <c r="C432" s="17"/>
      <c r="D432" s="17"/>
      <c r="E432" s="35">
        <v>854</v>
      </c>
      <c r="F432" s="18" t="s">
        <v>15</v>
      </c>
      <c r="G432" s="18" t="s">
        <v>17</v>
      </c>
      <c r="H432" s="18" t="s">
        <v>21</v>
      </c>
      <c r="I432" s="18" t="s">
        <v>32</v>
      </c>
      <c r="J432" s="19">
        <f>J433+J434</f>
        <v>700</v>
      </c>
      <c r="K432" s="19">
        <f t="shared" ref="K432:L432" si="212">K433+K434</f>
        <v>0</v>
      </c>
      <c r="L432" s="19">
        <f t="shared" si="212"/>
        <v>700</v>
      </c>
    </row>
    <row r="433" spans="1:13" s="1" customFormat="1" ht="12.75" hidden="1" x14ac:dyDescent="0.25">
      <c r="A433" s="20"/>
      <c r="B433" s="17" t="s">
        <v>33</v>
      </c>
      <c r="C433" s="17"/>
      <c r="D433" s="17"/>
      <c r="E433" s="35">
        <v>854</v>
      </c>
      <c r="F433" s="18" t="s">
        <v>15</v>
      </c>
      <c r="G433" s="18" t="s">
        <v>17</v>
      </c>
      <c r="H433" s="18" t="s">
        <v>21</v>
      </c>
      <c r="I433" s="18" t="s">
        <v>34</v>
      </c>
      <c r="J433" s="19"/>
      <c r="K433" s="19"/>
      <c r="L433" s="19">
        <f t="shared" si="191"/>
        <v>0</v>
      </c>
    </row>
    <row r="434" spans="1:13" s="1" customFormat="1" ht="12.75" hidden="1" x14ac:dyDescent="0.25">
      <c r="A434" s="20"/>
      <c r="B434" s="17" t="s">
        <v>35</v>
      </c>
      <c r="C434" s="17"/>
      <c r="D434" s="17"/>
      <c r="E434" s="35">
        <v>854</v>
      </c>
      <c r="F434" s="18" t="s">
        <v>15</v>
      </c>
      <c r="G434" s="18" t="s">
        <v>17</v>
      </c>
      <c r="H434" s="18" t="s">
        <v>21</v>
      </c>
      <c r="I434" s="18" t="s">
        <v>36</v>
      </c>
      <c r="J434" s="19">
        <v>700</v>
      </c>
      <c r="K434" s="19"/>
      <c r="L434" s="19">
        <f t="shared" si="191"/>
        <v>700</v>
      </c>
    </row>
    <row r="435" spans="1:13" s="16" customFormat="1" ht="27" customHeight="1" x14ac:dyDescent="0.25">
      <c r="A435" s="229" t="s">
        <v>50</v>
      </c>
      <c r="B435" s="230"/>
      <c r="C435" s="13"/>
      <c r="D435" s="13"/>
      <c r="E435" s="35">
        <v>854</v>
      </c>
      <c r="F435" s="14" t="s">
        <v>15</v>
      </c>
      <c r="G435" s="14" t="s">
        <v>51</v>
      </c>
      <c r="H435" s="14"/>
      <c r="I435" s="14"/>
      <c r="J435" s="15">
        <f>J436+J440</f>
        <v>316300</v>
      </c>
      <c r="K435" s="15">
        <f t="shared" ref="K435:L435" si="213">K436+K440</f>
        <v>70200</v>
      </c>
      <c r="L435" s="15">
        <f t="shared" si="213"/>
        <v>386500</v>
      </c>
    </row>
    <row r="436" spans="1:13" s="1" customFormat="1" ht="27.75" customHeight="1" x14ac:dyDescent="0.25">
      <c r="A436" s="221" t="s">
        <v>18</v>
      </c>
      <c r="B436" s="221"/>
      <c r="C436" s="17"/>
      <c r="D436" s="17"/>
      <c r="E436" s="35">
        <v>854</v>
      </c>
      <c r="F436" s="18" t="s">
        <v>15</v>
      </c>
      <c r="G436" s="18" t="s">
        <v>51</v>
      </c>
      <c r="H436" s="18" t="s">
        <v>39</v>
      </c>
      <c r="I436" s="18"/>
      <c r="J436" s="19">
        <f>J437</f>
        <v>298300</v>
      </c>
      <c r="K436" s="19">
        <f t="shared" ref="K436:L436" si="214">K437</f>
        <v>70200</v>
      </c>
      <c r="L436" s="19">
        <f t="shared" si="214"/>
        <v>368500</v>
      </c>
    </row>
    <row r="437" spans="1:13" s="1" customFormat="1" ht="12.75" x14ac:dyDescent="0.25">
      <c r="A437" s="221" t="s">
        <v>52</v>
      </c>
      <c r="B437" s="221"/>
      <c r="C437" s="17"/>
      <c r="D437" s="17"/>
      <c r="E437" s="35">
        <v>854</v>
      </c>
      <c r="F437" s="18" t="s">
        <v>15</v>
      </c>
      <c r="G437" s="18" t="s">
        <v>51</v>
      </c>
      <c r="H437" s="18" t="s">
        <v>53</v>
      </c>
      <c r="I437" s="18"/>
      <c r="J437" s="19">
        <f t="shared" ref="J437:L438" si="215">J438</f>
        <v>298300</v>
      </c>
      <c r="K437" s="19">
        <f t="shared" si="215"/>
        <v>70200</v>
      </c>
      <c r="L437" s="19">
        <f t="shared" si="215"/>
        <v>368500</v>
      </c>
    </row>
    <row r="438" spans="1:13" s="1" customFormat="1" ht="25.5" x14ac:dyDescent="0.25">
      <c r="A438" s="17"/>
      <c r="B438" s="17" t="s">
        <v>22</v>
      </c>
      <c r="C438" s="17"/>
      <c r="D438" s="17"/>
      <c r="E438" s="35">
        <v>854</v>
      </c>
      <c r="F438" s="18" t="s">
        <v>23</v>
      </c>
      <c r="G438" s="18" t="s">
        <v>51</v>
      </c>
      <c r="H438" s="18" t="s">
        <v>53</v>
      </c>
      <c r="I438" s="18" t="s">
        <v>24</v>
      </c>
      <c r="J438" s="19">
        <f t="shared" si="215"/>
        <v>298300</v>
      </c>
      <c r="K438" s="19">
        <f t="shared" si="215"/>
        <v>70200</v>
      </c>
      <c r="L438" s="19">
        <f t="shared" si="215"/>
        <v>368500</v>
      </c>
    </row>
    <row r="439" spans="1:13" s="1" customFormat="1" ht="12.75" x14ac:dyDescent="0.25">
      <c r="A439" s="20"/>
      <c r="B439" s="21" t="s">
        <v>25</v>
      </c>
      <c r="C439" s="21"/>
      <c r="D439" s="21"/>
      <c r="E439" s="35">
        <v>854</v>
      </c>
      <c r="F439" s="18" t="s">
        <v>15</v>
      </c>
      <c r="G439" s="18" t="s">
        <v>51</v>
      </c>
      <c r="H439" s="18" t="s">
        <v>53</v>
      </c>
      <c r="I439" s="18" t="s">
        <v>26</v>
      </c>
      <c r="J439" s="19">
        <v>298300</v>
      </c>
      <c r="K439" s="19">
        <v>70200</v>
      </c>
      <c r="L439" s="19">
        <f t="shared" si="191"/>
        <v>368500</v>
      </c>
    </row>
    <row r="440" spans="1:13" s="1" customFormat="1" ht="12.75" hidden="1" x14ac:dyDescent="0.25">
      <c r="A440" s="221" t="s">
        <v>42</v>
      </c>
      <c r="B440" s="221"/>
      <c r="C440" s="17"/>
      <c r="D440" s="18" t="s">
        <v>15</v>
      </c>
      <c r="E440" s="35">
        <v>854</v>
      </c>
      <c r="F440" s="18" t="s">
        <v>15</v>
      </c>
      <c r="G440" s="18" t="s">
        <v>51</v>
      </c>
      <c r="H440" s="18" t="s">
        <v>43</v>
      </c>
      <c r="I440" s="18"/>
      <c r="J440" s="19">
        <f>J441</f>
        <v>18000</v>
      </c>
      <c r="K440" s="19">
        <f t="shared" ref="K440:L443" si="216">K441</f>
        <v>0</v>
      </c>
      <c r="L440" s="19">
        <f t="shared" si="216"/>
        <v>18000</v>
      </c>
    </row>
    <row r="441" spans="1:13" s="1" customFormat="1" ht="12.75" hidden="1" x14ac:dyDescent="0.25">
      <c r="A441" s="225" t="s">
        <v>44</v>
      </c>
      <c r="B441" s="226"/>
      <c r="C441" s="17"/>
      <c r="D441" s="18" t="s">
        <v>15</v>
      </c>
      <c r="E441" s="35">
        <v>854</v>
      </c>
      <c r="F441" s="18" t="s">
        <v>15</v>
      </c>
      <c r="G441" s="18" t="s">
        <v>51</v>
      </c>
      <c r="H441" s="18" t="s">
        <v>45</v>
      </c>
      <c r="I441" s="18"/>
      <c r="J441" s="19">
        <f>J442</f>
        <v>18000</v>
      </c>
      <c r="K441" s="19">
        <f t="shared" si="216"/>
        <v>0</v>
      </c>
      <c r="L441" s="19">
        <f t="shared" si="216"/>
        <v>18000</v>
      </c>
    </row>
    <row r="442" spans="1:13" s="1" customFormat="1" ht="12.75" hidden="1" x14ac:dyDescent="0.25">
      <c r="A442" s="221" t="s">
        <v>54</v>
      </c>
      <c r="B442" s="221"/>
      <c r="C442" s="17"/>
      <c r="D442" s="18" t="s">
        <v>15</v>
      </c>
      <c r="E442" s="35">
        <v>854</v>
      </c>
      <c r="F442" s="18" t="s">
        <v>23</v>
      </c>
      <c r="G442" s="18" t="s">
        <v>51</v>
      </c>
      <c r="H442" s="18" t="s">
        <v>55</v>
      </c>
      <c r="I442" s="18"/>
      <c r="J442" s="19">
        <f>J443</f>
        <v>18000</v>
      </c>
      <c r="K442" s="19">
        <f t="shared" si="216"/>
        <v>0</v>
      </c>
      <c r="L442" s="19">
        <f t="shared" si="216"/>
        <v>18000</v>
      </c>
    </row>
    <row r="443" spans="1:13" s="1" customFormat="1" ht="12.75" hidden="1" x14ac:dyDescent="0.25">
      <c r="A443" s="20"/>
      <c r="B443" s="21" t="s">
        <v>27</v>
      </c>
      <c r="C443" s="21"/>
      <c r="D443" s="18" t="s">
        <v>15</v>
      </c>
      <c r="E443" s="35">
        <v>854</v>
      </c>
      <c r="F443" s="18" t="s">
        <v>15</v>
      </c>
      <c r="G443" s="18" t="s">
        <v>51</v>
      </c>
      <c r="H443" s="18" t="s">
        <v>55</v>
      </c>
      <c r="I443" s="18" t="s">
        <v>28</v>
      </c>
      <c r="J443" s="19">
        <f>J444</f>
        <v>18000</v>
      </c>
      <c r="K443" s="19">
        <f t="shared" si="216"/>
        <v>0</v>
      </c>
      <c r="L443" s="19">
        <f t="shared" si="216"/>
        <v>18000</v>
      </c>
    </row>
    <row r="444" spans="1:13" s="1" customFormat="1" ht="12.75" hidden="1" x14ac:dyDescent="0.25">
      <c r="A444" s="20"/>
      <c r="B444" s="17" t="s">
        <v>29</v>
      </c>
      <c r="C444" s="17"/>
      <c r="D444" s="18" t="s">
        <v>15</v>
      </c>
      <c r="E444" s="35">
        <v>854</v>
      </c>
      <c r="F444" s="18" t="s">
        <v>15</v>
      </c>
      <c r="G444" s="18" t="s">
        <v>51</v>
      </c>
      <c r="H444" s="18" t="s">
        <v>55</v>
      </c>
      <c r="I444" s="18" t="s">
        <v>30</v>
      </c>
      <c r="J444" s="19">
        <v>18000</v>
      </c>
      <c r="K444" s="19"/>
      <c r="L444" s="19">
        <f>J444+K444</f>
        <v>18000</v>
      </c>
    </row>
    <row r="445" spans="1:13" s="1" customFormat="1" ht="12.75" x14ac:dyDescent="0.25">
      <c r="A445" s="45"/>
      <c r="B445" s="28" t="s">
        <v>345</v>
      </c>
      <c r="C445" s="28"/>
      <c r="D445" s="28"/>
      <c r="E445" s="78"/>
      <c r="F445" s="14"/>
      <c r="G445" s="14"/>
      <c r="H445" s="14"/>
      <c r="I445" s="14"/>
      <c r="J445" s="15">
        <f>J8+J191+J359+J423</f>
        <v>188253289.22999999</v>
      </c>
      <c r="K445" s="15">
        <f>K8+K191+K359+K423</f>
        <v>12956061</v>
      </c>
      <c r="L445" s="15">
        <f>L8+L191+L359+L423</f>
        <v>201209350.22999999</v>
      </c>
    </row>
    <row r="446" spans="1:13" s="60" customFormat="1" x14ac:dyDescent="0.25">
      <c r="E446" s="61"/>
      <c r="H446" s="61"/>
      <c r="J446" s="122"/>
      <c r="K446" s="67"/>
      <c r="L446" s="122">
        <f t="shared" ref="L446" si="217">L445-L447</f>
        <v>201209350.22999999</v>
      </c>
    </row>
    <row r="447" spans="1:13" s="60" customFormat="1" x14ac:dyDescent="0.25">
      <c r="B447" s="123"/>
      <c r="C447" s="123"/>
      <c r="D447" s="123"/>
      <c r="E447" s="124"/>
      <c r="F447" s="123"/>
      <c r="G447" s="123"/>
      <c r="H447" s="124"/>
      <c r="I447" s="123"/>
      <c r="J447" s="125"/>
      <c r="K447" s="125"/>
      <c r="L447" s="125"/>
      <c r="M447" s="123"/>
    </row>
    <row r="448" spans="1:13" s="60" customFormat="1" x14ac:dyDescent="0.25">
      <c r="B448" s="123"/>
      <c r="C448" s="123"/>
      <c r="D448" s="123"/>
      <c r="E448" s="124"/>
      <c r="F448" s="123"/>
      <c r="G448" s="123"/>
      <c r="H448" s="124"/>
      <c r="I448" s="123"/>
      <c r="J448" s="123"/>
      <c r="K448" s="123"/>
      <c r="L448" s="123"/>
      <c r="M448" s="123"/>
    </row>
    <row r="449" spans="2:13" s="60" customFormat="1" x14ac:dyDescent="0.25">
      <c r="B449" s="123"/>
      <c r="C449" s="123"/>
      <c r="D449" s="123"/>
      <c r="E449" s="126"/>
      <c r="F449" s="127"/>
      <c r="G449" s="127"/>
      <c r="H449" s="126"/>
      <c r="I449" s="127"/>
      <c r="J449" s="125"/>
      <c r="K449" s="123"/>
      <c r="L449" s="123"/>
      <c r="M449" s="123"/>
    </row>
    <row r="450" spans="2:13" s="60" customFormat="1" x14ac:dyDescent="0.25">
      <c r="B450" s="123"/>
      <c r="C450" s="123"/>
      <c r="D450" s="123"/>
      <c r="E450" s="126"/>
      <c r="F450" s="127"/>
      <c r="G450" s="127"/>
      <c r="H450" s="126"/>
      <c r="I450" s="126"/>
      <c r="J450" s="125"/>
      <c r="K450" s="125"/>
      <c r="L450" s="125"/>
      <c r="M450" s="123"/>
    </row>
    <row r="451" spans="2:13" s="60" customFormat="1" x14ac:dyDescent="0.25">
      <c r="B451" s="123"/>
      <c r="C451" s="123"/>
      <c r="D451" s="123"/>
      <c r="E451" s="126"/>
      <c r="F451" s="127"/>
      <c r="G451" s="127"/>
      <c r="H451" s="126"/>
      <c r="I451" s="126"/>
      <c r="J451" s="125"/>
      <c r="K451" s="125"/>
      <c r="L451" s="125"/>
      <c r="M451" s="123"/>
    </row>
    <row r="452" spans="2:13" s="60" customFormat="1" x14ac:dyDescent="0.25">
      <c r="B452" s="123"/>
      <c r="C452" s="123"/>
      <c r="D452" s="123"/>
      <c r="E452" s="126"/>
      <c r="F452" s="127"/>
      <c r="G452" s="127"/>
      <c r="H452" s="126"/>
      <c r="I452" s="126"/>
      <c r="J452" s="125"/>
      <c r="K452" s="125"/>
      <c r="L452" s="125"/>
      <c r="M452" s="123"/>
    </row>
    <row r="453" spans="2:13" s="60" customFormat="1" x14ac:dyDescent="0.25">
      <c r="B453" s="123"/>
      <c r="C453" s="123"/>
      <c r="D453" s="123"/>
      <c r="E453" s="126"/>
      <c r="F453" s="127"/>
      <c r="G453" s="127"/>
      <c r="H453" s="126"/>
      <c r="I453" s="126"/>
      <c r="J453" s="125"/>
      <c r="K453" s="125"/>
      <c r="L453" s="125"/>
      <c r="M453" s="123"/>
    </row>
    <row r="454" spans="2:13" s="60" customFormat="1" x14ac:dyDescent="0.25">
      <c r="B454" s="123"/>
      <c r="C454" s="123"/>
      <c r="D454" s="123"/>
      <c r="E454" s="126"/>
      <c r="F454" s="127"/>
      <c r="G454" s="127"/>
      <c r="H454" s="126"/>
      <c r="I454" s="126"/>
      <c r="J454" s="125"/>
      <c r="K454" s="125"/>
      <c r="L454" s="125"/>
      <c r="M454" s="123"/>
    </row>
    <row r="455" spans="2:13" s="60" customFormat="1" x14ac:dyDescent="0.25">
      <c r="B455" s="123"/>
      <c r="C455" s="123"/>
      <c r="D455" s="123"/>
      <c r="E455" s="126"/>
      <c r="F455" s="127"/>
      <c r="G455" s="127"/>
      <c r="H455" s="126"/>
      <c r="I455" s="126"/>
      <c r="J455" s="125"/>
      <c r="K455" s="125"/>
      <c r="L455" s="125"/>
      <c r="M455" s="123"/>
    </row>
    <row r="456" spans="2:13" s="60" customFormat="1" x14ac:dyDescent="0.25">
      <c r="B456" s="123"/>
      <c r="C456" s="123"/>
      <c r="D456" s="123"/>
      <c r="E456" s="126"/>
      <c r="F456" s="127"/>
      <c r="G456" s="127"/>
      <c r="H456" s="126"/>
      <c r="I456" s="126"/>
      <c r="J456" s="125"/>
      <c r="K456" s="125"/>
      <c r="L456" s="125"/>
      <c r="M456" s="123"/>
    </row>
    <row r="457" spans="2:13" s="60" customFormat="1" x14ac:dyDescent="0.25">
      <c r="B457" s="123"/>
      <c r="C457" s="123"/>
      <c r="D457" s="123"/>
      <c r="E457" s="126"/>
      <c r="F457" s="127"/>
      <c r="G457" s="127"/>
      <c r="H457" s="126"/>
      <c r="I457" s="126"/>
      <c r="J457" s="123"/>
      <c r="K457" s="123"/>
      <c r="L457" s="123"/>
      <c r="M457" s="123"/>
    </row>
    <row r="458" spans="2:13" s="60" customFormat="1" x14ac:dyDescent="0.25">
      <c r="B458" s="123"/>
      <c r="C458" s="123"/>
      <c r="D458" s="123"/>
      <c r="E458" s="126"/>
      <c r="F458" s="127"/>
      <c r="G458" s="127"/>
      <c r="H458" s="126"/>
      <c r="I458" s="126"/>
      <c r="J458" s="125"/>
      <c r="K458" s="125"/>
      <c r="L458" s="125"/>
      <c r="M458" s="123"/>
    </row>
    <row r="459" spans="2:13" s="60" customFormat="1" x14ac:dyDescent="0.25">
      <c r="B459" s="123"/>
      <c r="C459" s="123"/>
      <c r="D459" s="123"/>
      <c r="E459" s="126"/>
      <c r="F459" s="127"/>
      <c r="G459" s="127"/>
      <c r="H459" s="126"/>
      <c r="I459" s="127"/>
      <c r="J459" s="123"/>
      <c r="K459" s="123"/>
      <c r="L459" s="123"/>
      <c r="M459" s="123"/>
    </row>
    <row r="460" spans="2:13" s="60" customFormat="1" x14ac:dyDescent="0.25">
      <c r="B460" s="123"/>
      <c r="C460" s="123"/>
      <c r="D460" s="123"/>
      <c r="E460" s="126"/>
      <c r="F460" s="127"/>
      <c r="G460" s="127"/>
      <c r="H460" s="126"/>
      <c r="I460" s="127"/>
      <c r="J460" s="125"/>
      <c r="K460" s="125"/>
      <c r="L460" s="125"/>
      <c r="M460" s="123"/>
    </row>
    <row r="461" spans="2:13" s="60" customFormat="1" x14ac:dyDescent="0.25">
      <c r="B461" s="123"/>
      <c r="C461" s="123"/>
      <c r="D461" s="123"/>
      <c r="E461" s="126"/>
      <c r="F461" s="127"/>
      <c r="G461" s="127"/>
      <c r="H461" s="126"/>
      <c r="I461" s="127"/>
      <c r="J461" s="123"/>
      <c r="K461" s="123"/>
      <c r="L461" s="123"/>
      <c r="M461" s="123"/>
    </row>
    <row r="462" spans="2:13" s="60" customFormat="1" x14ac:dyDescent="0.25">
      <c r="B462" s="123"/>
      <c r="C462" s="123"/>
      <c r="D462" s="123"/>
      <c r="E462" s="126"/>
      <c r="F462" s="127"/>
      <c r="G462" s="127"/>
      <c r="H462" s="126"/>
      <c r="I462" s="127"/>
      <c r="J462" s="123"/>
      <c r="K462" s="123"/>
      <c r="L462" s="123"/>
      <c r="M462" s="123"/>
    </row>
    <row r="463" spans="2:13" s="60" customFormat="1" x14ac:dyDescent="0.25">
      <c r="B463" s="123"/>
      <c r="C463" s="123"/>
      <c r="D463" s="123"/>
      <c r="E463" s="126"/>
      <c r="F463" s="127"/>
      <c r="G463" s="127"/>
      <c r="H463" s="126"/>
      <c r="I463" s="127"/>
      <c r="J463" s="123"/>
      <c r="K463" s="123"/>
      <c r="L463" s="123"/>
      <c r="M463" s="123"/>
    </row>
    <row r="464" spans="2:13" s="60" customFormat="1" x14ac:dyDescent="0.25">
      <c r="B464" s="123"/>
      <c r="C464" s="123"/>
      <c r="D464" s="123"/>
      <c r="E464" s="126"/>
      <c r="F464" s="127"/>
      <c r="G464" s="127"/>
      <c r="H464" s="126"/>
      <c r="I464" s="127"/>
      <c r="J464" s="123"/>
      <c r="K464" s="123"/>
      <c r="L464" s="123"/>
      <c r="M464" s="123"/>
    </row>
    <row r="465" spans="2:13" s="60" customFormat="1" x14ac:dyDescent="0.25">
      <c r="B465" s="123"/>
      <c r="C465" s="123"/>
      <c r="D465" s="123"/>
      <c r="E465" s="126"/>
      <c r="F465" s="126"/>
      <c r="G465" s="126"/>
      <c r="H465" s="126"/>
      <c r="I465" s="127"/>
      <c r="J465" s="123"/>
      <c r="K465" s="123"/>
      <c r="L465" s="123"/>
      <c r="M465" s="123"/>
    </row>
    <row r="466" spans="2:13" s="60" customFormat="1" x14ac:dyDescent="0.25">
      <c r="B466" s="123"/>
      <c r="C466" s="123"/>
      <c r="D466" s="123"/>
      <c r="E466" s="126"/>
      <c r="F466" s="126"/>
      <c r="G466" s="126"/>
      <c r="H466" s="126"/>
      <c r="I466" s="127"/>
      <c r="J466" s="123"/>
      <c r="K466" s="123"/>
      <c r="L466" s="123"/>
      <c r="M466" s="123"/>
    </row>
    <row r="467" spans="2:13" s="60" customFormat="1" x14ac:dyDescent="0.25">
      <c r="E467" s="128"/>
      <c r="F467" s="128"/>
      <c r="G467" s="128"/>
      <c r="H467" s="128"/>
      <c r="I467" s="129"/>
    </row>
    <row r="468" spans="2:13" x14ac:dyDescent="0.25">
      <c r="E468" s="130"/>
      <c r="F468" s="130"/>
      <c r="G468" s="130"/>
      <c r="H468" s="130"/>
      <c r="I468" s="131"/>
    </row>
    <row r="469" spans="2:13" x14ac:dyDescent="0.25">
      <c r="E469" s="130"/>
      <c r="F469" s="130"/>
      <c r="G469" s="130"/>
      <c r="H469" s="130"/>
      <c r="I469" s="131"/>
    </row>
    <row r="470" spans="2:13" x14ac:dyDescent="0.25">
      <c r="H470" s="68"/>
    </row>
    <row r="471" spans="2:13" x14ac:dyDescent="0.25">
      <c r="H471" s="68"/>
    </row>
    <row r="472" spans="2:13" x14ac:dyDescent="0.25">
      <c r="F472"/>
      <c r="G472"/>
      <c r="H472" s="68"/>
    </row>
    <row r="473" spans="2:13" x14ac:dyDescent="0.25">
      <c r="F473"/>
      <c r="G473"/>
      <c r="H473" s="68"/>
    </row>
    <row r="474" spans="2:13" x14ac:dyDescent="0.25">
      <c r="F474"/>
      <c r="G474"/>
      <c r="H474" s="68"/>
    </row>
    <row r="475" spans="2:13" x14ac:dyDescent="0.25">
      <c r="F475"/>
      <c r="G475"/>
      <c r="H475" s="68"/>
    </row>
    <row r="476" spans="2:13" x14ac:dyDescent="0.25">
      <c r="F476"/>
      <c r="G476"/>
      <c r="H476" s="68"/>
    </row>
    <row r="477" spans="2:13" x14ac:dyDescent="0.25">
      <c r="F477"/>
      <c r="G477"/>
      <c r="H477" s="68"/>
    </row>
    <row r="478" spans="2:13" x14ac:dyDescent="0.25">
      <c r="F478"/>
      <c r="G478"/>
      <c r="H478" s="68"/>
    </row>
    <row r="479" spans="2:13" x14ac:dyDescent="0.25">
      <c r="F479"/>
      <c r="G479"/>
      <c r="H479" s="68"/>
    </row>
    <row r="480" spans="2:13" x14ac:dyDescent="0.25">
      <c r="F480"/>
      <c r="G480"/>
      <c r="H480" s="68"/>
    </row>
    <row r="481" spans="5:8" x14ac:dyDescent="0.25">
      <c r="F481"/>
      <c r="G481"/>
      <c r="H481" s="68"/>
    </row>
    <row r="482" spans="5:8" x14ac:dyDescent="0.25">
      <c r="F482"/>
      <c r="G482"/>
      <c r="H482" s="68"/>
    </row>
    <row r="483" spans="5:8" x14ac:dyDescent="0.25">
      <c r="F483"/>
      <c r="G483"/>
      <c r="H483" s="68"/>
    </row>
    <row r="484" spans="5:8" x14ac:dyDescent="0.25">
      <c r="F484"/>
      <c r="G484"/>
      <c r="H484" s="68"/>
    </row>
    <row r="485" spans="5:8" x14ac:dyDescent="0.25">
      <c r="E485"/>
      <c r="F485"/>
      <c r="G485"/>
      <c r="H485" s="68"/>
    </row>
    <row r="486" spans="5:8" x14ac:dyDescent="0.25">
      <c r="E486"/>
      <c r="F486"/>
      <c r="G486"/>
      <c r="H486" s="68"/>
    </row>
    <row r="487" spans="5:8" x14ac:dyDescent="0.25">
      <c r="E487"/>
      <c r="F487"/>
      <c r="G487"/>
      <c r="H487" s="68"/>
    </row>
    <row r="488" spans="5:8" x14ac:dyDescent="0.25">
      <c r="E488"/>
      <c r="F488"/>
      <c r="G488"/>
      <c r="H488" s="68"/>
    </row>
    <row r="489" spans="5:8" x14ac:dyDescent="0.25">
      <c r="E489"/>
      <c r="F489"/>
      <c r="G489"/>
      <c r="H489" s="68"/>
    </row>
    <row r="490" spans="5:8" x14ac:dyDescent="0.25">
      <c r="E490"/>
      <c r="H490" s="68"/>
    </row>
    <row r="491" spans="5:8" x14ac:dyDescent="0.25">
      <c r="E491"/>
      <c r="H491" s="68"/>
    </row>
    <row r="492" spans="5:8" x14ac:dyDescent="0.25">
      <c r="E492"/>
      <c r="H492" s="68"/>
    </row>
    <row r="493" spans="5:8" x14ac:dyDescent="0.25">
      <c r="E493"/>
      <c r="H493" s="68"/>
    </row>
    <row r="494" spans="5:8" x14ac:dyDescent="0.25">
      <c r="E494"/>
      <c r="H494" s="68"/>
    </row>
    <row r="495" spans="5:8" x14ac:dyDescent="0.25">
      <c r="E495"/>
      <c r="H495" s="68"/>
    </row>
    <row r="496" spans="5:8" x14ac:dyDescent="0.25">
      <c r="E496"/>
      <c r="H496" s="68"/>
    </row>
    <row r="497" spans="5:8" x14ac:dyDescent="0.25">
      <c r="E497"/>
      <c r="H497" s="68"/>
    </row>
    <row r="498" spans="5:8" x14ac:dyDescent="0.25">
      <c r="E498"/>
      <c r="F498"/>
      <c r="G498"/>
      <c r="H498" s="68"/>
    </row>
    <row r="499" spans="5:8" x14ac:dyDescent="0.25">
      <c r="E499"/>
      <c r="F499"/>
      <c r="G499"/>
      <c r="H499" s="68"/>
    </row>
    <row r="500" spans="5:8" x14ac:dyDescent="0.25">
      <c r="E500"/>
      <c r="F500"/>
      <c r="G500"/>
      <c r="H500" s="68"/>
    </row>
    <row r="501" spans="5:8" x14ac:dyDescent="0.25">
      <c r="E501"/>
      <c r="F501"/>
      <c r="G501"/>
      <c r="H501" s="68"/>
    </row>
    <row r="502" spans="5:8" x14ac:dyDescent="0.25">
      <c r="E502"/>
      <c r="F502"/>
      <c r="G502"/>
      <c r="H502" s="68"/>
    </row>
    <row r="503" spans="5:8" x14ac:dyDescent="0.25">
      <c r="E503"/>
      <c r="F503"/>
      <c r="G503"/>
      <c r="H503" s="68"/>
    </row>
    <row r="504" spans="5:8" x14ac:dyDescent="0.25">
      <c r="E504"/>
      <c r="H504" s="68"/>
    </row>
    <row r="505" spans="5:8" x14ac:dyDescent="0.25">
      <c r="E505"/>
      <c r="F505"/>
      <c r="G505"/>
      <c r="H505" s="68"/>
    </row>
    <row r="506" spans="5:8" x14ac:dyDescent="0.25">
      <c r="E506"/>
      <c r="H506" s="68"/>
    </row>
    <row r="507" spans="5:8" x14ac:dyDescent="0.25">
      <c r="E507"/>
      <c r="H507" s="68"/>
    </row>
    <row r="508" spans="5:8" x14ac:dyDescent="0.25">
      <c r="E508"/>
      <c r="F508"/>
      <c r="G508"/>
      <c r="H508" s="68"/>
    </row>
    <row r="509" spans="5:8" x14ac:dyDescent="0.25">
      <c r="E509"/>
      <c r="H509" s="68"/>
    </row>
    <row r="510" spans="5:8" x14ac:dyDescent="0.25">
      <c r="E510"/>
      <c r="F510"/>
      <c r="G510"/>
      <c r="H510" s="68"/>
    </row>
    <row r="511" spans="5:8" x14ac:dyDescent="0.25">
      <c r="E511"/>
      <c r="H511" s="68"/>
    </row>
    <row r="512" spans="5:8" x14ac:dyDescent="0.25">
      <c r="E512"/>
      <c r="F512"/>
      <c r="G512"/>
      <c r="H512" s="68"/>
    </row>
    <row r="513" spans="5:8" x14ac:dyDescent="0.25">
      <c r="E513"/>
      <c r="H513" s="68"/>
    </row>
    <row r="514" spans="5:8" x14ac:dyDescent="0.25">
      <c r="E514"/>
      <c r="H514" s="68"/>
    </row>
    <row r="515" spans="5:8" x14ac:dyDescent="0.25">
      <c r="E515"/>
      <c r="H515" s="68"/>
    </row>
    <row r="516" spans="5:8" x14ac:dyDescent="0.25">
      <c r="E516"/>
      <c r="H516" s="68"/>
    </row>
    <row r="517" spans="5:8" x14ac:dyDescent="0.25">
      <c r="E517"/>
      <c r="H517" s="68"/>
    </row>
    <row r="518" spans="5:8" x14ac:dyDescent="0.25">
      <c r="E518"/>
      <c r="H518" s="68"/>
    </row>
    <row r="519" spans="5:8" x14ac:dyDescent="0.25">
      <c r="E519"/>
      <c r="F519"/>
      <c r="G519"/>
      <c r="H519" s="68"/>
    </row>
    <row r="520" spans="5:8" x14ac:dyDescent="0.25">
      <c r="E520"/>
      <c r="H520" s="68"/>
    </row>
    <row r="521" spans="5:8" x14ac:dyDescent="0.25">
      <c r="E521"/>
      <c r="H521" s="68"/>
    </row>
    <row r="522" spans="5:8" x14ac:dyDescent="0.25">
      <c r="E522"/>
      <c r="H522" s="68"/>
    </row>
    <row r="523" spans="5:8" x14ac:dyDescent="0.25">
      <c r="E523"/>
      <c r="H523" s="68"/>
    </row>
    <row r="524" spans="5:8" x14ac:dyDescent="0.25">
      <c r="E524"/>
      <c r="H524" s="68"/>
    </row>
    <row r="525" spans="5:8" x14ac:dyDescent="0.25">
      <c r="E525"/>
      <c r="H525" s="68"/>
    </row>
    <row r="526" spans="5:8" x14ac:dyDescent="0.25">
      <c r="E526"/>
      <c r="H526" s="68"/>
    </row>
    <row r="528" spans="5:8" x14ac:dyDescent="0.25">
      <c r="E528"/>
    </row>
    <row r="529" spans="5:7" x14ac:dyDescent="0.25">
      <c r="E529"/>
    </row>
    <row r="530" spans="5:7" x14ac:dyDescent="0.25">
      <c r="E530"/>
    </row>
    <row r="531" spans="5:7" x14ac:dyDescent="0.25">
      <c r="E531"/>
      <c r="F531"/>
      <c r="G531"/>
    </row>
    <row r="532" spans="5:7" x14ac:dyDescent="0.25">
      <c r="E532"/>
      <c r="F532"/>
      <c r="G532"/>
    </row>
    <row r="533" spans="5:7" x14ac:dyDescent="0.25">
      <c r="E533"/>
      <c r="F533"/>
      <c r="G533"/>
    </row>
    <row r="534" spans="5:7" x14ac:dyDescent="0.25">
      <c r="E534"/>
      <c r="F534"/>
      <c r="G534"/>
    </row>
    <row r="535" spans="5:7" x14ac:dyDescent="0.25">
      <c r="E535"/>
      <c r="F535"/>
      <c r="G535"/>
    </row>
  </sheetData>
  <mergeCells count="211">
    <mergeCell ref="A442:B442"/>
    <mergeCell ref="A427:B427"/>
    <mergeCell ref="A435:B435"/>
    <mergeCell ref="A436:B436"/>
    <mergeCell ref="A437:B437"/>
    <mergeCell ref="A440:B440"/>
    <mergeCell ref="A441:B441"/>
    <mergeCell ref="A419:B419"/>
    <mergeCell ref="A420:B420"/>
    <mergeCell ref="A423:B423"/>
    <mergeCell ref="A424:B424"/>
    <mergeCell ref="A425:B425"/>
    <mergeCell ref="A426:B426"/>
    <mergeCell ref="A406:B406"/>
    <mergeCell ref="A407:B407"/>
    <mergeCell ref="A408:B408"/>
    <mergeCell ref="A409:B409"/>
    <mergeCell ref="A412:B412"/>
    <mergeCell ref="A418:B418"/>
    <mergeCell ref="A394:B394"/>
    <mergeCell ref="A395:B395"/>
    <mergeCell ref="A398:B398"/>
    <mergeCell ref="A401:B401"/>
    <mergeCell ref="A402:B402"/>
    <mergeCell ref="A405:B405"/>
    <mergeCell ref="A386:B386"/>
    <mergeCell ref="A387:B387"/>
    <mergeCell ref="A388:B388"/>
    <mergeCell ref="A391:B391"/>
    <mergeCell ref="A392:B392"/>
    <mergeCell ref="A393:B393"/>
    <mergeCell ref="A378:B378"/>
    <mergeCell ref="A379:B379"/>
    <mergeCell ref="A380:B380"/>
    <mergeCell ref="A381:B381"/>
    <mergeCell ref="A384:B384"/>
    <mergeCell ref="A385:B385"/>
    <mergeCell ref="A363:B363"/>
    <mergeCell ref="A371:B371"/>
    <mergeCell ref="A372:B372"/>
    <mergeCell ref="A373:B373"/>
    <mergeCell ref="A374:B374"/>
    <mergeCell ref="A377:B377"/>
    <mergeCell ref="A349:B349"/>
    <mergeCell ref="A354:B354"/>
    <mergeCell ref="A359:B359"/>
    <mergeCell ref="A360:B360"/>
    <mergeCell ref="A361:B361"/>
    <mergeCell ref="A362:B362"/>
    <mergeCell ref="A336:B336"/>
    <mergeCell ref="A337:B337"/>
    <mergeCell ref="A341:B341"/>
    <mergeCell ref="A346:B346"/>
    <mergeCell ref="A347:B347"/>
    <mergeCell ref="A348:B348"/>
    <mergeCell ref="A324:B324"/>
    <mergeCell ref="A327:B327"/>
    <mergeCell ref="A330:B330"/>
    <mergeCell ref="A331:B331"/>
    <mergeCell ref="A332:B332"/>
    <mergeCell ref="A333:B333"/>
    <mergeCell ref="A312:B312"/>
    <mergeCell ref="A315:B315"/>
    <mergeCell ref="A318:B318"/>
    <mergeCell ref="A321:B321"/>
    <mergeCell ref="A322:B322"/>
    <mergeCell ref="A323:B323"/>
    <mergeCell ref="A293:B293"/>
    <mergeCell ref="A294:B294"/>
    <mergeCell ref="A297:B297"/>
    <mergeCell ref="A305:B305"/>
    <mergeCell ref="A306:B306"/>
    <mergeCell ref="A307:B307"/>
    <mergeCell ref="A283:B283"/>
    <mergeCell ref="A284:B284"/>
    <mergeCell ref="A287:B287"/>
    <mergeCell ref="A288:B288"/>
    <mergeCell ref="A289:B289"/>
    <mergeCell ref="A292:B292"/>
    <mergeCell ref="A271:B271"/>
    <mergeCell ref="A272:B272"/>
    <mergeCell ref="A275:B275"/>
    <mergeCell ref="A276:B276"/>
    <mergeCell ref="A277:B277"/>
    <mergeCell ref="A280:B280"/>
    <mergeCell ref="A253:B253"/>
    <mergeCell ref="A256:B256"/>
    <mergeCell ref="A257:B257"/>
    <mergeCell ref="A258:B258"/>
    <mergeCell ref="A261:B261"/>
    <mergeCell ref="A266:B266"/>
    <mergeCell ref="A241:B241"/>
    <mergeCell ref="A242:B242"/>
    <mergeCell ref="A243:B243"/>
    <mergeCell ref="A246:B246"/>
    <mergeCell ref="A249:B249"/>
    <mergeCell ref="A252:B252"/>
    <mergeCell ref="A223:B223"/>
    <mergeCell ref="A226:B226"/>
    <mergeCell ref="A229:B229"/>
    <mergeCell ref="A232:B232"/>
    <mergeCell ref="A235:B235"/>
    <mergeCell ref="A238:B238"/>
    <mergeCell ref="A209:B209"/>
    <mergeCell ref="A214:B214"/>
    <mergeCell ref="A215:B215"/>
    <mergeCell ref="A216:B216"/>
    <mergeCell ref="A217:B217"/>
    <mergeCell ref="A220:B220"/>
    <mergeCell ref="A195:B195"/>
    <mergeCell ref="A196:B196"/>
    <mergeCell ref="A199:B199"/>
    <mergeCell ref="A202:B202"/>
    <mergeCell ref="A203:B203"/>
    <mergeCell ref="A204:B204"/>
    <mergeCell ref="A187:B187"/>
    <mergeCell ref="A188:B188"/>
    <mergeCell ref="A191:B191"/>
    <mergeCell ref="A192:B192"/>
    <mergeCell ref="A193:B193"/>
    <mergeCell ref="A194:B194"/>
    <mergeCell ref="A176:B176"/>
    <mergeCell ref="A177:B177"/>
    <mergeCell ref="A179:B179"/>
    <mergeCell ref="A180:B180"/>
    <mergeCell ref="A185:B185"/>
    <mergeCell ref="A186:B186"/>
    <mergeCell ref="A166:B166"/>
    <mergeCell ref="A167:B167"/>
    <mergeCell ref="A170:B170"/>
    <mergeCell ref="A171:B171"/>
    <mergeCell ref="A174:B174"/>
    <mergeCell ref="A175:B175"/>
    <mergeCell ref="A156:B156"/>
    <mergeCell ref="A159:B159"/>
    <mergeCell ref="A160:B160"/>
    <mergeCell ref="A163:B163"/>
    <mergeCell ref="A164:B164"/>
    <mergeCell ref="A165:B165"/>
    <mergeCell ref="A140:B140"/>
    <mergeCell ref="A141:B141"/>
    <mergeCell ref="A146:B146"/>
    <mergeCell ref="A147:B147"/>
    <mergeCell ref="A148:B148"/>
    <mergeCell ref="A153:B153"/>
    <mergeCell ref="A126:B126"/>
    <mergeCell ref="A129:B129"/>
    <mergeCell ref="A130:B130"/>
    <mergeCell ref="A131:B131"/>
    <mergeCell ref="A136:B136"/>
    <mergeCell ref="A139:B139"/>
    <mergeCell ref="A115:B115"/>
    <mergeCell ref="A119:B119"/>
    <mergeCell ref="A120:B120"/>
    <mergeCell ref="A121:B121"/>
    <mergeCell ref="A122:B122"/>
    <mergeCell ref="A123:B123"/>
    <mergeCell ref="A101:B101"/>
    <mergeCell ref="A102:B102"/>
    <mergeCell ref="A103:B103"/>
    <mergeCell ref="A106:B106"/>
    <mergeCell ref="A110:B110"/>
    <mergeCell ref="A111:B111"/>
    <mergeCell ref="A82:B82"/>
    <mergeCell ref="A87:B87"/>
    <mergeCell ref="A88:B88"/>
    <mergeCell ref="A93:B93"/>
    <mergeCell ref="A94:B94"/>
    <mergeCell ref="A98:B98"/>
    <mergeCell ref="A72:B72"/>
    <mergeCell ref="A73:B73"/>
    <mergeCell ref="A76:B76"/>
    <mergeCell ref="A79:B79"/>
    <mergeCell ref="A80:B80"/>
    <mergeCell ref="A81:B81"/>
    <mergeCell ref="A59:B59"/>
    <mergeCell ref="A60:B60"/>
    <mergeCell ref="A66:B66"/>
    <mergeCell ref="A67:B67"/>
    <mergeCell ref="A68:B68"/>
    <mergeCell ref="A71:B71"/>
    <mergeCell ref="A45:B45"/>
    <mergeCell ref="A46:B46"/>
    <mergeCell ref="A51:B51"/>
    <mergeCell ref="A54:B54"/>
    <mergeCell ref="A57:B57"/>
    <mergeCell ref="A58:B58"/>
    <mergeCell ref="A33:B33"/>
    <mergeCell ref="A36:B36"/>
    <mergeCell ref="A37:B37"/>
    <mergeCell ref="A38:B38"/>
    <mergeCell ref="A41:B41"/>
    <mergeCell ref="A44:B44"/>
    <mergeCell ref="A28:B28"/>
    <mergeCell ref="A31:B31"/>
    <mergeCell ref="A32:B32"/>
    <mergeCell ref="A8:B8"/>
    <mergeCell ref="A9:B9"/>
    <mergeCell ref="A10:B10"/>
    <mergeCell ref="A11:B11"/>
    <mergeCell ref="A12:B12"/>
    <mergeCell ref="A20:B20"/>
    <mergeCell ref="F1:J1"/>
    <mergeCell ref="F2:L2"/>
    <mergeCell ref="F3:J3"/>
    <mergeCell ref="F4:L4"/>
    <mergeCell ref="A5:L5"/>
    <mergeCell ref="A7:B7"/>
    <mergeCell ref="A23:B23"/>
    <mergeCell ref="A24:B24"/>
    <mergeCell ref="A25:B25"/>
  </mergeCells>
  <pageMargins left="0.70866141732283472" right="0.51181102362204722" top="0.15748031496062992" bottom="0.15748031496062992" header="0.31496062992125984" footer="0.31496062992125984"/>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3"/>
  <sheetViews>
    <sheetView topLeftCell="A428" workbookViewId="0">
      <selection activeCell="A14" sqref="A14:B14"/>
    </sheetView>
  </sheetViews>
  <sheetFormatPr defaultRowHeight="12.75" x14ac:dyDescent="0.2"/>
  <cols>
    <col min="1" max="1" width="1.42578125" style="133" customWidth="1"/>
    <col min="2" max="2" width="73" style="134" customWidth="1"/>
    <col min="3" max="4" width="3.42578125" style="134" customWidth="1"/>
    <col min="5" max="5" width="4.42578125" style="134" customWidth="1"/>
    <col min="6" max="7" width="3.28515625" style="134" customWidth="1"/>
    <col min="8" max="8" width="10.140625" style="134" customWidth="1"/>
    <col min="9" max="9" width="4.140625" style="133" customWidth="1"/>
    <col min="10" max="10" width="14.42578125" style="133" hidden="1" customWidth="1"/>
    <col min="11" max="11" width="15.140625" style="133" hidden="1" customWidth="1"/>
    <col min="12" max="12" width="14.5703125" style="133" customWidth="1"/>
    <col min="13" max="16384" width="9.140625" style="133"/>
  </cols>
  <sheetData>
    <row r="1" spans="1:15" x14ac:dyDescent="0.2">
      <c r="C1" s="222" t="s">
        <v>594</v>
      </c>
      <c r="D1" s="222"/>
      <c r="E1" s="222"/>
      <c r="F1" s="222"/>
      <c r="G1" s="222"/>
      <c r="H1" s="1"/>
      <c r="I1" s="1"/>
    </row>
    <row r="2" spans="1:15" ht="60.75" customHeight="1" x14ac:dyDescent="0.2">
      <c r="C2" s="223" t="s">
        <v>566</v>
      </c>
      <c r="D2" s="223"/>
      <c r="E2" s="223"/>
      <c r="F2" s="223"/>
      <c r="G2" s="223"/>
      <c r="H2" s="223"/>
      <c r="I2" s="223"/>
      <c r="J2" s="223"/>
      <c r="K2" s="223"/>
      <c r="L2" s="223"/>
    </row>
    <row r="3" spans="1:15" s="81" customFormat="1" x14ac:dyDescent="0.25">
      <c r="A3" s="135" t="s">
        <v>567</v>
      </c>
      <c r="B3" s="136" t="s">
        <v>567</v>
      </c>
      <c r="C3" s="258" t="s">
        <v>568</v>
      </c>
      <c r="D3" s="258"/>
      <c r="E3" s="258"/>
      <c r="F3" s="258"/>
      <c r="G3" s="258"/>
      <c r="H3" s="258"/>
      <c r="I3" s="258"/>
      <c r="J3" s="258"/>
      <c r="K3" s="181"/>
      <c r="L3" s="182"/>
    </row>
    <row r="4" spans="1:15" s="81" customFormat="1" ht="45.75" customHeight="1" x14ac:dyDescent="0.25">
      <c r="A4" s="135"/>
      <c r="B4" s="136"/>
      <c r="C4" s="223" t="s">
        <v>558</v>
      </c>
      <c r="D4" s="223"/>
      <c r="E4" s="223"/>
      <c r="F4" s="223"/>
      <c r="G4" s="223"/>
      <c r="H4" s="223"/>
      <c r="I4" s="223"/>
      <c r="J4" s="223"/>
      <c r="K4" s="223"/>
      <c r="L4" s="223"/>
    </row>
    <row r="5" spans="1:15" s="81" customFormat="1" ht="32.25" customHeight="1" x14ac:dyDescent="0.25">
      <c r="A5" s="263" t="s">
        <v>569</v>
      </c>
      <c r="B5" s="263"/>
      <c r="C5" s="263"/>
      <c r="D5" s="263"/>
      <c r="E5" s="263"/>
      <c r="F5" s="263"/>
      <c r="G5" s="263"/>
      <c r="H5" s="263"/>
      <c r="I5" s="263"/>
      <c r="J5" s="263"/>
      <c r="K5" s="263"/>
      <c r="L5" s="263"/>
    </row>
    <row r="6" spans="1:15" s="81" customFormat="1" x14ac:dyDescent="0.25">
      <c r="A6" s="259" t="s">
        <v>570</v>
      </c>
      <c r="B6" s="259"/>
      <c r="C6" s="259"/>
      <c r="D6" s="259"/>
      <c r="E6" s="259"/>
      <c r="F6" s="259"/>
      <c r="G6" s="259"/>
      <c r="H6" s="259"/>
      <c r="I6" s="259"/>
      <c r="J6" s="259"/>
      <c r="K6" s="259"/>
    </row>
    <row r="7" spans="1:15" s="81" customFormat="1" ht="38.25" x14ac:dyDescent="0.25">
      <c r="A7" s="251" t="s">
        <v>6</v>
      </c>
      <c r="B7" s="251"/>
      <c r="C7" s="137" t="s">
        <v>571</v>
      </c>
      <c r="D7" s="137" t="s">
        <v>572</v>
      </c>
      <c r="E7" s="137" t="s">
        <v>573</v>
      </c>
      <c r="F7" s="137" t="s">
        <v>7</v>
      </c>
      <c r="G7" s="137" t="s">
        <v>8</v>
      </c>
      <c r="H7" s="138" t="s">
        <v>9</v>
      </c>
      <c r="I7" s="139" t="s">
        <v>10</v>
      </c>
      <c r="J7" s="6" t="s">
        <v>11</v>
      </c>
      <c r="K7" s="6" t="s">
        <v>12</v>
      </c>
      <c r="L7" s="6" t="s">
        <v>13</v>
      </c>
    </row>
    <row r="8" spans="1:15" s="81" customFormat="1" x14ac:dyDescent="0.25">
      <c r="A8" s="252" t="s">
        <v>574</v>
      </c>
      <c r="B8" s="252"/>
      <c r="C8" s="140" t="s">
        <v>575</v>
      </c>
      <c r="D8" s="140" t="s">
        <v>576</v>
      </c>
      <c r="E8" s="140" t="s">
        <v>577</v>
      </c>
      <c r="F8" s="140" t="s">
        <v>578</v>
      </c>
      <c r="G8" s="140" t="s">
        <v>579</v>
      </c>
      <c r="H8" s="141" t="s">
        <v>580</v>
      </c>
      <c r="I8" s="142" t="s">
        <v>581</v>
      </c>
      <c r="J8" s="143" t="s">
        <v>582</v>
      </c>
      <c r="K8" s="84">
        <v>10</v>
      </c>
      <c r="L8" s="84">
        <v>11</v>
      </c>
    </row>
    <row r="9" spans="1:15" s="81" customFormat="1" ht="29.25" customHeight="1" x14ac:dyDescent="0.25">
      <c r="A9" s="253" t="s">
        <v>583</v>
      </c>
      <c r="B9" s="254"/>
      <c r="C9" s="144" t="s">
        <v>15</v>
      </c>
      <c r="D9" s="144"/>
      <c r="E9" s="145" t="s">
        <v>567</v>
      </c>
      <c r="F9" s="146" t="s">
        <v>567</v>
      </c>
      <c r="G9" s="145" t="s">
        <v>567</v>
      </c>
      <c r="H9" s="145" t="s">
        <v>567</v>
      </c>
      <c r="I9" s="147" t="s">
        <v>567</v>
      </c>
      <c r="J9" s="148">
        <f>J10+J175+J182+J190</f>
        <v>29139540</v>
      </c>
      <c r="K9" s="148">
        <f t="shared" ref="K9:L9" si="0">K10+K175+K182+K190</f>
        <v>9908141</v>
      </c>
      <c r="L9" s="148">
        <f t="shared" si="0"/>
        <v>39047681</v>
      </c>
    </row>
    <row r="10" spans="1:15" s="81" customFormat="1" ht="25.5" customHeight="1" x14ac:dyDescent="0.25">
      <c r="A10" s="255" t="s">
        <v>584</v>
      </c>
      <c r="B10" s="255"/>
      <c r="C10" s="149" t="s">
        <v>15</v>
      </c>
      <c r="D10" s="149" t="s">
        <v>15</v>
      </c>
      <c r="E10" s="150"/>
      <c r="F10" s="151"/>
      <c r="G10" s="150"/>
      <c r="H10" s="150"/>
      <c r="I10" s="152"/>
      <c r="J10" s="153">
        <f>J11</f>
        <v>29139540</v>
      </c>
      <c r="K10" s="153">
        <f t="shared" ref="K10:L10" si="1">K11</f>
        <v>9488141</v>
      </c>
      <c r="L10" s="153">
        <f t="shared" si="1"/>
        <v>38627681</v>
      </c>
    </row>
    <row r="11" spans="1:15" s="8" customFormat="1" x14ac:dyDescent="0.25">
      <c r="A11" s="256" t="s">
        <v>560</v>
      </c>
      <c r="B11" s="257"/>
      <c r="C11" s="154" t="s">
        <v>15</v>
      </c>
      <c r="D11" s="154" t="s">
        <v>15</v>
      </c>
      <c r="E11" s="155">
        <v>851</v>
      </c>
      <c r="F11" s="156"/>
      <c r="G11" s="156"/>
      <c r="H11" s="156"/>
      <c r="I11" s="156"/>
      <c r="J11" s="157">
        <f>J12+J55+J69+J85+J103+J147+J169</f>
        <v>29139540</v>
      </c>
      <c r="K11" s="157">
        <f t="shared" ref="K11:L11" si="2">K12+K55+K69+K85+K103+K147+K169</f>
        <v>9488141</v>
      </c>
      <c r="L11" s="157">
        <f t="shared" si="2"/>
        <v>38627681</v>
      </c>
      <c r="O11" s="103"/>
    </row>
    <row r="12" spans="1:15" s="16" customFormat="1" x14ac:dyDescent="0.25">
      <c r="A12" s="220" t="s">
        <v>14</v>
      </c>
      <c r="B12" s="220"/>
      <c r="C12" s="46" t="s">
        <v>15</v>
      </c>
      <c r="D12" s="46" t="s">
        <v>15</v>
      </c>
      <c r="E12" s="78">
        <v>851</v>
      </c>
      <c r="F12" s="14" t="s">
        <v>15</v>
      </c>
      <c r="G12" s="14"/>
      <c r="H12" s="14"/>
      <c r="I12" s="14"/>
      <c r="J12" s="15">
        <f>J13+J34</f>
        <v>12604700</v>
      </c>
      <c r="K12" s="15">
        <f t="shared" ref="K12:L12" si="3">K13+K34</f>
        <v>2044100</v>
      </c>
      <c r="L12" s="15">
        <f t="shared" si="3"/>
        <v>14648800</v>
      </c>
    </row>
    <row r="13" spans="1:15" s="16" customFormat="1" ht="39" customHeight="1" x14ac:dyDescent="0.25">
      <c r="A13" s="220" t="s">
        <v>37</v>
      </c>
      <c r="B13" s="220"/>
      <c r="C13" s="46" t="s">
        <v>15</v>
      </c>
      <c r="D13" s="46" t="s">
        <v>15</v>
      </c>
      <c r="E13" s="78">
        <v>851</v>
      </c>
      <c r="F13" s="14" t="s">
        <v>15</v>
      </c>
      <c r="G13" s="14" t="s">
        <v>38</v>
      </c>
      <c r="H13" s="14"/>
      <c r="I13" s="14"/>
      <c r="J13" s="15">
        <f>J14+J26</f>
        <v>10257700</v>
      </c>
      <c r="K13" s="15">
        <f t="shared" ref="K13:L13" si="4">K14+K26</f>
        <v>1494100</v>
      </c>
      <c r="L13" s="15">
        <f t="shared" si="4"/>
        <v>11751800</v>
      </c>
    </row>
    <row r="14" spans="1:15" s="1" customFormat="1" ht="26.25" customHeight="1" x14ac:dyDescent="0.25">
      <c r="A14" s="221" t="s">
        <v>18</v>
      </c>
      <c r="B14" s="221"/>
      <c r="C14" s="24" t="s">
        <v>15</v>
      </c>
      <c r="D14" s="24" t="s">
        <v>15</v>
      </c>
      <c r="E14" s="35">
        <v>851</v>
      </c>
      <c r="F14" s="18" t="s">
        <v>15</v>
      </c>
      <c r="G14" s="18" t="s">
        <v>38</v>
      </c>
      <c r="H14" s="18" t="s">
        <v>39</v>
      </c>
      <c r="I14" s="18"/>
      <c r="J14" s="19">
        <f>J15+J23</f>
        <v>10238700</v>
      </c>
      <c r="K14" s="19">
        <f t="shared" ref="K14:L14" si="5">K15+K23</f>
        <v>1494100</v>
      </c>
      <c r="L14" s="19">
        <f t="shared" si="5"/>
        <v>11732800</v>
      </c>
    </row>
    <row r="15" spans="1:15" s="1" customFormat="1" x14ac:dyDescent="0.25">
      <c r="A15" s="221" t="s">
        <v>20</v>
      </c>
      <c r="B15" s="221"/>
      <c r="C15" s="24" t="s">
        <v>15</v>
      </c>
      <c r="D15" s="24" t="s">
        <v>15</v>
      </c>
      <c r="E15" s="35">
        <v>851</v>
      </c>
      <c r="F15" s="18" t="s">
        <v>15</v>
      </c>
      <c r="G15" s="18" t="s">
        <v>38</v>
      </c>
      <c r="H15" s="18" t="s">
        <v>21</v>
      </c>
      <c r="I15" s="18"/>
      <c r="J15" s="19">
        <f>J16+J18+J20</f>
        <v>9520900</v>
      </c>
      <c r="K15" s="19">
        <f t="shared" ref="K15:L15" si="6">K16+K18+K20</f>
        <v>1266000</v>
      </c>
      <c r="L15" s="19">
        <f t="shared" si="6"/>
        <v>10786900</v>
      </c>
    </row>
    <row r="16" spans="1:15" s="1" customFormat="1" ht="25.5" x14ac:dyDescent="0.25">
      <c r="A16" s="17"/>
      <c r="B16" s="17" t="s">
        <v>22</v>
      </c>
      <c r="C16" s="24" t="s">
        <v>15</v>
      </c>
      <c r="D16" s="24" t="s">
        <v>15</v>
      </c>
      <c r="E16" s="35">
        <v>851</v>
      </c>
      <c r="F16" s="18" t="s">
        <v>23</v>
      </c>
      <c r="G16" s="18" t="s">
        <v>38</v>
      </c>
      <c r="H16" s="18" t="s">
        <v>21</v>
      </c>
      <c r="I16" s="18" t="s">
        <v>24</v>
      </c>
      <c r="J16" s="19">
        <f>J17</f>
        <v>6346500</v>
      </c>
      <c r="K16" s="19">
        <f t="shared" ref="K16:L16" si="7">K17</f>
        <v>924000</v>
      </c>
      <c r="L16" s="19">
        <f t="shared" si="7"/>
        <v>7270500</v>
      </c>
    </row>
    <row r="17" spans="1:12" s="1" customFormat="1" x14ac:dyDescent="0.25">
      <c r="A17" s="20"/>
      <c r="B17" s="21" t="s">
        <v>25</v>
      </c>
      <c r="C17" s="24" t="s">
        <v>15</v>
      </c>
      <c r="D17" s="24" t="s">
        <v>15</v>
      </c>
      <c r="E17" s="35">
        <v>851</v>
      </c>
      <c r="F17" s="18" t="s">
        <v>15</v>
      </c>
      <c r="G17" s="18" t="s">
        <v>38</v>
      </c>
      <c r="H17" s="18" t="s">
        <v>21</v>
      </c>
      <c r="I17" s="18" t="s">
        <v>26</v>
      </c>
      <c r="J17" s="19">
        <f>6346456+44</f>
        <v>6346500</v>
      </c>
      <c r="K17" s="19">
        <v>924000</v>
      </c>
      <c r="L17" s="19">
        <f t="shared" ref="L17:L76" si="8">J17+K17</f>
        <v>7270500</v>
      </c>
    </row>
    <row r="18" spans="1:12" s="1" customFormat="1" x14ac:dyDescent="0.25">
      <c r="A18" s="20"/>
      <c r="B18" s="21" t="s">
        <v>27</v>
      </c>
      <c r="C18" s="24" t="s">
        <v>15</v>
      </c>
      <c r="D18" s="24" t="s">
        <v>15</v>
      </c>
      <c r="E18" s="35">
        <v>851</v>
      </c>
      <c r="F18" s="18" t="s">
        <v>15</v>
      </c>
      <c r="G18" s="18" t="s">
        <v>38</v>
      </c>
      <c r="H18" s="18" t="s">
        <v>21</v>
      </c>
      <c r="I18" s="18" t="s">
        <v>28</v>
      </c>
      <c r="J18" s="19">
        <f>J19</f>
        <v>2929800</v>
      </c>
      <c r="K18" s="19">
        <f t="shared" ref="K18:L18" si="9">K19</f>
        <v>342000</v>
      </c>
      <c r="L18" s="19">
        <f t="shared" si="9"/>
        <v>3271800</v>
      </c>
    </row>
    <row r="19" spans="1:12" s="1" customFormat="1" x14ac:dyDescent="0.25">
      <c r="A19" s="20"/>
      <c r="B19" s="17" t="s">
        <v>29</v>
      </c>
      <c r="C19" s="24" t="s">
        <v>15</v>
      </c>
      <c r="D19" s="24" t="s">
        <v>15</v>
      </c>
      <c r="E19" s="35">
        <v>851</v>
      </c>
      <c r="F19" s="18" t="s">
        <v>15</v>
      </c>
      <c r="G19" s="18" t="s">
        <v>38</v>
      </c>
      <c r="H19" s="18" t="s">
        <v>21</v>
      </c>
      <c r="I19" s="18" t="s">
        <v>30</v>
      </c>
      <c r="J19" s="19">
        <f>2929767+33</f>
        <v>2929800</v>
      </c>
      <c r="K19" s="19">
        <v>342000</v>
      </c>
      <c r="L19" s="19">
        <f t="shared" si="8"/>
        <v>3271800</v>
      </c>
    </row>
    <row r="20" spans="1:12" s="1" customFormat="1" x14ac:dyDescent="0.25">
      <c r="A20" s="20"/>
      <c r="B20" s="17" t="s">
        <v>31</v>
      </c>
      <c r="C20" s="24" t="s">
        <v>15</v>
      </c>
      <c r="D20" s="24" t="s">
        <v>15</v>
      </c>
      <c r="E20" s="35">
        <v>851</v>
      </c>
      <c r="F20" s="18" t="s">
        <v>15</v>
      </c>
      <c r="G20" s="18" t="s">
        <v>38</v>
      </c>
      <c r="H20" s="18" t="s">
        <v>21</v>
      </c>
      <c r="I20" s="18" t="s">
        <v>32</v>
      </c>
      <c r="J20" s="19">
        <f>J21+J22</f>
        <v>244600</v>
      </c>
      <c r="K20" s="19">
        <f t="shared" ref="K20:L20" si="10">K21+K22</f>
        <v>0</v>
      </c>
      <c r="L20" s="19">
        <f t="shared" si="10"/>
        <v>244600</v>
      </c>
    </row>
    <row r="21" spans="1:12" s="1" customFormat="1" x14ac:dyDescent="0.25">
      <c r="A21" s="20"/>
      <c r="B21" s="17" t="s">
        <v>33</v>
      </c>
      <c r="C21" s="24" t="s">
        <v>15</v>
      </c>
      <c r="D21" s="24" t="s">
        <v>15</v>
      </c>
      <c r="E21" s="35">
        <v>851</v>
      </c>
      <c r="F21" s="18" t="s">
        <v>15</v>
      </c>
      <c r="G21" s="18" t="s">
        <v>38</v>
      </c>
      <c r="H21" s="18" t="s">
        <v>21</v>
      </c>
      <c r="I21" s="18" t="s">
        <v>34</v>
      </c>
      <c r="J21" s="19">
        <v>150000</v>
      </c>
      <c r="K21" s="19"/>
      <c r="L21" s="19">
        <f t="shared" si="8"/>
        <v>150000</v>
      </c>
    </row>
    <row r="22" spans="1:12" s="1" customFormat="1" x14ac:dyDescent="0.25">
      <c r="A22" s="20"/>
      <c r="B22" s="17" t="s">
        <v>35</v>
      </c>
      <c r="C22" s="24" t="s">
        <v>15</v>
      </c>
      <c r="D22" s="24" t="s">
        <v>15</v>
      </c>
      <c r="E22" s="35">
        <v>851</v>
      </c>
      <c r="F22" s="18" t="s">
        <v>15</v>
      </c>
      <c r="G22" s="18" t="s">
        <v>38</v>
      </c>
      <c r="H22" s="18" t="s">
        <v>21</v>
      </c>
      <c r="I22" s="18" t="s">
        <v>36</v>
      </c>
      <c r="J22" s="19">
        <v>94600</v>
      </c>
      <c r="K22" s="19"/>
      <c r="L22" s="19">
        <f t="shared" si="8"/>
        <v>94600</v>
      </c>
    </row>
    <row r="23" spans="1:12" s="1" customFormat="1" ht="29.25" customHeight="1" x14ac:dyDescent="0.25">
      <c r="A23" s="221" t="s">
        <v>40</v>
      </c>
      <c r="B23" s="221"/>
      <c r="C23" s="24" t="s">
        <v>15</v>
      </c>
      <c r="D23" s="24" t="s">
        <v>15</v>
      </c>
      <c r="E23" s="35">
        <v>851</v>
      </c>
      <c r="F23" s="18" t="s">
        <v>15</v>
      </c>
      <c r="G23" s="18" t="s">
        <v>38</v>
      </c>
      <c r="H23" s="18" t="s">
        <v>41</v>
      </c>
      <c r="I23" s="18"/>
      <c r="J23" s="19">
        <f t="shared" ref="J23:L24" si="11">J24</f>
        <v>717800</v>
      </c>
      <c r="K23" s="19">
        <f t="shared" si="11"/>
        <v>228100</v>
      </c>
      <c r="L23" s="19">
        <f t="shared" si="11"/>
        <v>945900</v>
      </c>
    </row>
    <row r="24" spans="1:12" s="1" customFormat="1" ht="25.5" x14ac:dyDescent="0.25">
      <c r="A24" s="17"/>
      <c r="B24" s="17" t="s">
        <v>22</v>
      </c>
      <c r="C24" s="24" t="s">
        <v>15</v>
      </c>
      <c r="D24" s="24" t="s">
        <v>15</v>
      </c>
      <c r="E24" s="35">
        <v>851</v>
      </c>
      <c r="F24" s="18" t="s">
        <v>23</v>
      </c>
      <c r="G24" s="18" t="s">
        <v>38</v>
      </c>
      <c r="H24" s="18" t="s">
        <v>41</v>
      </c>
      <c r="I24" s="18" t="s">
        <v>24</v>
      </c>
      <c r="J24" s="19">
        <f t="shared" si="11"/>
        <v>717800</v>
      </c>
      <c r="K24" s="19">
        <f t="shared" si="11"/>
        <v>228100</v>
      </c>
      <c r="L24" s="19">
        <f t="shared" si="11"/>
        <v>945900</v>
      </c>
    </row>
    <row r="25" spans="1:12" s="1" customFormat="1" x14ac:dyDescent="0.25">
      <c r="A25" s="20"/>
      <c r="B25" s="21" t="s">
        <v>25</v>
      </c>
      <c r="C25" s="24" t="s">
        <v>15</v>
      </c>
      <c r="D25" s="24" t="s">
        <v>15</v>
      </c>
      <c r="E25" s="35">
        <v>851</v>
      </c>
      <c r="F25" s="18" t="s">
        <v>15</v>
      </c>
      <c r="G25" s="18" t="s">
        <v>38</v>
      </c>
      <c r="H25" s="18" t="s">
        <v>41</v>
      </c>
      <c r="I25" s="18" t="s">
        <v>26</v>
      </c>
      <c r="J25" s="19">
        <f>717741+59</f>
        <v>717800</v>
      </c>
      <c r="K25" s="19">
        <v>228100</v>
      </c>
      <c r="L25" s="19">
        <f t="shared" si="8"/>
        <v>945900</v>
      </c>
    </row>
    <row r="26" spans="1:12" s="1" customFormat="1" ht="29.25" customHeight="1" x14ac:dyDescent="0.25">
      <c r="A26" s="221" t="s">
        <v>42</v>
      </c>
      <c r="B26" s="221"/>
      <c r="C26" s="24" t="s">
        <v>15</v>
      </c>
      <c r="D26" s="24" t="s">
        <v>15</v>
      </c>
      <c r="E26" s="35">
        <v>851</v>
      </c>
      <c r="F26" s="18" t="s">
        <v>15</v>
      </c>
      <c r="G26" s="18" t="s">
        <v>38</v>
      </c>
      <c r="H26" s="18" t="s">
        <v>43</v>
      </c>
      <c r="I26" s="18"/>
      <c r="J26" s="19">
        <f>J27</f>
        <v>19000</v>
      </c>
      <c r="K26" s="19">
        <f t="shared" ref="K26:L26" si="12">K27</f>
        <v>0</v>
      </c>
      <c r="L26" s="19">
        <f t="shared" si="12"/>
        <v>19000</v>
      </c>
    </row>
    <row r="27" spans="1:12" s="1" customFormat="1" ht="42" customHeight="1" x14ac:dyDescent="0.25">
      <c r="A27" s="225" t="s">
        <v>44</v>
      </c>
      <c r="B27" s="226"/>
      <c r="C27" s="24" t="s">
        <v>15</v>
      </c>
      <c r="D27" s="24" t="s">
        <v>15</v>
      </c>
      <c r="E27" s="35">
        <v>851</v>
      </c>
      <c r="F27" s="18" t="s">
        <v>15</v>
      </c>
      <c r="G27" s="18" t="s">
        <v>38</v>
      </c>
      <c r="H27" s="18" t="s">
        <v>45</v>
      </c>
      <c r="I27" s="18"/>
      <c r="J27" s="19">
        <f>J28+J31</f>
        <v>19000</v>
      </c>
      <c r="K27" s="19">
        <f t="shared" ref="K27:L27" si="13">K28+K31</f>
        <v>0</v>
      </c>
      <c r="L27" s="19">
        <f t="shared" si="13"/>
        <v>19000</v>
      </c>
    </row>
    <row r="28" spans="1:12" s="1" customFormat="1" ht="27.75" customHeight="1" x14ac:dyDescent="0.25">
      <c r="A28" s="221" t="s">
        <v>46</v>
      </c>
      <c r="B28" s="221"/>
      <c r="C28" s="24" t="s">
        <v>15</v>
      </c>
      <c r="D28" s="24" t="s">
        <v>15</v>
      </c>
      <c r="E28" s="35">
        <v>851</v>
      </c>
      <c r="F28" s="18" t="s">
        <v>15</v>
      </c>
      <c r="G28" s="18" t="s">
        <v>38</v>
      </c>
      <c r="H28" s="18" t="s">
        <v>47</v>
      </c>
      <c r="I28" s="18"/>
      <c r="J28" s="19">
        <f>J29</f>
        <v>15500</v>
      </c>
      <c r="K28" s="19">
        <f t="shared" ref="K28:L29" si="14">K29</f>
        <v>0</v>
      </c>
      <c r="L28" s="19">
        <f t="shared" si="14"/>
        <v>15500</v>
      </c>
    </row>
    <row r="29" spans="1:12" s="1" customFormat="1" x14ac:dyDescent="0.25">
      <c r="A29" s="20"/>
      <c r="B29" s="21" t="s">
        <v>27</v>
      </c>
      <c r="C29" s="24" t="s">
        <v>15</v>
      </c>
      <c r="D29" s="24" t="s">
        <v>15</v>
      </c>
      <c r="E29" s="35">
        <v>851</v>
      </c>
      <c r="F29" s="18" t="s">
        <v>15</v>
      </c>
      <c r="G29" s="18" t="s">
        <v>38</v>
      </c>
      <c r="H29" s="18" t="s">
        <v>47</v>
      </c>
      <c r="I29" s="18" t="s">
        <v>28</v>
      </c>
      <c r="J29" s="19">
        <f>J30</f>
        <v>15500</v>
      </c>
      <c r="K29" s="19">
        <f t="shared" si="14"/>
        <v>0</v>
      </c>
      <c r="L29" s="19">
        <f t="shared" si="14"/>
        <v>15500</v>
      </c>
    </row>
    <row r="30" spans="1:12" s="1" customFormat="1" x14ac:dyDescent="0.25">
      <c r="A30" s="20"/>
      <c r="B30" s="17" t="s">
        <v>29</v>
      </c>
      <c r="C30" s="24" t="s">
        <v>15</v>
      </c>
      <c r="D30" s="24" t="s">
        <v>15</v>
      </c>
      <c r="E30" s="35">
        <v>851</v>
      </c>
      <c r="F30" s="18" t="s">
        <v>15</v>
      </c>
      <c r="G30" s="18" t="s">
        <v>38</v>
      </c>
      <c r="H30" s="18" t="s">
        <v>47</v>
      </c>
      <c r="I30" s="18" t="s">
        <v>30</v>
      </c>
      <c r="J30" s="19">
        <v>15500</v>
      </c>
      <c r="K30" s="19"/>
      <c r="L30" s="19">
        <f t="shared" si="8"/>
        <v>15500</v>
      </c>
    </row>
    <row r="31" spans="1:12" s="1" customFormat="1" ht="29.25" customHeight="1" x14ac:dyDescent="0.25">
      <c r="A31" s="221" t="s">
        <v>48</v>
      </c>
      <c r="B31" s="221"/>
      <c r="C31" s="24" t="s">
        <v>15</v>
      </c>
      <c r="D31" s="24" t="s">
        <v>15</v>
      </c>
      <c r="E31" s="35">
        <v>851</v>
      </c>
      <c r="F31" s="18" t="s">
        <v>15</v>
      </c>
      <c r="G31" s="18" t="s">
        <v>38</v>
      </c>
      <c r="H31" s="18" t="s">
        <v>49</v>
      </c>
      <c r="I31" s="18"/>
      <c r="J31" s="19">
        <f t="shared" ref="J31:L32" si="15">J32</f>
        <v>3500</v>
      </c>
      <c r="K31" s="19">
        <f t="shared" si="15"/>
        <v>0</v>
      </c>
      <c r="L31" s="19">
        <f t="shared" si="15"/>
        <v>3500</v>
      </c>
    </row>
    <row r="32" spans="1:12" s="1" customFormat="1" x14ac:dyDescent="0.25">
      <c r="A32" s="20"/>
      <c r="B32" s="21" t="s">
        <v>27</v>
      </c>
      <c r="C32" s="24" t="s">
        <v>15</v>
      </c>
      <c r="D32" s="24" t="s">
        <v>15</v>
      </c>
      <c r="E32" s="35">
        <v>851</v>
      </c>
      <c r="F32" s="18" t="s">
        <v>15</v>
      </c>
      <c r="G32" s="18" t="s">
        <v>38</v>
      </c>
      <c r="H32" s="18" t="s">
        <v>49</v>
      </c>
      <c r="I32" s="18" t="s">
        <v>28</v>
      </c>
      <c r="J32" s="19">
        <f t="shared" si="15"/>
        <v>3500</v>
      </c>
      <c r="K32" s="19">
        <f t="shared" si="15"/>
        <v>0</v>
      </c>
      <c r="L32" s="19">
        <f t="shared" si="15"/>
        <v>3500</v>
      </c>
    </row>
    <row r="33" spans="1:12" s="1" customFormat="1" x14ac:dyDescent="0.25">
      <c r="A33" s="20"/>
      <c r="B33" s="17" t="s">
        <v>29</v>
      </c>
      <c r="C33" s="24" t="s">
        <v>15</v>
      </c>
      <c r="D33" s="24" t="s">
        <v>15</v>
      </c>
      <c r="E33" s="35">
        <v>851</v>
      </c>
      <c r="F33" s="18" t="s">
        <v>15</v>
      </c>
      <c r="G33" s="18" t="s">
        <v>38</v>
      </c>
      <c r="H33" s="18" t="s">
        <v>49</v>
      </c>
      <c r="I33" s="18" t="s">
        <v>30</v>
      </c>
      <c r="J33" s="19">
        <v>3500</v>
      </c>
      <c r="K33" s="19"/>
      <c r="L33" s="19">
        <f t="shared" si="8"/>
        <v>3500</v>
      </c>
    </row>
    <row r="34" spans="1:12" s="16" customFormat="1" x14ac:dyDescent="0.25">
      <c r="A34" s="220" t="s">
        <v>63</v>
      </c>
      <c r="B34" s="220"/>
      <c r="C34" s="46" t="s">
        <v>15</v>
      </c>
      <c r="D34" s="24" t="s">
        <v>15</v>
      </c>
      <c r="E34" s="78">
        <v>851</v>
      </c>
      <c r="F34" s="14" t="s">
        <v>15</v>
      </c>
      <c r="G34" s="14" t="s">
        <v>64</v>
      </c>
      <c r="H34" s="14"/>
      <c r="I34" s="14"/>
      <c r="J34" s="15">
        <f>J35+J42+J49+J52</f>
        <v>2347000</v>
      </c>
      <c r="K34" s="15">
        <f t="shared" ref="K34:L34" si="16">K35+K42+K49+K52</f>
        <v>550000</v>
      </c>
      <c r="L34" s="15">
        <f t="shared" si="16"/>
        <v>2897000</v>
      </c>
    </row>
    <row r="35" spans="1:12" s="1" customFormat="1" ht="29.25" customHeight="1" x14ac:dyDescent="0.25">
      <c r="A35" s="221" t="s">
        <v>65</v>
      </c>
      <c r="B35" s="221"/>
      <c r="C35" s="24" t="s">
        <v>15</v>
      </c>
      <c r="D35" s="24" t="s">
        <v>15</v>
      </c>
      <c r="E35" s="35">
        <v>851</v>
      </c>
      <c r="F35" s="18" t="s">
        <v>15</v>
      </c>
      <c r="G35" s="18" t="s">
        <v>64</v>
      </c>
      <c r="H35" s="18" t="s">
        <v>66</v>
      </c>
      <c r="I35" s="18"/>
      <c r="J35" s="19">
        <f>J36+J39</f>
        <v>325000</v>
      </c>
      <c r="K35" s="19">
        <f t="shared" ref="K35:L35" si="17">K36+K39</f>
        <v>0</v>
      </c>
      <c r="L35" s="19">
        <f t="shared" si="17"/>
        <v>325000</v>
      </c>
    </row>
    <row r="36" spans="1:12" s="1" customFormat="1" x14ac:dyDescent="0.25">
      <c r="A36" s="225" t="s">
        <v>67</v>
      </c>
      <c r="B36" s="226"/>
      <c r="C36" s="24" t="s">
        <v>15</v>
      </c>
      <c r="D36" s="24" t="s">
        <v>15</v>
      </c>
      <c r="E36" s="35">
        <v>851</v>
      </c>
      <c r="F36" s="18" t="s">
        <v>15</v>
      </c>
      <c r="G36" s="18" t="s">
        <v>64</v>
      </c>
      <c r="H36" s="18" t="s">
        <v>68</v>
      </c>
      <c r="I36" s="18"/>
      <c r="J36" s="19">
        <f>J37</f>
        <v>75000</v>
      </c>
      <c r="K36" s="19">
        <f t="shared" ref="K36:L36" si="18">K37</f>
        <v>0</v>
      </c>
      <c r="L36" s="19">
        <f t="shared" si="18"/>
        <v>75000</v>
      </c>
    </row>
    <row r="37" spans="1:12" s="1" customFormat="1" x14ac:dyDescent="0.25">
      <c r="A37" s="20"/>
      <c r="B37" s="21" t="s">
        <v>27</v>
      </c>
      <c r="C37" s="24" t="s">
        <v>15</v>
      </c>
      <c r="D37" s="24" t="s">
        <v>15</v>
      </c>
      <c r="E37" s="35">
        <v>851</v>
      </c>
      <c r="F37" s="18" t="s">
        <v>15</v>
      </c>
      <c r="G37" s="18" t="s">
        <v>64</v>
      </c>
      <c r="H37" s="18" t="s">
        <v>68</v>
      </c>
      <c r="I37" s="18" t="s">
        <v>28</v>
      </c>
      <c r="J37" s="19">
        <f t="shared" ref="J37:L40" si="19">J38</f>
        <v>75000</v>
      </c>
      <c r="K37" s="19">
        <f t="shared" si="19"/>
        <v>0</v>
      </c>
      <c r="L37" s="19">
        <f t="shared" si="19"/>
        <v>75000</v>
      </c>
    </row>
    <row r="38" spans="1:12" s="1" customFormat="1" x14ac:dyDescent="0.25">
      <c r="A38" s="20"/>
      <c r="B38" s="17" t="s">
        <v>29</v>
      </c>
      <c r="C38" s="24" t="s">
        <v>15</v>
      </c>
      <c r="D38" s="24" t="s">
        <v>15</v>
      </c>
      <c r="E38" s="35">
        <v>851</v>
      </c>
      <c r="F38" s="18" t="s">
        <v>15</v>
      </c>
      <c r="G38" s="18" t="s">
        <v>64</v>
      </c>
      <c r="H38" s="18" t="s">
        <v>68</v>
      </c>
      <c r="I38" s="18" t="s">
        <v>30</v>
      </c>
      <c r="J38" s="19">
        <v>75000</v>
      </c>
      <c r="K38" s="19"/>
      <c r="L38" s="19">
        <f t="shared" si="8"/>
        <v>75000</v>
      </c>
    </row>
    <row r="39" spans="1:12" s="1" customFormat="1" ht="29.25" customHeight="1" x14ac:dyDescent="0.25">
      <c r="A39" s="221" t="s">
        <v>69</v>
      </c>
      <c r="B39" s="221"/>
      <c r="C39" s="24" t="s">
        <v>15</v>
      </c>
      <c r="D39" s="24" t="s">
        <v>15</v>
      </c>
      <c r="E39" s="35">
        <v>851</v>
      </c>
      <c r="F39" s="18" t="s">
        <v>23</v>
      </c>
      <c r="G39" s="18" t="s">
        <v>64</v>
      </c>
      <c r="H39" s="18" t="s">
        <v>70</v>
      </c>
      <c r="I39" s="18"/>
      <c r="J39" s="19">
        <f t="shared" si="19"/>
        <v>250000</v>
      </c>
      <c r="K39" s="19">
        <f t="shared" si="19"/>
        <v>0</v>
      </c>
      <c r="L39" s="19">
        <f t="shared" si="19"/>
        <v>250000</v>
      </c>
    </row>
    <row r="40" spans="1:12" s="1" customFormat="1" x14ac:dyDescent="0.25">
      <c r="A40" s="20"/>
      <c r="B40" s="21" t="s">
        <v>27</v>
      </c>
      <c r="C40" s="24" t="s">
        <v>15</v>
      </c>
      <c r="D40" s="24" t="s">
        <v>15</v>
      </c>
      <c r="E40" s="35">
        <v>851</v>
      </c>
      <c r="F40" s="18" t="s">
        <v>15</v>
      </c>
      <c r="G40" s="18" t="s">
        <v>64</v>
      </c>
      <c r="H40" s="18" t="s">
        <v>70</v>
      </c>
      <c r="I40" s="18" t="s">
        <v>28</v>
      </c>
      <c r="J40" s="19">
        <f t="shared" si="19"/>
        <v>250000</v>
      </c>
      <c r="K40" s="19">
        <f t="shared" si="19"/>
        <v>0</v>
      </c>
      <c r="L40" s="19">
        <f t="shared" si="19"/>
        <v>250000</v>
      </c>
    </row>
    <row r="41" spans="1:12" s="1" customFormat="1" x14ac:dyDescent="0.25">
      <c r="A41" s="20"/>
      <c r="B41" s="17" t="s">
        <v>29</v>
      </c>
      <c r="C41" s="24" t="s">
        <v>15</v>
      </c>
      <c r="D41" s="24" t="s">
        <v>15</v>
      </c>
      <c r="E41" s="35">
        <v>851</v>
      </c>
      <c r="F41" s="18" t="s">
        <v>15</v>
      </c>
      <c r="G41" s="18" t="s">
        <v>64</v>
      </c>
      <c r="H41" s="18" t="s">
        <v>70</v>
      </c>
      <c r="I41" s="18" t="s">
        <v>30</v>
      </c>
      <c r="J41" s="19">
        <v>250000</v>
      </c>
      <c r="K41" s="19"/>
      <c r="L41" s="19">
        <f t="shared" si="8"/>
        <v>250000</v>
      </c>
    </row>
    <row r="42" spans="1:12" s="23" customFormat="1" x14ac:dyDescent="0.25">
      <c r="A42" s="221" t="s">
        <v>71</v>
      </c>
      <c r="B42" s="221"/>
      <c r="C42" s="24" t="s">
        <v>15</v>
      </c>
      <c r="D42" s="24" t="s">
        <v>15</v>
      </c>
      <c r="E42" s="35">
        <v>851</v>
      </c>
      <c r="F42" s="18" t="s">
        <v>15</v>
      </c>
      <c r="G42" s="18" t="s">
        <v>64</v>
      </c>
      <c r="H42" s="18" t="s">
        <v>72</v>
      </c>
      <c r="I42" s="7"/>
      <c r="J42" s="19">
        <f>J43</f>
        <v>287200</v>
      </c>
      <c r="K42" s="19">
        <f t="shared" ref="K42:L43" si="20">K43</f>
        <v>0</v>
      </c>
      <c r="L42" s="19">
        <f t="shared" si="20"/>
        <v>287200</v>
      </c>
    </row>
    <row r="43" spans="1:12" s="1" customFormat="1" ht="52.5" customHeight="1" x14ac:dyDescent="0.25">
      <c r="A43" s="221" t="s">
        <v>73</v>
      </c>
      <c r="B43" s="221"/>
      <c r="C43" s="24" t="s">
        <v>15</v>
      </c>
      <c r="D43" s="24" t="s">
        <v>15</v>
      </c>
      <c r="E43" s="35">
        <v>851</v>
      </c>
      <c r="F43" s="24" t="s">
        <v>15</v>
      </c>
      <c r="G43" s="24" t="s">
        <v>64</v>
      </c>
      <c r="H43" s="24" t="s">
        <v>74</v>
      </c>
      <c r="I43" s="25"/>
      <c r="J43" s="19">
        <f>J44</f>
        <v>287200</v>
      </c>
      <c r="K43" s="19">
        <f t="shared" si="20"/>
        <v>0</v>
      </c>
      <c r="L43" s="19">
        <f t="shared" si="20"/>
        <v>287200</v>
      </c>
    </row>
    <row r="44" spans="1:12" s="1" customFormat="1" ht="39.75" customHeight="1" x14ac:dyDescent="0.25">
      <c r="A44" s="221" t="s">
        <v>75</v>
      </c>
      <c r="B44" s="221"/>
      <c r="C44" s="24" t="s">
        <v>15</v>
      </c>
      <c r="D44" s="24" t="s">
        <v>15</v>
      </c>
      <c r="E44" s="35">
        <v>851</v>
      </c>
      <c r="F44" s="24" t="s">
        <v>15</v>
      </c>
      <c r="G44" s="24" t="s">
        <v>64</v>
      </c>
      <c r="H44" s="24" t="s">
        <v>76</v>
      </c>
      <c r="I44" s="24"/>
      <c r="J44" s="19">
        <f>J45+J47</f>
        <v>287200</v>
      </c>
      <c r="K44" s="19">
        <f t="shared" ref="K44:L44" si="21">K45+K47</f>
        <v>0</v>
      </c>
      <c r="L44" s="19">
        <f t="shared" si="21"/>
        <v>287200</v>
      </c>
    </row>
    <row r="45" spans="1:12" s="1" customFormat="1" ht="25.5" x14ac:dyDescent="0.25">
      <c r="A45" s="17"/>
      <c r="B45" s="17" t="s">
        <v>22</v>
      </c>
      <c r="C45" s="24" t="s">
        <v>15</v>
      </c>
      <c r="D45" s="24" t="s">
        <v>15</v>
      </c>
      <c r="E45" s="35">
        <v>851</v>
      </c>
      <c r="F45" s="18" t="s">
        <v>23</v>
      </c>
      <c r="G45" s="18" t="s">
        <v>64</v>
      </c>
      <c r="H45" s="24" t="s">
        <v>76</v>
      </c>
      <c r="I45" s="18" t="s">
        <v>24</v>
      </c>
      <c r="J45" s="19">
        <f>J46</f>
        <v>168000</v>
      </c>
      <c r="K45" s="19">
        <f t="shared" ref="K45:L45" si="22">K46</f>
        <v>0</v>
      </c>
      <c r="L45" s="19">
        <f t="shared" si="22"/>
        <v>168000</v>
      </c>
    </row>
    <row r="46" spans="1:12" s="1" customFormat="1" x14ac:dyDescent="0.25">
      <c r="A46" s="20"/>
      <c r="B46" s="21" t="s">
        <v>25</v>
      </c>
      <c r="C46" s="24" t="s">
        <v>15</v>
      </c>
      <c r="D46" s="24" t="s">
        <v>15</v>
      </c>
      <c r="E46" s="35">
        <v>851</v>
      </c>
      <c r="F46" s="18" t="s">
        <v>15</v>
      </c>
      <c r="G46" s="18" t="s">
        <v>64</v>
      </c>
      <c r="H46" s="24" t="s">
        <v>76</v>
      </c>
      <c r="I46" s="18" t="s">
        <v>26</v>
      </c>
      <c r="J46" s="19">
        <v>168000</v>
      </c>
      <c r="K46" s="19"/>
      <c r="L46" s="19">
        <f t="shared" si="8"/>
        <v>168000</v>
      </c>
    </row>
    <row r="47" spans="1:12" s="1" customFormat="1" x14ac:dyDescent="0.25">
      <c r="A47" s="20"/>
      <c r="B47" s="21" t="s">
        <v>27</v>
      </c>
      <c r="C47" s="24" t="s">
        <v>15</v>
      </c>
      <c r="D47" s="24" t="s">
        <v>15</v>
      </c>
      <c r="E47" s="35">
        <v>851</v>
      </c>
      <c r="F47" s="18" t="s">
        <v>15</v>
      </c>
      <c r="G47" s="18" t="s">
        <v>64</v>
      </c>
      <c r="H47" s="24" t="s">
        <v>76</v>
      </c>
      <c r="I47" s="18" t="s">
        <v>28</v>
      </c>
      <c r="J47" s="19">
        <f>J48</f>
        <v>119200</v>
      </c>
      <c r="K47" s="19">
        <f t="shared" ref="K47:L47" si="23">K48</f>
        <v>0</v>
      </c>
      <c r="L47" s="19">
        <f t="shared" si="23"/>
        <v>119200</v>
      </c>
    </row>
    <row r="48" spans="1:12" s="1" customFormat="1" x14ac:dyDescent="0.25">
      <c r="A48" s="20"/>
      <c r="B48" s="17" t="s">
        <v>29</v>
      </c>
      <c r="C48" s="24" t="s">
        <v>15</v>
      </c>
      <c r="D48" s="24" t="s">
        <v>15</v>
      </c>
      <c r="E48" s="35">
        <v>851</v>
      </c>
      <c r="F48" s="18" t="s">
        <v>15</v>
      </c>
      <c r="G48" s="18" t="s">
        <v>64</v>
      </c>
      <c r="H48" s="24" t="s">
        <v>76</v>
      </c>
      <c r="I48" s="18" t="s">
        <v>30</v>
      </c>
      <c r="J48" s="19">
        <v>119200</v>
      </c>
      <c r="K48" s="19"/>
      <c r="L48" s="19">
        <f t="shared" si="8"/>
        <v>119200</v>
      </c>
    </row>
    <row r="49" spans="1:12" s="1" customFormat="1" ht="27.75" customHeight="1" x14ac:dyDescent="0.25">
      <c r="A49" s="221" t="s">
        <v>82</v>
      </c>
      <c r="B49" s="221"/>
      <c r="C49" s="24" t="s">
        <v>15</v>
      </c>
      <c r="D49" s="24" t="s">
        <v>15</v>
      </c>
      <c r="E49" s="35">
        <v>851</v>
      </c>
      <c r="F49" s="18" t="s">
        <v>15</v>
      </c>
      <c r="G49" s="18" t="s">
        <v>64</v>
      </c>
      <c r="H49" s="35" t="s">
        <v>83</v>
      </c>
      <c r="I49" s="18"/>
      <c r="J49" s="19">
        <f t="shared" ref="J49:L50" si="24">J50</f>
        <v>1200000</v>
      </c>
      <c r="K49" s="19">
        <f t="shared" si="24"/>
        <v>550000</v>
      </c>
      <c r="L49" s="19">
        <f t="shared" si="24"/>
        <v>1750000</v>
      </c>
    </row>
    <row r="50" spans="1:12" s="1" customFormat="1" x14ac:dyDescent="0.25">
      <c r="A50" s="20"/>
      <c r="B50" s="21" t="s">
        <v>27</v>
      </c>
      <c r="C50" s="24" t="s">
        <v>15</v>
      </c>
      <c r="D50" s="24" t="s">
        <v>15</v>
      </c>
      <c r="E50" s="35">
        <v>851</v>
      </c>
      <c r="F50" s="18" t="s">
        <v>15</v>
      </c>
      <c r="G50" s="24" t="s">
        <v>64</v>
      </c>
      <c r="H50" s="35" t="s">
        <v>83</v>
      </c>
      <c r="I50" s="18" t="s">
        <v>28</v>
      </c>
      <c r="J50" s="19">
        <f t="shared" si="24"/>
        <v>1200000</v>
      </c>
      <c r="K50" s="19">
        <f t="shared" si="24"/>
        <v>550000</v>
      </c>
      <c r="L50" s="19">
        <f t="shared" si="24"/>
        <v>1750000</v>
      </c>
    </row>
    <row r="51" spans="1:12" s="1" customFormat="1" x14ac:dyDescent="0.25">
      <c r="A51" s="20"/>
      <c r="B51" s="17" t="s">
        <v>29</v>
      </c>
      <c r="C51" s="24" t="s">
        <v>15</v>
      </c>
      <c r="D51" s="24" t="s">
        <v>15</v>
      </c>
      <c r="E51" s="35">
        <v>851</v>
      </c>
      <c r="F51" s="18" t="s">
        <v>15</v>
      </c>
      <c r="G51" s="24" t="s">
        <v>64</v>
      </c>
      <c r="H51" s="35" t="s">
        <v>83</v>
      </c>
      <c r="I51" s="18" t="s">
        <v>30</v>
      </c>
      <c r="J51" s="19">
        <f>1100000+100000</f>
        <v>1200000</v>
      </c>
      <c r="K51" s="19">
        <v>550000</v>
      </c>
      <c r="L51" s="19">
        <f t="shared" si="8"/>
        <v>1750000</v>
      </c>
    </row>
    <row r="52" spans="1:12" s="1" customFormat="1" x14ac:dyDescent="0.25">
      <c r="A52" s="221" t="s">
        <v>84</v>
      </c>
      <c r="B52" s="221"/>
      <c r="C52" s="24" t="s">
        <v>15</v>
      </c>
      <c r="D52" s="24" t="s">
        <v>15</v>
      </c>
      <c r="E52" s="35">
        <v>851</v>
      </c>
      <c r="F52" s="18" t="s">
        <v>15</v>
      </c>
      <c r="G52" s="24" t="s">
        <v>64</v>
      </c>
      <c r="H52" s="24" t="s">
        <v>85</v>
      </c>
      <c r="I52" s="18"/>
      <c r="J52" s="19">
        <f t="shared" ref="J52:L53" si="25">J53</f>
        <v>534800</v>
      </c>
      <c r="K52" s="19"/>
      <c r="L52" s="19">
        <f t="shared" si="8"/>
        <v>534800</v>
      </c>
    </row>
    <row r="53" spans="1:12" s="1" customFormat="1" x14ac:dyDescent="0.25">
      <c r="A53" s="20"/>
      <c r="B53" s="21" t="s">
        <v>27</v>
      </c>
      <c r="C53" s="24" t="s">
        <v>15</v>
      </c>
      <c r="D53" s="24" t="s">
        <v>15</v>
      </c>
      <c r="E53" s="35">
        <v>851</v>
      </c>
      <c r="F53" s="18" t="s">
        <v>15</v>
      </c>
      <c r="G53" s="24" t="s">
        <v>64</v>
      </c>
      <c r="H53" s="24" t="s">
        <v>85</v>
      </c>
      <c r="I53" s="18" t="s">
        <v>28</v>
      </c>
      <c r="J53" s="19">
        <f t="shared" si="25"/>
        <v>534800</v>
      </c>
      <c r="K53" s="19">
        <f t="shared" si="25"/>
        <v>0</v>
      </c>
      <c r="L53" s="19">
        <f t="shared" si="25"/>
        <v>534800</v>
      </c>
    </row>
    <row r="54" spans="1:12" s="1" customFormat="1" x14ac:dyDescent="0.25">
      <c r="A54" s="20"/>
      <c r="B54" s="17" t="s">
        <v>29</v>
      </c>
      <c r="C54" s="24" t="s">
        <v>15</v>
      </c>
      <c r="D54" s="24" t="s">
        <v>15</v>
      </c>
      <c r="E54" s="35">
        <v>851</v>
      </c>
      <c r="F54" s="18" t="s">
        <v>15</v>
      </c>
      <c r="G54" s="24" t="s">
        <v>64</v>
      </c>
      <c r="H54" s="24" t="s">
        <v>85</v>
      </c>
      <c r="I54" s="18" t="s">
        <v>30</v>
      </c>
      <c r="J54" s="19">
        <v>534800</v>
      </c>
      <c r="K54" s="19"/>
      <c r="L54" s="19">
        <f t="shared" si="8"/>
        <v>534800</v>
      </c>
    </row>
    <row r="55" spans="1:12" s="12" customFormat="1" x14ac:dyDescent="0.25">
      <c r="A55" s="219" t="s">
        <v>96</v>
      </c>
      <c r="B55" s="219"/>
      <c r="C55" s="24" t="s">
        <v>15</v>
      </c>
      <c r="D55" s="24" t="s">
        <v>15</v>
      </c>
      <c r="E55" s="35">
        <v>851</v>
      </c>
      <c r="F55" s="10" t="s">
        <v>17</v>
      </c>
      <c r="G55" s="10"/>
      <c r="H55" s="10"/>
      <c r="I55" s="10"/>
      <c r="J55" s="11">
        <f>J56</f>
        <v>596900</v>
      </c>
      <c r="K55" s="11">
        <f t="shared" ref="K55:L55" si="26">K56</f>
        <v>672000</v>
      </c>
      <c r="L55" s="11">
        <f t="shared" si="26"/>
        <v>1268900</v>
      </c>
    </row>
    <row r="56" spans="1:12" s="16" customFormat="1" ht="27" customHeight="1" x14ac:dyDescent="0.25">
      <c r="A56" s="220" t="s">
        <v>97</v>
      </c>
      <c r="B56" s="220"/>
      <c r="C56" s="24" t="s">
        <v>15</v>
      </c>
      <c r="D56" s="24" t="s">
        <v>15</v>
      </c>
      <c r="E56" s="35">
        <v>851</v>
      </c>
      <c r="F56" s="14" t="s">
        <v>17</v>
      </c>
      <c r="G56" s="14" t="s">
        <v>98</v>
      </c>
      <c r="H56" s="14"/>
      <c r="I56" s="14"/>
      <c r="J56" s="15">
        <f>J57+J64</f>
        <v>596900</v>
      </c>
      <c r="K56" s="15">
        <f t="shared" ref="K56:L56" si="27">K57+K64</f>
        <v>672000</v>
      </c>
      <c r="L56" s="15">
        <f t="shared" si="27"/>
        <v>1268900</v>
      </c>
    </row>
    <row r="57" spans="1:12" s="1" customFormat="1" x14ac:dyDescent="0.25">
      <c r="A57" s="221" t="s">
        <v>99</v>
      </c>
      <c r="B57" s="221"/>
      <c r="C57" s="24" t="s">
        <v>15</v>
      </c>
      <c r="D57" s="24" t="s">
        <v>15</v>
      </c>
      <c r="E57" s="35">
        <v>851</v>
      </c>
      <c r="F57" s="18" t="s">
        <v>17</v>
      </c>
      <c r="G57" s="18" t="s">
        <v>98</v>
      </c>
      <c r="H57" s="18" t="s">
        <v>100</v>
      </c>
      <c r="I57" s="18"/>
      <c r="J57" s="19">
        <f>J58</f>
        <v>593400</v>
      </c>
      <c r="K57" s="19">
        <f t="shared" ref="K57:L57" si="28">K58</f>
        <v>672000</v>
      </c>
      <c r="L57" s="19">
        <f t="shared" si="28"/>
        <v>1265400</v>
      </c>
    </row>
    <row r="58" spans="1:12" s="1" customFormat="1" ht="41.25" customHeight="1" x14ac:dyDescent="0.25">
      <c r="A58" s="221" t="s">
        <v>101</v>
      </c>
      <c r="B58" s="221"/>
      <c r="C58" s="24" t="s">
        <v>15</v>
      </c>
      <c r="D58" s="24" t="s">
        <v>15</v>
      </c>
      <c r="E58" s="35">
        <v>851</v>
      </c>
      <c r="F58" s="18" t="s">
        <v>17</v>
      </c>
      <c r="G58" s="18" t="s">
        <v>98</v>
      </c>
      <c r="H58" s="18" t="s">
        <v>102</v>
      </c>
      <c r="I58" s="18"/>
      <c r="J58" s="19">
        <f>J59+J62</f>
        <v>593400</v>
      </c>
      <c r="K58" s="19">
        <f t="shared" ref="K58:L58" si="29">K59+K62</f>
        <v>672000</v>
      </c>
      <c r="L58" s="19">
        <f t="shared" si="29"/>
        <v>1265400</v>
      </c>
    </row>
    <row r="59" spans="1:12" s="1" customFormat="1" ht="25.5" x14ac:dyDescent="0.25">
      <c r="A59" s="32"/>
      <c r="B59" s="17" t="s">
        <v>22</v>
      </c>
      <c r="C59" s="24" t="s">
        <v>15</v>
      </c>
      <c r="D59" s="24" t="s">
        <v>15</v>
      </c>
      <c r="E59" s="35">
        <v>851</v>
      </c>
      <c r="F59" s="18" t="s">
        <v>17</v>
      </c>
      <c r="G59" s="24" t="s">
        <v>98</v>
      </c>
      <c r="H59" s="18" t="s">
        <v>102</v>
      </c>
      <c r="I59" s="18" t="s">
        <v>24</v>
      </c>
      <c r="J59" s="19">
        <f>J61+J60</f>
        <v>537700</v>
      </c>
      <c r="K59" s="19">
        <f t="shared" ref="K59:L59" si="30">K61+K60</f>
        <v>595000</v>
      </c>
      <c r="L59" s="19">
        <f t="shared" si="30"/>
        <v>1132700</v>
      </c>
    </row>
    <row r="60" spans="1:12" s="1" customFormat="1" x14ac:dyDescent="0.25">
      <c r="A60" s="32"/>
      <c r="B60" s="17" t="s">
        <v>103</v>
      </c>
      <c r="C60" s="24" t="s">
        <v>15</v>
      </c>
      <c r="D60" s="24" t="s">
        <v>15</v>
      </c>
      <c r="E60" s="35">
        <v>851</v>
      </c>
      <c r="F60" s="18" t="s">
        <v>17</v>
      </c>
      <c r="G60" s="24" t="s">
        <v>98</v>
      </c>
      <c r="H60" s="18" t="s">
        <v>102</v>
      </c>
      <c r="I60" s="18" t="s">
        <v>104</v>
      </c>
      <c r="J60" s="19"/>
      <c r="K60" s="19">
        <v>1035000</v>
      </c>
      <c r="L60" s="19">
        <f t="shared" ref="L60" si="31">J60+K60</f>
        <v>1035000</v>
      </c>
    </row>
    <row r="61" spans="1:12" s="1" customFormat="1" ht="25.5" x14ac:dyDescent="0.25">
      <c r="A61" s="33"/>
      <c r="B61" s="21" t="s">
        <v>105</v>
      </c>
      <c r="C61" s="24" t="s">
        <v>15</v>
      </c>
      <c r="D61" s="24" t="s">
        <v>15</v>
      </c>
      <c r="E61" s="35">
        <v>851</v>
      </c>
      <c r="F61" s="18" t="s">
        <v>17</v>
      </c>
      <c r="G61" s="24" t="s">
        <v>98</v>
      </c>
      <c r="H61" s="18" t="s">
        <v>102</v>
      </c>
      <c r="I61" s="18" t="s">
        <v>106</v>
      </c>
      <c r="J61" s="19">
        <f>537694+6</f>
        <v>537700</v>
      </c>
      <c r="K61" s="19">
        <v>-440000</v>
      </c>
      <c r="L61" s="19">
        <f t="shared" si="8"/>
        <v>97700</v>
      </c>
    </row>
    <row r="62" spans="1:12" s="1" customFormat="1" x14ac:dyDescent="0.25">
      <c r="A62" s="33"/>
      <c r="B62" s="21" t="s">
        <v>27</v>
      </c>
      <c r="C62" s="24" t="s">
        <v>15</v>
      </c>
      <c r="D62" s="24" t="s">
        <v>15</v>
      </c>
      <c r="E62" s="35">
        <v>851</v>
      </c>
      <c r="F62" s="18" t="s">
        <v>17</v>
      </c>
      <c r="G62" s="24" t="s">
        <v>98</v>
      </c>
      <c r="H62" s="18" t="s">
        <v>102</v>
      </c>
      <c r="I62" s="18" t="s">
        <v>28</v>
      </c>
      <c r="J62" s="19">
        <f>J63</f>
        <v>55700</v>
      </c>
      <c r="K62" s="19">
        <f t="shared" ref="K62:L62" si="32">K63</f>
        <v>77000</v>
      </c>
      <c r="L62" s="19">
        <f t="shared" si="32"/>
        <v>132700</v>
      </c>
    </row>
    <row r="63" spans="1:12" s="1" customFormat="1" x14ac:dyDescent="0.25">
      <c r="A63" s="33"/>
      <c r="B63" s="17" t="s">
        <v>29</v>
      </c>
      <c r="C63" s="24" t="s">
        <v>15</v>
      </c>
      <c r="D63" s="24" t="s">
        <v>15</v>
      </c>
      <c r="E63" s="35">
        <v>851</v>
      </c>
      <c r="F63" s="18" t="s">
        <v>17</v>
      </c>
      <c r="G63" s="24" t="s">
        <v>98</v>
      </c>
      <c r="H63" s="18" t="s">
        <v>102</v>
      </c>
      <c r="I63" s="18" t="s">
        <v>30</v>
      </c>
      <c r="J63" s="19">
        <f>55735-35</f>
        <v>55700</v>
      </c>
      <c r="K63" s="19">
        <v>77000</v>
      </c>
      <c r="L63" s="19">
        <f t="shared" si="8"/>
        <v>132700</v>
      </c>
    </row>
    <row r="64" spans="1:12" s="1" customFormat="1" ht="28.5" customHeight="1" x14ac:dyDescent="0.25">
      <c r="A64" s="221" t="s">
        <v>42</v>
      </c>
      <c r="B64" s="221"/>
      <c r="C64" s="24" t="s">
        <v>15</v>
      </c>
      <c r="D64" s="24" t="s">
        <v>15</v>
      </c>
      <c r="E64" s="35">
        <v>851</v>
      </c>
      <c r="F64" s="18" t="s">
        <v>17</v>
      </c>
      <c r="G64" s="24" t="s">
        <v>98</v>
      </c>
      <c r="H64" s="18" t="s">
        <v>43</v>
      </c>
      <c r="I64" s="18"/>
      <c r="J64" s="19">
        <f>J65</f>
        <v>3500</v>
      </c>
      <c r="K64" s="19">
        <f t="shared" ref="K64:L67" si="33">K65</f>
        <v>0</v>
      </c>
      <c r="L64" s="19">
        <f t="shared" si="33"/>
        <v>3500</v>
      </c>
    </row>
    <row r="65" spans="1:15" s="1" customFormat="1" ht="40.5" customHeight="1" x14ac:dyDescent="0.25">
      <c r="A65" s="225" t="s">
        <v>44</v>
      </c>
      <c r="B65" s="226"/>
      <c r="C65" s="24" t="s">
        <v>15</v>
      </c>
      <c r="D65" s="24" t="s">
        <v>15</v>
      </c>
      <c r="E65" s="35">
        <v>851</v>
      </c>
      <c r="F65" s="18" t="s">
        <v>17</v>
      </c>
      <c r="G65" s="24" t="s">
        <v>98</v>
      </c>
      <c r="H65" s="18" t="s">
        <v>45</v>
      </c>
      <c r="I65" s="18"/>
      <c r="J65" s="19">
        <f>J66</f>
        <v>3500</v>
      </c>
      <c r="K65" s="19">
        <f t="shared" si="33"/>
        <v>0</v>
      </c>
      <c r="L65" s="19">
        <f t="shared" si="33"/>
        <v>3500</v>
      </c>
    </row>
    <row r="66" spans="1:15" s="1" customFormat="1" ht="53.25" customHeight="1" x14ac:dyDescent="0.25">
      <c r="A66" s="221" t="s">
        <v>107</v>
      </c>
      <c r="B66" s="221"/>
      <c r="C66" s="24" t="s">
        <v>15</v>
      </c>
      <c r="D66" s="24" t="s">
        <v>15</v>
      </c>
      <c r="E66" s="35">
        <v>851</v>
      </c>
      <c r="F66" s="18" t="s">
        <v>17</v>
      </c>
      <c r="G66" s="24" t="s">
        <v>98</v>
      </c>
      <c r="H66" s="18" t="s">
        <v>108</v>
      </c>
      <c r="I66" s="18"/>
      <c r="J66" s="19">
        <f>J67</f>
        <v>3500</v>
      </c>
      <c r="K66" s="19">
        <f t="shared" si="33"/>
        <v>0</v>
      </c>
      <c r="L66" s="19">
        <f t="shared" si="33"/>
        <v>3500</v>
      </c>
    </row>
    <row r="67" spans="1:15" s="1" customFormat="1" x14ac:dyDescent="0.25">
      <c r="A67" s="20"/>
      <c r="B67" s="21" t="s">
        <v>27</v>
      </c>
      <c r="C67" s="24" t="s">
        <v>15</v>
      </c>
      <c r="D67" s="24" t="s">
        <v>15</v>
      </c>
      <c r="E67" s="35">
        <v>851</v>
      </c>
      <c r="F67" s="18" t="s">
        <v>17</v>
      </c>
      <c r="G67" s="24" t="s">
        <v>98</v>
      </c>
      <c r="H67" s="18" t="s">
        <v>108</v>
      </c>
      <c r="I67" s="18" t="s">
        <v>28</v>
      </c>
      <c r="J67" s="19">
        <f>J68</f>
        <v>3500</v>
      </c>
      <c r="K67" s="19">
        <f t="shared" si="33"/>
        <v>0</v>
      </c>
      <c r="L67" s="19">
        <f t="shared" si="33"/>
        <v>3500</v>
      </c>
    </row>
    <row r="68" spans="1:15" s="1" customFormat="1" x14ac:dyDescent="0.25">
      <c r="A68" s="20"/>
      <c r="B68" s="17" t="s">
        <v>29</v>
      </c>
      <c r="C68" s="24" t="s">
        <v>15</v>
      </c>
      <c r="D68" s="24" t="s">
        <v>15</v>
      </c>
      <c r="E68" s="35">
        <v>851</v>
      </c>
      <c r="F68" s="18" t="s">
        <v>17</v>
      </c>
      <c r="G68" s="24" t="s">
        <v>98</v>
      </c>
      <c r="H68" s="18" t="s">
        <v>108</v>
      </c>
      <c r="I68" s="18" t="s">
        <v>30</v>
      </c>
      <c r="J68" s="19">
        <v>3500</v>
      </c>
      <c r="K68" s="19"/>
      <c r="L68" s="19">
        <f t="shared" si="8"/>
        <v>3500</v>
      </c>
    </row>
    <row r="69" spans="1:15" s="12" customFormat="1" x14ac:dyDescent="0.25">
      <c r="A69" s="219" t="s">
        <v>109</v>
      </c>
      <c r="B69" s="219"/>
      <c r="C69" s="24" t="s">
        <v>15</v>
      </c>
      <c r="D69" s="24" t="s">
        <v>15</v>
      </c>
      <c r="E69" s="35">
        <v>851</v>
      </c>
      <c r="F69" s="10" t="s">
        <v>38</v>
      </c>
      <c r="G69" s="10"/>
      <c r="H69" s="10"/>
      <c r="I69" s="10"/>
      <c r="J69" s="11">
        <f>J70+J77</f>
        <v>848500</v>
      </c>
      <c r="K69" s="11">
        <f t="shared" ref="K69:L69" si="34">K70+K77</f>
        <v>0</v>
      </c>
      <c r="L69" s="11">
        <f t="shared" si="34"/>
        <v>848500</v>
      </c>
    </row>
    <row r="70" spans="1:15" s="16" customFormat="1" x14ac:dyDescent="0.25">
      <c r="A70" s="220" t="s">
        <v>110</v>
      </c>
      <c r="B70" s="220"/>
      <c r="C70" s="24" t="s">
        <v>15</v>
      </c>
      <c r="D70" s="24" t="s">
        <v>15</v>
      </c>
      <c r="E70" s="35">
        <v>851</v>
      </c>
      <c r="F70" s="14" t="s">
        <v>38</v>
      </c>
      <c r="G70" s="14" t="s">
        <v>111</v>
      </c>
      <c r="H70" s="14"/>
      <c r="I70" s="14"/>
      <c r="J70" s="15">
        <f>J71+J74</f>
        <v>705000</v>
      </c>
      <c r="K70" s="15">
        <f t="shared" ref="K70:L70" si="35">K71+K74</f>
        <v>0</v>
      </c>
      <c r="L70" s="15">
        <f t="shared" si="35"/>
        <v>705000</v>
      </c>
    </row>
    <row r="71" spans="1:15" s="1" customFormat="1" ht="28.5" customHeight="1" x14ac:dyDescent="0.25">
      <c r="A71" s="221" t="s">
        <v>112</v>
      </c>
      <c r="B71" s="221"/>
      <c r="C71" s="24" t="s">
        <v>15</v>
      </c>
      <c r="D71" s="24" t="s">
        <v>15</v>
      </c>
      <c r="E71" s="35">
        <v>851</v>
      </c>
      <c r="F71" s="18" t="s">
        <v>38</v>
      </c>
      <c r="G71" s="18" t="s">
        <v>111</v>
      </c>
      <c r="H71" s="18" t="s">
        <v>113</v>
      </c>
      <c r="I71" s="18"/>
      <c r="J71" s="19">
        <f t="shared" ref="J71:L72" si="36">J72</f>
        <v>55000</v>
      </c>
      <c r="K71" s="19">
        <f t="shared" si="36"/>
        <v>0</v>
      </c>
      <c r="L71" s="19">
        <f t="shared" si="36"/>
        <v>55000</v>
      </c>
    </row>
    <row r="72" spans="1:15" s="1" customFormat="1" x14ac:dyDescent="0.25">
      <c r="A72" s="33"/>
      <c r="B72" s="21" t="s">
        <v>27</v>
      </c>
      <c r="C72" s="24" t="s">
        <v>15</v>
      </c>
      <c r="D72" s="24" t="s">
        <v>15</v>
      </c>
      <c r="E72" s="35">
        <v>851</v>
      </c>
      <c r="F72" s="18" t="s">
        <v>38</v>
      </c>
      <c r="G72" s="18" t="s">
        <v>111</v>
      </c>
      <c r="H72" s="18" t="s">
        <v>113</v>
      </c>
      <c r="I72" s="18" t="s">
        <v>28</v>
      </c>
      <c r="J72" s="19">
        <f t="shared" si="36"/>
        <v>55000</v>
      </c>
      <c r="K72" s="19">
        <f t="shared" si="36"/>
        <v>0</v>
      </c>
      <c r="L72" s="19">
        <f t="shared" si="36"/>
        <v>55000</v>
      </c>
    </row>
    <row r="73" spans="1:15" s="1" customFormat="1" x14ac:dyDescent="0.25">
      <c r="A73" s="33"/>
      <c r="B73" s="17" t="s">
        <v>29</v>
      </c>
      <c r="C73" s="24" t="s">
        <v>15</v>
      </c>
      <c r="D73" s="24" t="s">
        <v>15</v>
      </c>
      <c r="E73" s="35">
        <v>851</v>
      </c>
      <c r="F73" s="18" t="s">
        <v>38</v>
      </c>
      <c r="G73" s="18" t="s">
        <v>111</v>
      </c>
      <c r="H73" s="18" t="s">
        <v>113</v>
      </c>
      <c r="I73" s="18" t="s">
        <v>30</v>
      </c>
      <c r="J73" s="19">
        <v>55000</v>
      </c>
      <c r="K73" s="19"/>
      <c r="L73" s="19">
        <f t="shared" si="8"/>
        <v>55000</v>
      </c>
    </row>
    <row r="74" spans="1:15" s="160" customFormat="1" ht="25.5" customHeight="1" x14ac:dyDescent="0.25">
      <c r="A74" s="243" t="s">
        <v>114</v>
      </c>
      <c r="B74" s="244"/>
      <c r="C74" s="24" t="s">
        <v>15</v>
      </c>
      <c r="D74" s="24" t="s">
        <v>15</v>
      </c>
      <c r="E74" s="35">
        <v>851</v>
      </c>
      <c r="F74" s="18" t="s">
        <v>38</v>
      </c>
      <c r="G74" s="18" t="s">
        <v>111</v>
      </c>
      <c r="H74" s="35" t="s">
        <v>115</v>
      </c>
      <c r="I74" s="158"/>
      <c r="J74" s="159">
        <f>J75</f>
        <v>650000</v>
      </c>
      <c r="K74" s="159">
        <f t="shared" ref="K74:L75" si="37">K75</f>
        <v>0</v>
      </c>
      <c r="L74" s="159">
        <f t="shared" si="37"/>
        <v>650000</v>
      </c>
    </row>
    <row r="75" spans="1:15" s="1" customFormat="1" x14ac:dyDescent="0.25">
      <c r="A75" s="17"/>
      <c r="B75" s="17" t="s">
        <v>31</v>
      </c>
      <c r="C75" s="24" t="s">
        <v>15</v>
      </c>
      <c r="D75" s="24" t="s">
        <v>15</v>
      </c>
      <c r="E75" s="35">
        <v>851</v>
      </c>
      <c r="F75" s="18" t="s">
        <v>38</v>
      </c>
      <c r="G75" s="18" t="s">
        <v>111</v>
      </c>
      <c r="H75" s="35" t="s">
        <v>115</v>
      </c>
      <c r="I75" s="18" t="s">
        <v>32</v>
      </c>
      <c r="J75" s="39">
        <f>J76</f>
        <v>650000</v>
      </c>
      <c r="K75" s="39">
        <f t="shared" si="37"/>
        <v>0</v>
      </c>
      <c r="L75" s="39">
        <f t="shared" si="37"/>
        <v>650000</v>
      </c>
      <c r="N75" s="40"/>
      <c r="O75" s="41"/>
    </row>
    <row r="76" spans="1:15" s="1" customFormat="1" ht="25.5" x14ac:dyDescent="0.25">
      <c r="A76" s="17"/>
      <c r="B76" s="17" t="s">
        <v>116</v>
      </c>
      <c r="C76" s="24" t="s">
        <v>15</v>
      </c>
      <c r="D76" s="24" t="s">
        <v>15</v>
      </c>
      <c r="E76" s="35">
        <v>851</v>
      </c>
      <c r="F76" s="18" t="s">
        <v>38</v>
      </c>
      <c r="G76" s="18" t="s">
        <v>111</v>
      </c>
      <c r="H76" s="35" t="s">
        <v>115</v>
      </c>
      <c r="I76" s="18" t="s">
        <v>117</v>
      </c>
      <c r="J76" s="39">
        <v>650000</v>
      </c>
      <c r="K76" s="39"/>
      <c r="L76" s="19">
        <f t="shared" si="8"/>
        <v>650000</v>
      </c>
      <c r="N76" s="40"/>
      <c r="O76" s="41"/>
    </row>
    <row r="77" spans="1:15" s="16" customFormat="1" x14ac:dyDescent="0.25">
      <c r="A77" s="220" t="s">
        <v>121</v>
      </c>
      <c r="B77" s="220"/>
      <c r="C77" s="24" t="s">
        <v>15</v>
      </c>
      <c r="D77" s="24" t="s">
        <v>15</v>
      </c>
      <c r="E77" s="35">
        <v>851</v>
      </c>
      <c r="F77" s="14" t="s">
        <v>38</v>
      </c>
      <c r="G77" s="14" t="s">
        <v>122</v>
      </c>
      <c r="H77" s="14"/>
      <c r="I77" s="14"/>
      <c r="J77" s="15">
        <f t="shared" ref="J77:L79" si="38">J78</f>
        <v>143500</v>
      </c>
      <c r="K77" s="15">
        <f t="shared" si="38"/>
        <v>0</v>
      </c>
      <c r="L77" s="15">
        <f t="shared" si="38"/>
        <v>143500</v>
      </c>
    </row>
    <row r="78" spans="1:15" s="23" customFormat="1" x14ac:dyDescent="0.25">
      <c r="A78" s="221" t="s">
        <v>71</v>
      </c>
      <c r="B78" s="221"/>
      <c r="C78" s="24" t="s">
        <v>15</v>
      </c>
      <c r="D78" s="24" t="s">
        <v>15</v>
      </c>
      <c r="E78" s="35">
        <v>851</v>
      </c>
      <c r="F78" s="18" t="s">
        <v>38</v>
      </c>
      <c r="G78" s="18" t="s">
        <v>122</v>
      </c>
      <c r="H78" s="18" t="s">
        <v>72</v>
      </c>
      <c r="I78" s="7"/>
      <c r="J78" s="19">
        <f t="shared" si="38"/>
        <v>143500</v>
      </c>
      <c r="K78" s="19">
        <f t="shared" si="38"/>
        <v>0</v>
      </c>
      <c r="L78" s="19">
        <f t="shared" si="38"/>
        <v>143500</v>
      </c>
    </row>
    <row r="79" spans="1:15" s="1" customFormat="1" ht="52.5" customHeight="1" x14ac:dyDescent="0.25">
      <c r="A79" s="221" t="s">
        <v>73</v>
      </c>
      <c r="B79" s="221"/>
      <c r="C79" s="24" t="s">
        <v>15</v>
      </c>
      <c r="D79" s="24" t="s">
        <v>15</v>
      </c>
      <c r="E79" s="35">
        <v>851</v>
      </c>
      <c r="F79" s="24" t="s">
        <v>38</v>
      </c>
      <c r="G79" s="24" t="s">
        <v>122</v>
      </c>
      <c r="H79" s="24" t="s">
        <v>74</v>
      </c>
      <c r="I79" s="25"/>
      <c r="J79" s="19">
        <f t="shared" si="38"/>
        <v>143500</v>
      </c>
      <c r="K79" s="19">
        <f t="shared" si="38"/>
        <v>0</v>
      </c>
      <c r="L79" s="19">
        <f t="shared" si="38"/>
        <v>143500</v>
      </c>
    </row>
    <row r="80" spans="1:15" s="1" customFormat="1" ht="27.75" customHeight="1" x14ac:dyDescent="0.25">
      <c r="A80" s="221" t="s">
        <v>123</v>
      </c>
      <c r="B80" s="221"/>
      <c r="C80" s="24" t="s">
        <v>15</v>
      </c>
      <c r="D80" s="24" t="s">
        <v>15</v>
      </c>
      <c r="E80" s="35">
        <v>851</v>
      </c>
      <c r="F80" s="24" t="s">
        <v>38</v>
      </c>
      <c r="G80" s="24" t="s">
        <v>122</v>
      </c>
      <c r="H80" s="24" t="s">
        <v>124</v>
      </c>
      <c r="I80" s="24"/>
      <c r="J80" s="19">
        <f>J81+J83</f>
        <v>143500</v>
      </c>
      <c r="K80" s="19">
        <f t="shared" ref="K80:L80" si="39">K81+K83</f>
        <v>0</v>
      </c>
      <c r="L80" s="19">
        <f t="shared" si="39"/>
        <v>143500</v>
      </c>
    </row>
    <row r="81" spans="1:14" s="1" customFormat="1" ht="25.5" x14ac:dyDescent="0.25">
      <c r="A81" s="17"/>
      <c r="B81" s="17" t="s">
        <v>22</v>
      </c>
      <c r="C81" s="24" t="s">
        <v>15</v>
      </c>
      <c r="D81" s="24" t="s">
        <v>15</v>
      </c>
      <c r="E81" s="35">
        <v>851</v>
      </c>
      <c r="F81" s="24" t="s">
        <v>38</v>
      </c>
      <c r="G81" s="24" t="s">
        <v>122</v>
      </c>
      <c r="H81" s="24" t="s">
        <v>124</v>
      </c>
      <c r="I81" s="18" t="s">
        <v>24</v>
      </c>
      <c r="J81" s="19">
        <f>J82</f>
        <v>73900</v>
      </c>
      <c r="K81" s="19">
        <f t="shared" ref="K81:L81" si="40">K82</f>
        <v>0</v>
      </c>
      <c r="L81" s="19">
        <f t="shared" si="40"/>
        <v>73900</v>
      </c>
    </row>
    <row r="82" spans="1:14" s="1" customFormat="1" x14ac:dyDescent="0.25">
      <c r="A82" s="20"/>
      <c r="B82" s="21" t="s">
        <v>25</v>
      </c>
      <c r="C82" s="24" t="s">
        <v>15</v>
      </c>
      <c r="D82" s="24" t="s">
        <v>15</v>
      </c>
      <c r="E82" s="35">
        <v>851</v>
      </c>
      <c r="F82" s="24" t="s">
        <v>38</v>
      </c>
      <c r="G82" s="24" t="s">
        <v>122</v>
      </c>
      <c r="H82" s="24" t="s">
        <v>124</v>
      </c>
      <c r="I82" s="18" t="s">
        <v>26</v>
      </c>
      <c r="J82" s="19">
        <f>73883+17</f>
        <v>73900</v>
      </c>
      <c r="K82" s="19"/>
      <c r="L82" s="19">
        <f t="shared" ref="L82:L157" si="41">J82+K82</f>
        <v>73900</v>
      </c>
    </row>
    <row r="83" spans="1:14" s="1" customFormat="1" x14ac:dyDescent="0.25">
      <c r="A83" s="20"/>
      <c r="B83" s="21" t="s">
        <v>27</v>
      </c>
      <c r="C83" s="24" t="s">
        <v>15</v>
      </c>
      <c r="D83" s="24" t="s">
        <v>15</v>
      </c>
      <c r="E83" s="35">
        <v>851</v>
      </c>
      <c r="F83" s="24" t="s">
        <v>38</v>
      </c>
      <c r="G83" s="24" t="s">
        <v>122</v>
      </c>
      <c r="H83" s="24" t="s">
        <v>124</v>
      </c>
      <c r="I83" s="18" t="s">
        <v>28</v>
      </c>
      <c r="J83" s="19">
        <f>J84</f>
        <v>69600</v>
      </c>
      <c r="K83" s="19">
        <f t="shared" ref="K83:L83" si="42">K84</f>
        <v>0</v>
      </c>
      <c r="L83" s="19">
        <f t="shared" si="42"/>
        <v>69600</v>
      </c>
    </row>
    <row r="84" spans="1:14" s="1" customFormat="1" x14ac:dyDescent="0.25">
      <c r="A84" s="20"/>
      <c r="B84" s="17" t="s">
        <v>29</v>
      </c>
      <c r="C84" s="24" t="s">
        <v>15</v>
      </c>
      <c r="D84" s="24" t="s">
        <v>15</v>
      </c>
      <c r="E84" s="35">
        <v>851</v>
      </c>
      <c r="F84" s="24" t="s">
        <v>38</v>
      </c>
      <c r="G84" s="24" t="s">
        <v>122</v>
      </c>
      <c r="H84" s="24" t="s">
        <v>124</v>
      </c>
      <c r="I84" s="18" t="s">
        <v>30</v>
      </c>
      <c r="J84" s="19">
        <f>69617-17</f>
        <v>69600</v>
      </c>
      <c r="K84" s="19"/>
      <c r="L84" s="19">
        <f t="shared" si="41"/>
        <v>69600</v>
      </c>
    </row>
    <row r="85" spans="1:14" s="12" customFormat="1" x14ac:dyDescent="0.25">
      <c r="A85" s="219" t="s">
        <v>143</v>
      </c>
      <c r="B85" s="219"/>
      <c r="C85" s="24" t="s">
        <v>15</v>
      </c>
      <c r="D85" s="24" t="s">
        <v>15</v>
      </c>
      <c r="E85" s="35">
        <v>851</v>
      </c>
      <c r="F85" s="10" t="s">
        <v>144</v>
      </c>
      <c r="G85" s="10"/>
      <c r="H85" s="10"/>
      <c r="I85" s="10"/>
      <c r="J85" s="11">
        <f>J86+J94</f>
        <v>2892400</v>
      </c>
      <c r="K85" s="11">
        <f t="shared" ref="K85:L85" si="43">K86+K94</f>
        <v>6768861</v>
      </c>
      <c r="L85" s="11">
        <f t="shared" si="43"/>
        <v>9661261</v>
      </c>
    </row>
    <row r="86" spans="1:14" s="16" customFormat="1" x14ac:dyDescent="0.25">
      <c r="A86" s="220" t="s">
        <v>145</v>
      </c>
      <c r="B86" s="220"/>
      <c r="C86" s="24" t="s">
        <v>15</v>
      </c>
      <c r="D86" s="24" t="s">
        <v>15</v>
      </c>
      <c r="E86" s="35">
        <v>851</v>
      </c>
      <c r="F86" s="14" t="s">
        <v>144</v>
      </c>
      <c r="G86" s="14" t="s">
        <v>15</v>
      </c>
      <c r="H86" s="14"/>
      <c r="I86" s="14"/>
      <c r="J86" s="15">
        <f>J87+J90</f>
        <v>500000</v>
      </c>
      <c r="K86" s="15">
        <f t="shared" ref="K86:L86" si="44">K87+K90</f>
        <v>1000000</v>
      </c>
      <c r="L86" s="15">
        <f t="shared" si="44"/>
        <v>1500000</v>
      </c>
    </row>
    <row r="87" spans="1:14" s="1" customFormat="1" x14ac:dyDescent="0.25">
      <c r="A87" s="221" t="s">
        <v>169</v>
      </c>
      <c r="B87" s="221"/>
      <c r="C87" s="24" t="s">
        <v>15</v>
      </c>
      <c r="D87" s="24" t="s">
        <v>15</v>
      </c>
      <c r="E87" s="35">
        <v>851</v>
      </c>
      <c r="F87" s="18" t="s">
        <v>144</v>
      </c>
      <c r="G87" s="18" t="s">
        <v>15</v>
      </c>
      <c r="H87" s="18" t="s">
        <v>170</v>
      </c>
      <c r="I87" s="18"/>
      <c r="J87" s="19">
        <f>J88</f>
        <v>0</v>
      </c>
      <c r="K87" s="19">
        <f t="shared" ref="K87:L87" si="45">K88</f>
        <v>1000000</v>
      </c>
      <c r="L87" s="19">
        <f t="shared" si="45"/>
        <v>1000000</v>
      </c>
    </row>
    <row r="88" spans="1:14" s="1" customFormat="1" x14ac:dyDescent="0.25">
      <c r="A88" s="17"/>
      <c r="B88" s="17" t="s">
        <v>137</v>
      </c>
      <c r="C88" s="24" t="s">
        <v>15</v>
      </c>
      <c r="D88" s="24" t="s">
        <v>15</v>
      </c>
      <c r="E88" s="35">
        <v>851</v>
      </c>
      <c r="F88" s="18" t="s">
        <v>144</v>
      </c>
      <c r="G88" s="18" t="s">
        <v>15</v>
      </c>
      <c r="H88" s="18" t="s">
        <v>170</v>
      </c>
      <c r="I88" s="18" t="s">
        <v>138</v>
      </c>
      <c r="J88" s="19">
        <f>J89</f>
        <v>0</v>
      </c>
      <c r="K88" s="19">
        <f>K89</f>
        <v>1000000</v>
      </c>
      <c r="L88" s="19">
        <f>L89</f>
        <v>1000000</v>
      </c>
    </row>
    <row r="89" spans="1:14" s="1" customFormat="1" ht="25.5" x14ac:dyDescent="0.25">
      <c r="A89" s="20"/>
      <c r="B89" s="17" t="s">
        <v>139</v>
      </c>
      <c r="C89" s="24" t="s">
        <v>15</v>
      </c>
      <c r="D89" s="24" t="s">
        <v>15</v>
      </c>
      <c r="E89" s="35">
        <v>851</v>
      </c>
      <c r="F89" s="18" t="s">
        <v>144</v>
      </c>
      <c r="G89" s="18" t="s">
        <v>15</v>
      </c>
      <c r="H89" s="18" t="s">
        <v>170</v>
      </c>
      <c r="I89" s="18" t="s">
        <v>140</v>
      </c>
      <c r="J89" s="19">
        <v>0</v>
      </c>
      <c r="K89" s="19">
        <v>1000000</v>
      </c>
      <c r="L89" s="19">
        <f t="shared" ref="L89" si="46">J89+K89</f>
        <v>1000000</v>
      </c>
    </row>
    <row r="90" spans="1:14" s="16" customFormat="1" x14ac:dyDescent="0.25">
      <c r="A90" s="221" t="s">
        <v>171</v>
      </c>
      <c r="B90" s="221"/>
      <c r="C90" s="24" t="s">
        <v>15</v>
      </c>
      <c r="D90" s="24" t="s">
        <v>15</v>
      </c>
      <c r="E90" s="35">
        <v>851</v>
      </c>
      <c r="F90" s="18" t="s">
        <v>144</v>
      </c>
      <c r="G90" s="18" t="s">
        <v>15</v>
      </c>
      <c r="H90" s="18" t="s">
        <v>172</v>
      </c>
      <c r="I90" s="18"/>
      <c r="J90" s="19">
        <f t="shared" ref="J90:L90" si="47">J91</f>
        <v>500000</v>
      </c>
      <c r="K90" s="19">
        <f t="shared" si="47"/>
        <v>0</v>
      </c>
      <c r="L90" s="19">
        <f t="shared" si="47"/>
        <v>500000</v>
      </c>
    </row>
    <row r="91" spans="1:14" s="1" customFormat="1" x14ac:dyDescent="0.25">
      <c r="A91" s="17"/>
      <c r="B91" s="17" t="s">
        <v>137</v>
      </c>
      <c r="C91" s="24" t="s">
        <v>15</v>
      </c>
      <c r="D91" s="24" t="s">
        <v>15</v>
      </c>
      <c r="E91" s="35">
        <v>851</v>
      </c>
      <c r="F91" s="24" t="s">
        <v>144</v>
      </c>
      <c r="G91" s="18" t="s">
        <v>15</v>
      </c>
      <c r="H91" s="24" t="s">
        <v>172</v>
      </c>
      <c r="I91" s="24" t="s">
        <v>138</v>
      </c>
      <c r="J91" s="19">
        <f>J93+J92</f>
        <v>500000</v>
      </c>
      <c r="K91" s="19">
        <f t="shared" ref="K91:L91" si="48">K93+K92</f>
        <v>0</v>
      </c>
      <c r="L91" s="19">
        <f t="shared" si="48"/>
        <v>500000</v>
      </c>
    </row>
    <row r="92" spans="1:14" s="1" customFormat="1" ht="25.5" x14ac:dyDescent="0.25">
      <c r="A92" s="20"/>
      <c r="B92" s="17" t="s">
        <v>139</v>
      </c>
      <c r="C92" s="24" t="s">
        <v>15</v>
      </c>
      <c r="D92" s="24" t="s">
        <v>15</v>
      </c>
      <c r="E92" s="35">
        <v>851</v>
      </c>
      <c r="F92" s="18" t="s">
        <v>144</v>
      </c>
      <c r="G92" s="18" t="s">
        <v>15</v>
      </c>
      <c r="H92" s="24" t="s">
        <v>172</v>
      </c>
      <c r="I92" s="18" t="s">
        <v>140</v>
      </c>
      <c r="J92" s="19">
        <v>0</v>
      </c>
      <c r="K92" s="19">
        <v>500000</v>
      </c>
      <c r="L92" s="19">
        <f t="shared" ref="L92:L93" si="49">J92+K92</f>
        <v>500000</v>
      </c>
    </row>
    <row r="93" spans="1:14" s="1" customFormat="1" ht="25.5" hidden="1" x14ac:dyDescent="0.25">
      <c r="A93" s="17"/>
      <c r="B93" s="17" t="s">
        <v>173</v>
      </c>
      <c r="C93" s="24" t="s">
        <v>15</v>
      </c>
      <c r="D93" s="24" t="s">
        <v>15</v>
      </c>
      <c r="E93" s="35">
        <v>851</v>
      </c>
      <c r="F93" s="24" t="s">
        <v>144</v>
      </c>
      <c r="G93" s="18" t="s">
        <v>15</v>
      </c>
      <c r="H93" s="24" t="s">
        <v>172</v>
      </c>
      <c r="I93" s="24" t="s">
        <v>174</v>
      </c>
      <c r="J93" s="19">
        <v>500000</v>
      </c>
      <c r="K93" s="19">
        <v>-500000</v>
      </c>
      <c r="L93" s="19">
        <f t="shared" si="49"/>
        <v>0</v>
      </c>
    </row>
    <row r="94" spans="1:14" s="16" customFormat="1" x14ac:dyDescent="0.25">
      <c r="A94" s="220" t="s">
        <v>175</v>
      </c>
      <c r="B94" s="220"/>
      <c r="C94" s="24" t="s">
        <v>15</v>
      </c>
      <c r="D94" s="24" t="s">
        <v>15</v>
      </c>
      <c r="E94" s="35">
        <v>851</v>
      </c>
      <c r="F94" s="14" t="s">
        <v>144</v>
      </c>
      <c r="G94" s="14" t="s">
        <v>87</v>
      </c>
      <c r="H94" s="14"/>
      <c r="I94" s="14"/>
      <c r="J94" s="15">
        <f>J95+J99</f>
        <v>2392400</v>
      </c>
      <c r="K94" s="15">
        <f t="shared" ref="K94:L94" si="50">K95+K99</f>
        <v>5768861</v>
      </c>
      <c r="L94" s="15">
        <f t="shared" si="50"/>
        <v>8161261</v>
      </c>
    </row>
    <row r="95" spans="1:14" s="1" customFormat="1" x14ac:dyDescent="0.25">
      <c r="A95" s="225" t="s">
        <v>204</v>
      </c>
      <c r="B95" s="226"/>
      <c r="C95" s="24" t="s">
        <v>15</v>
      </c>
      <c r="D95" s="24" t="s">
        <v>15</v>
      </c>
      <c r="E95" s="35">
        <v>851</v>
      </c>
      <c r="F95" s="18" t="s">
        <v>144</v>
      </c>
      <c r="G95" s="24" t="s">
        <v>87</v>
      </c>
      <c r="H95" s="24" t="s">
        <v>205</v>
      </c>
      <c r="I95" s="18"/>
      <c r="J95" s="19">
        <f>J96</f>
        <v>0</v>
      </c>
      <c r="K95" s="19">
        <f t="shared" ref="K95:L95" si="51">K96</f>
        <v>2000000</v>
      </c>
      <c r="L95" s="19">
        <f t="shared" si="51"/>
        <v>2000000</v>
      </c>
      <c r="N95" s="49"/>
    </row>
    <row r="96" spans="1:14" s="1" customFormat="1" x14ac:dyDescent="0.25">
      <c r="A96" s="17"/>
      <c r="B96" s="17" t="s">
        <v>585</v>
      </c>
      <c r="C96" s="24" t="s">
        <v>15</v>
      </c>
      <c r="D96" s="24" t="s">
        <v>15</v>
      </c>
      <c r="E96" s="35">
        <v>851</v>
      </c>
      <c r="F96" s="18" t="s">
        <v>144</v>
      </c>
      <c r="G96" s="24" t="s">
        <v>87</v>
      </c>
      <c r="H96" s="24" t="s">
        <v>207</v>
      </c>
      <c r="I96" s="18"/>
      <c r="J96" s="19">
        <f>J98</f>
        <v>0</v>
      </c>
      <c r="K96" s="19">
        <f>K98</f>
        <v>2000000</v>
      </c>
      <c r="L96" s="19">
        <f>L98</f>
        <v>2000000</v>
      </c>
      <c r="N96" s="49"/>
    </row>
    <row r="97" spans="1:14" s="1" customFormat="1" x14ac:dyDescent="0.25">
      <c r="A97" s="17"/>
      <c r="B97" s="17" t="s">
        <v>137</v>
      </c>
      <c r="C97" s="24" t="s">
        <v>15</v>
      </c>
      <c r="D97" s="24" t="s">
        <v>15</v>
      </c>
      <c r="E97" s="35">
        <v>851</v>
      </c>
      <c r="F97" s="18" t="s">
        <v>144</v>
      </c>
      <c r="G97" s="24" t="s">
        <v>87</v>
      </c>
      <c r="H97" s="24" t="s">
        <v>207</v>
      </c>
      <c r="I97" s="18" t="s">
        <v>138</v>
      </c>
      <c r="J97" s="19">
        <f>J98</f>
        <v>0</v>
      </c>
      <c r="K97" s="19">
        <f>K98</f>
        <v>2000000</v>
      </c>
      <c r="L97" s="19">
        <f>L98</f>
        <v>2000000</v>
      </c>
      <c r="N97" s="49"/>
    </row>
    <row r="98" spans="1:14" s="1" customFormat="1" ht="25.5" x14ac:dyDescent="0.25">
      <c r="A98" s="17"/>
      <c r="B98" s="17" t="s">
        <v>139</v>
      </c>
      <c r="C98" s="24" t="s">
        <v>15</v>
      </c>
      <c r="D98" s="24" t="s">
        <v>15</v>
      </c>
      <c r="E98" s="35">
        <v>851</v>
      </c>
      <c r="F98" s="18" t="s">
        <v>144</v>
      </c>
      <c r="G98" s="24" t="s">
        <v>87</v>
      </c>
      <c r="H98" s="24" t="s">
        <v>207</v>
      </c>
      <c r="I98" s="18" t="s">
        <v>140</v>
      </c>
      <c r="J98" s="19">
        <v>0</v>
      </c>
      <c r="K98" s="19">
        <v>2000000</v>
      </c>
      <c r="L98" s="19">
        <f t="shared" ref="L98" si="52">J98+K98</f>
        <v>2000000</v>
      </c>
      <c r="N98" s="49"/>
    </row>
    <row r="99" spans="1:14" s="16" customFormat="1" x14ac:dyDescent="0.25">
      <c r="A99" s="221" t="s">
        <v>171</v>
      </c>
      <c r="B99" s="221"/>
      <c r="C99" s="24" t="s">
        <v>15</v>
      </c>
      <c r="D99" s="24" t="s">
        <v>15</v>
      </c>
      <c r="E99" s="35">
        <v>851</v>
      </c>
      <c r="F99" s="18" t="s">
        <v>144</v>
      </c>
      <c r="G99" s="18" t="s">
        <v>87</v>
      </c>
      <c r="H99" s="18" t="s">
        <v>172</v>
      </c>
      <c r="I99" s="18"/>
      <c r="J99" s="19">
        <f t="shared" ref="J99:L99" si="53">J100</f>
        <v>2392400</v>
      </c>
      <c r="K99" s="19">
        <f t="shared" si="53"/>
        <v>3768861</v>
      </c>
      <c r="L99" s="19">
        <f t="shared" si="53"/>
        <v>6161261</v>
      </c>
    </row>
    <row r="100" spans="1:14" s="1" customFormat="1" x14ac:dyDescent="0.25">
      <c r="A100" s="17"/>
      <c r="B100" s="17" t="s">
        <v>137</v>
      </c>
      <c r="C100" s="24" t="s">
        <v>15</v>
      </c>
      <c r="D100" s="24" t="s">
        <v>15</v>
      </c>
      <c r="E100" s="35">
        <v>851</v>
      </c>
      <c r="F100" s="24" t="s">
        <v>144</v>
      </c>
      <c r="G100" s="18" t="s">
        <v>87</v>
      </c>
      <c r="H100" s="24" t="s">
        <v>172</v>
      </c>
      <c r="I100" s="24" t="s">
        <v>138</v>
      </c>
      <c r="J100" s="19">
        <f>J101+J102</f>
        <v>2392400</v>
      </c>
      <c r="K100" s="19">
        <f t="shared" ref="K100:L100" si="54">K101+K102</f>
        <v>3768861</v>
      </c>
      <c r="L100" s="19">
        <f t="shared" si="54"/>
        <v>6161261</v>
      </c>
    </row>
    <row r="101" spans="1:14" s="1" customFormat="1" ht="25.5" x14ac:dyDescent="0.25">
      <c r="A101" s="17"/>
      <c r="B101" s="17" t="s">
        <v>139</v>
      </c>
      <c r="C101" s="24" t="s">
        <v>15</v>
      </c>
      <c r="D101" s="24" t="s">
        <v>15</v>
      </c>
      <c r="E101" s="35">
        <v>851</v>
      </c>
      <c r="F101" s="18" t="s">
        <v>144</v>
      </c>
      <c r="G101" s="24" t="s">
        <v>87</v>
      </c>
      <c r="H101" s="24" t="s">
        <v>172</v>
      </c>
      <c r="I101" s="18" t="s">
        <v>140</v>
      </c>
      <c r="J101" s="19">
        <v>0</v>
      </c>
      <c r="K101" s="19">
        <v>6161261</v>
      </c>
      <c r="L101" s="19">
        <f t="shared" ref="L101" si="55">J101+K101</f>
        <v>6161261</v>
      </c>
      <c r="N101" s="49"/>
    </row>
    <row r="102" spans="1:14" s="1" customFormat="1" ht="25.5" hidden="1" x14ac:dyDescent="0.25">
      <c r="A102" s="17"/>
      <c r="B102" s="17" t="s">
        <v>173</v>
      </c>
      <c r="C102" s="24" t="s">
        <v>15</v>
      </c>
      <c r="D102" s="24" t="s">
        <v>15</v>
      </c>
      <c r="E102" s="35">
        <v>851</v>
      </c>
      <c r="F102" s="24" t="s">
        <v>144</v>
      </c>
      <c r="G102" s="18" t="s">
        <v>87</v>
      </c>
      <c r="H102" s="24" t="s">
        <v>172</v>
      </c>
      <c r="I102" s="24" t="s">
        <v>174</v>
      </c>
      <c r="J102" s="19">
        <f>3842400-800000-650000</f>
        <v>2392400</v>
      </c>
      <c r="K102" s="19">
        <v>-2392400</v>
      </c>
      <c r="L102" s="19">
        <f t="shared" si="41"/>
        <v>0</v>
      </c>
    </row>
    <row r="103" spans="1:14" s="1" customFormat="1" x14ac:dyDescent="0.25">
      <c r="A103" s="219" t="s">
        <v>241</v>
      </c>
      <c r="B103" s="219"/>
      <c r="C103" s="24" t="s">
        <v>15</v>
      </c>
      <c r="D103" s="24" t="s">
        <v>15</v>
      </c>
      <c r="E103" s="35">
        <v>851</v>
      </c>
      <c r="F103" s="10" t="s">
        <v>242</v>
      </c>
      <c r="G103" s="10"/>
      <c r="H103" s="10"/>
      <c r="I103" s="10"/>
      <c r="J103" s="11">
        <f>J104+J143</f>
        <v>4800540</v>
      </c>
      <c r="K103" s="11">
        <f t="shared" ref="K103:L103" si="56">K104+K143</f>
        <v>3180</v>
      </c>
      <c r="L103" s="11">
        <f t="shared" si="56"/>
        <v>4803720</v>
      </c>
    </row>
    <row r="104" spans="1:14" s="1" customFormat="1" x14ac:dyDescent="0.25">
      <c r="A104" s="220" t="s">
        <v>243</v>
      </c>
      <c r="B104" s="220"/>
      <c r="C104" s="24" t="s">
        <v>15</v>
      </c>
      <c r="D104" s="24" t="s">
        <v>15</v>
      </c>
      <c r="E104" s="35">
        <v>851</v>
      </c>
      <c r="F104" s="14" t="s">
        <v>242</v>
      </c>
      <c r="G104" s="14" t="s">
        <v>15</v>
      </c>
      <c r="H104" s="14"/>
      <c r="I104" s="14"/>
      <c r="J104" s="15">
        <f>J105+J113+J123+J130+J137+J140</f>
        <v>4785540</v>
      </c>
      <c r="K104" s="15">
        <f t="shared" ref="K104:L104" si="57">K105+K113+K123+K130+K137+K140</f>
        <v>3180</v>
      </c>
      <c r="L104" s="15">
        <f t="shared" si="57"/>
        <v>4788720</v>
      </c>
    </row>
    <row r="105" spans="1:14" s="1" customFormat="1" x14ac:dyDescent="0.25">
      <c r="A105" s="221" t="s">
        <v>244</v>
      </c>
      <c r="B105" s="221"/>
      <c r="C105" s="24" t="s">
        <v>15</v>
      </c>
      <c r="D105" s="24" t="s">
        <v>15</v>
      </c>
      <c r="E105" s="35">
        <v>851</v>
      </c>
      <c r="F105" s="18" t="s">
        <v>242</v>
      </c>
      <c r="G105" s="18" t="s">
        <v>15</v>
      </c>
      <c r="H105" s="18" t="s">
        <v>245</v>
      </c>
      <c r="I105" s="18"/>
      <c r="J105" s="19">
        <f>J106</f>
        <v>1380000</v>
      </c>
      <c r="K105" s="19">
        <f t="shared" ref="K105:L105" si="58">K106</f>
        <v>0</v>
      </c>
      <c r="L105" s="19">
        <f t="shared" si="58"/>
        <v>1380000</v>
      </c>
    </row>
    <row r="106" spans="1:14" s="1" customFormat="1" x14ac:dyDescent="0.25">
      <c r="A106" s="221" t="s">
        <v>148</v>
      </c>
      <c r="B106" s="221"/>
      <c r="C106" s="24" t="s">
        <v>15</v>
      </c>
      <c r="D106" s="24" t="s">
        <v>15</v>
      </c>
      <c r="E106" s="35">
        <v>851</v>
      </c>
      <c r="F106" s="18" t="s">
        <v>242</v>
      </c>
      <c r="G106" s="18" t="s">
        <v>15</v>
      </c>
      <c r="H106" s="18" t="s">
        <v>246</v>
      </c>
      <c r="I106" s="18"/>
      <c r="J106" s="19">
        <f>J107+J110</f>
        <v>1380000</v>
      </c>
      <c r="K106" s="19">
        <f t="shared" ref="K106:L106" si="59">K107+K110</f>
        <v>0</v>
      </c>
      <c r="L106" s="19">
        <f t="shared" si="59"/>
        <v>1380000</v>
      </c>
    </row>
    <row r="107" spans="1:14" s="2" customFormat="1" ht="27.75" customHeight="1" x14ac:dyDescent="0.25">
      <c r="A107" s="221" t="s">
        <v>247</v>
      </c>
      <c r="B107" s="221"/>
      <c r="C107" s="24" t="s">
        <v>15</v>
      </c>
      <c r="D107" s="24" t="s">
        <v>15</v>
      </c>
      <c r="E107" s="35">
        <v>851</v>
      </c>
      <c r="F107" s="24" t="s">
        <v>242</v>
      </c>
      <c r="G107" s="24" t="s">
        <v>15</v>
      </c>
      <c r="H107" s="24" t="s">
        <v>248</v>
      </c>
      <c r="I107" s="24"/>
      <c r="J107" s="26">
        <f t="shared" ref="J107:L108" si="60">J108</f>
        <v>180000</v>
      </c>
      <c r="K107" s="26">
        <f t="shared" si="60"/>
        <v>0</v>
      </c>
      <c r="L107" s="26">
        <f t="shared" si="60"/>
        <v>180000</v>
      </c>
    </row>
    <row r="108" spans="1:14" s="1" customFormat="1" x14ac:dyDescent="0.25">
      <c r="A108" s="32"/>
      <c r="B108" s="17" t="s">
        <v>31</v>
      </c>
      <c r="C108" s="24" t="s">
        <v>15</v>
      </c>
      <c r="D108" s="24" t="s">
        <v>15</v>
      </c>
      <c r="E108" s="35">
        <v>851</v>
      </c>
      <c r="F108" s="18" t="s">
        <v>242</v>
      </c>
      <c r="G108" s="18" t="s">
        <v>15</v>
      </c>
      <c r="H108" s="18" t="s">
        <v>248</v>
      </c>
      <c r="I108" s="18" t="s">
        <v>32</v>
      </c>
      <c r="J108" s="19">
        <f t="shared" si="60"/>
        <v>180000</v>
      </c>
      <c r="K108" s="19">
        <f t="shared" si="60"/>
        <v>0</v>
      </c>
      <c r="L108" s="19">
        <f t="shared" si="60"/>
        <v>180000</v>
      </c>
    </row>
    <row r="109" spans="1:14" s="1" customFormat="1" x14ac:dyDescent="0.25">
      <c r="A109" s="32"/>
      <c r="B109" s="17" t="s">
        <v>238</v>
      </c>
      <c r="C109" s="24" t="s">
        <v>15</v>
      </c>
      <c r="D109" s="24" t="s">
        <v>15</v>
      </c>
      <c r="E109" s="35">
        <v>851</v>
      </c>
      <c r="F109" s="18" t="s">
        <v>242</v>
      </c>
      <c r="G109" s="18" t="s">
        <v>15</v>
      </c>
      <c r="H109" s="18" t="s">
        <v>248</v>
      </c>
      <c r="I109" s="18" t="s">
        <v>34</v>
      </c>
      <c r="J109" s="19">
        <v>180000</v>
      </c>
      <c r="K109" s="19"/>
      <c r="L109" s="19">
        <f t="shared" si="41"/>
        <v>180000</v>
      </c>
    </row>
    <row r="110" spans="1:14" s="1" customFormat="1" ht="27" customHeight="1" x14ac:dyDescent="0.25">
      <c r="A110" s="221" t="s">
        <v>249</v>
      </c>
      <c r="B110" s="221"/>
      <c r="C110" s="24" t="s">
        <v>15</v>
      </c>
      <c r="D110" s="24" t="s">
        <v>15</v>
      </c>
      <c r="E110" s="35">
        <v>851</v>
      </c>
      <c r="F110" s="24" t="s">
        <v>242</v>
      </c>
      <c r="G110" s="24" t="s">
        <v>15</v>
      </c>
      <c r="H110" s="24" t="s">
        <v>250</v>
      </c>
      <c r="I110" s="24"/>
      <c r="J110" s="26">
        <f t="shared" ref="J110:L111" si="61">J111</f>
        <v>1200000</v>
      </c>
      <c r="K110" s="26">
        <f t="shared" si="61"/>
        <v>0</v>
      </c>
      <c r="L110" s="26">
        <f t="shared" si="61"/>
        <v>1200000</v>
      </c>
    </row>
    <row r="111" spans="1:14" s="1" customFormat="1" x14ac:dyDescent="0.25">
      <c r="A111" s="20"/>
      <c r="B111" s="21" t="s">
        <v>27</v>
      </c>
      <c r="C111" s="24" t="s">
        <v>15</v>
      </c>
      <c r="D111" s="24" t="s">
        <v>15</v>
      </c>
      <c r="E111" s="35">
        <v>851</v>
      </c>
      <c r="F111" s="24" t="s">
        <v>242</v>
      </c>
      <c r="G111" s="24" t="s">
        <v>15</v>
      </c>
      <c r="H111" s="24" t="s">
        <v>250</v>
      </c>
      <c r="I111" s="18" t="s">
        <v>28</v>
      </c>
      <c r="J111" s="19">
        <f t="shared" si="61"/>
        <v>1200000</v>
      </c>
      <c r="K111" s="19">
        <f t="shared" si="61"/>
        <v>0</v>
      </c>
      <c r="L111" s="19">
        <f t="shared" si="61"/>
        <v>1200000</v>
      </c>
    </row>
    <row r="112" spans="1:14" s="1" customFormat="1" x14ac:dyDescent="0.25">
      <c r="A112" s="20"/>
      <c r="B112" s="17" t="s">
        <v>29</v>
      </c>
      <c r="C112" s="24" t="s">
        <v>15</v>
      </c>
      <c r="D112" s="24" t="s">
        <v>15</v>
      </c>
      <c r="E112" s="35">
        <v>851</v>
      </c>
      <c r="F112" s="24" t="s">
        <v>242</v>
      </c>
      <c r="G112" s="24" t="s">
        <v>15</v>
      </c>
      <c r="H112" s="24" t="s">
        <v>250</v>
      </c>
      <c r="I112" s="18" t="s">
        <v>30</v>
      </c>
      <c r="J112" s="19">
        <v>1200000</v>
      </c>
      <c r="K112" s="19"/>
      <c r="L112" s="19">
        <f t="shared" si="41"/>
        <v>1200000</v>
      </c>
    </row>
    <row r="113" spans="1:12" s="1" customFormat="1" x14ac:dyDescent="0.25">
      <c r="A113" s="221" t="s">
        <v>251</v>
      </c>
      <c r="B113" s="221"/>
      <c r="C113" s="24" t="s">
        <v>15</v>
      </c>
      <c r="D113" s="24" t="s">
        <v>15</v>
      </c>
      <c r="E113" s="35">
        <v>851</v>
      </c>
      <c r="F113" s="18" t="s">
        <v>242</v>
      </c>
      <c r="G113" s="18" t="s">
        <v>15</v>
      </c>
      <c r="H113" s="18" t="s">
        <v>252</v>
      </c>
      <c r="I113" s="18"/>
      <c r="J113" s="19">
        <f>J114</f>
        <v>3154200</v>
      </c>
      <c r="K113" s="19">
        <f t="shared" ref="K113:L113" si="62">K114</f>
        <v>0</v>
      </c>
      <c r="L113" s="19">
        <f t="shared" si="62"/>
        <v>3154200</v>
      </c>
    </row>
    <row r="114" spans="1:12" s="1" customFormat="1" x14ac:dyDescent="0.25">
      <c r="A114" s="221" t="s">
        <v>148</v>
      </c>
      <c r="B114" s="221"/>
      <c r="C114" s="24" t="s">
        <v>15</v>
      </c>
      <c r="D114" s="24" t="s">
        <v>15</v>
      </c>
      <c r="E114" s="35">
        <v>851</v>
      </c>
      <c r="F114" s="18" t="s">
        <v>242</v>
      </c>
      <c r="G114" s="18" t="s">
        <v>15</v>
      </c>
      <c r="H114" s="18" t="s">
        <v>253</v>
      </c>
      <c r="I114" s="18"/>
      <c r="J114" s="19">
        <f>J115+J120</f>
        <v>3154200</v>
      </c>
      <c r="K114" s="19">
        <f t="shared" ref="K114:L114" si="63">K115+K120</f>
        <v>0</v>
      </c>
      <c r="L114" s="19">
        <f t="shared" si="63"/>
        <v>3154200</v>
      </c>
    </row>
    <row r="115" spans="1:12" s="2" customFormat="1" ht="27" customHeight="1" x14ac:dyDescent="0.25">
      <c r="A115" s="221" t="s">
        <v>254</v>
      </c>
      <c r="B115" s="221"/>
      <c r="C115" s="24" t="s">
        <v>15</v>
      </c>
      <c r="D115" s="24" t="s">
        <v>15</v>
      </c>
      <c r="E115" s="35">
        <v>851</v>
      </c>
      <c r="F115" s="18" t="s">
        <v>242</v>
      </c>
      <c r="G115" s="18" t="s">
        <v>15</v>
      </c>
      <c r="H115" s="18" t="s">
        <v>255</v>
      </c>
      <c r="I115" s="18"/>
      <c r="J115" s="19">
        <f>J116+J118</f>
        <v>564200</v>
      </c>
      <c r="K115" s="19">
        <f t="shared" ref="K115:L115" si="64">K116+K118</f>
        <v>0</v>
      </c>
      <c r="L115" s="19">
        <f t="shared" si="64"/>
        <v>564200</v>
      </c>
    </row>
    <row r="116" spans="1:12" s="1" customFormat="1" ht="25.5" x14ac:dyDescent="0.25">
      <c r="A116" s="17"/>
      <c r="B116" s="17" t="s">
        <v>152</v>
      </c>
      <c r="C116" s="24" t="s">
        <v>15</v>
      </c>
      <c r="D116" s="24" t="s">
        <v>15</v>
      </c>
      <c r="E116" s="35">
        <v>851</v>
      </c>
      <c r="F116" s="18" t="s">
        <v>242</v>
      </c>
      <c r="G116" s="18" t="s">
        <v>15</v>
      </c>
      <c r="H116" s="18" t="s">
        <v>255</v>
      </c>
      <c r="I116" s="18" t="s">
        <v>153</v>
      </c>
      <c r="J116" s="19">
        <f>J117</f>
        <v>474200</v>
      </c>
      <c r="K116" s="19">
        <f t="shared" ref="K116:L116" si="65">K117</f>
        <v>90000</v>
      </c>
      <c r="L116" s="19">
        <f t="shared" si="65"/>
        <v>564200</v>
      </c>
    </row>
    <row r="117" spans="1:12" s="1" customFormat="1" ht="25.5" x14ac:dyDescent="0.25">
      <c r="A117" s="17"/>
      <c r="B117" s="17" t="s">
        <v>154</v>
      </c>
      <c r="C117" s="24" t="s">
        <v>15</v>
      </c>
      <c r="D117" s="24" t="s">
        <v>15</v>
      </c>
      <c r="E117" s="35">
        <v>851</v>
      </c>
      <c r="F117" s="18" t="s">
        <v>242</v>
      </c>
      <c r="G117" s="18" t="s">
        <v>15</v>
      </c>
      <c r="H117" s="18" t="s">
        <v>255</v>
      </c>
      <c r="I117" s="18" t="s">
        <v>155</v>
      </c>
      <c r="J117" s="19">
        <v>474200</v>
      </c>
      <c r="K117" s="19">
        <v>90000</v>
      </c>
      <c r="L117" s="19">
        <f t="shared" si="41"/>
        <v>564200</v>
      </c>
    </row>
    <row r="118" spans="1:12" s="1" customFormat="1" hidden="1" x14ac:dyDescent="0.25">
      <c r="A118" s="32"/>
      <c r="B118" s="17" t="s">
        <v>31</v>
      </c>
      <c r="C118" s="24" t="s">
        <v>15</v>
      </c>
      <c r="D118" s="24" t="s">
        <v>15</v>
      </c>
      <c r="E118" s="35">
        <v>851</v>
      </c>
      <c r="F118" s="18" t="s">
        <v>242</v>
      </c>
      <c r="G118" s="18" t="s">
        <v>15</v>
      </c>
      <c r="H118" s="18" t="s">
        <v>255</v>
      </c>
      <c r="I118" s="18" t="s">
        <v>32</v>
      </c>
      <c r="J118" s="19">
        <f>J119</f>
        <v>90000</v>
      </c>
      <c r="K118" s="19">
        <f t="shared" ref="K118:L118" si="66">K119</f>
        <v>-90000</v>
      </c>
      <c r="L118" s="19">
        <f t="shared" si="66"/>
        <v>0</v>
      </c>
    </row>
    <row r="119" spans="1:12" s="1" customFormat="1" hidden="1" x14ac:dyDescent="0.25">
      <c r="A119" s="32"/>
      <c r="B119" s="17" t="s">
        <v>238</v>
      </c>
      <c r="C119" s="24" t="s">
        <v>15</v>
      </c>
      <c r="D119" s="24" t="s">
        <v>15</v>
      </c>
      <c r="E119" s="35">
        <v>851</v>
      </c>
      <c r="F119" s="18" t="s">
        <v>242</v>
      </c>
      <c r="G119" s="18" t="s">
        <v>15</v>
      </c>
      <c r="H119" s="18" t="s">
        <v>255</v>
      </c>
      <c r="I119" s="18" t="s">
        <v>34</v>
      </c>
      <c r="J119" s="19">
        <v>90000</v>
      </c>
      <c r="K119" s="19">
        <v>-90000</v>
      </c>
      <c r="L119" s="19">
        <f t="shared" si="41"/>
        <v>0</v>
      </c>
    </row>
    <row r="120" spans="1:12" s="12" customFormat="1" ht="26.25" customHeight="1" x14ac:dyDescent="0.25">
      <c r="A120" s="221" t="s">
        <v>256</v>
      </c>
      <c r="B120" s="221"/>
      <c r="C120" s="24" t="s">
        <v>15</v>
      </c>
      <c r="D120" s="24" t="s">
        <v>15</v>
      </c>
      <c r="E120" s="35">
        <v>851</v>
      </c>
      <c r="F120" s="18" t="s">
        <v>242</v>
      </c>
      <c r="G120" s="18" t="s">
        <v>15</v>
      </c>
      <c r="H120" s="18" t="s">
        <v>257</v>
      </c>
      <c r="I120" s="18"/>
      <c r="J120" s="19">
        <f t="shared" ref="J120:L121" si="67">J121</f>
        <v>2590000</v>
      </c>
      <c r="K120" s="19">
        <f t="shared" si="67"/>
        <v>0</v>
      </c>
      <c r="L120" s="19">
        <f t="shared" si="67"/>
        <v>2590000</v>
      </c>
    </row>
    <row r="121" spans="1:12" s="1" customFormat="1" ht="25.5" x14ac:dyDescent="0.25">
      <c r="A121" s="17"/>
      <c r="B121" s="17" t="s">
        <v>152</v>
      </c>
      <c r="C121" s="24" t="s">
        <v>15</v>
      </c>
      <c r="D121" s="24" t="s">
        <v>15</v>
      </c>
      <c r="E121" s="35">
        <v>851</v>
      </c>
      <c r="F121" s="18" t="s">
        <v>242</v>
      </c>
      <c r="G121" s="18" t="s">
        <v>15</v>
      </c>
      <c r="H121" s="18" t="s">
        <v>257</v>
      </c>
      <c r="I121" s="18" t="s">
        <v>153</v>
      </c>
      <c r="J121" s="19">
        <f t="shared" si="67"/>
        <v>2590000</v>
      </c>
      <c r="K121" s="19">
        <f t="shared" si="67"/>
        <v>0</v>
      </c>
      <c r="L121" s="19">
        <f t="shared" si="67"/>
        <v>2590000</v>
      </c>
    </row>
    <row r="122" spans="1:12" s="1" customFormat="1" ht="25.5" x14ac:dyDescent="0.25">
      <c r="A122" s="17"/>
      <c r="B122" s="17" t="s">
        <v>154</v>
      </c>
      <c r="C122" s="24" t="s">
        <v>15</v>
      </c>
      <c r="D122" s="24" t="s">
        <v>15</v>
      </c>
      <c r="E122" s="35">
        <v>851</v>
      </c>
      <c r="F122" s="18" t="s">
        <v>242</v>
      </c>
      <c r="G122" s="18" t="s">
        <v>15</v>
      </c>
      <c r="H122" s="18" t="s">
        <v>257</v>
      </c>
      <c r="I122" s="18" t="s">
        <v>155</v>
      </c>
      <c r="J122" s="19">
        <v>2590000</v>
      </c>
      <c r="K122" s="19"/>
      <c r="L122" s="19">
        <f t="shared" si="41"/>
        <v>2590000</v>
      </c>
    </row>
    <row r="123" spans="1:12" s="1" customFormat="1" x14ac:dyDescent="0.25">
      <c r="A123" s="221" t="s">
        <v>71</v>
      </c>
      <c r="B123" s="221"/>
      <c r="C123" s="24" t="s">
        <v>15</v>
      </c>
      <c r="D123" s="24" t="s">
        <v>15</v>
      </c>
      <c r="E123" s="35">
        <v>851</v>
      </c>
      <c r="F123" s="24" t="s">
        <v>242</v>
      </c>
      <c r="G123" s="18" t="s">
        <v>15</v>
      </c>
      <c r="H123" s="24" t="s">
        <v>72</v>
      </c>
      <c r="I123" s="24"/>
      <c r="J123" s="26">
        <f t="shared" ref="J123:L124" si="68">J124</f>
        <v>9540</v>
      </c>
      <c r="K123" s="26">
        <f t="shared" si="68"/>
        <v>3180</v>
      </c>
      <c r="L123" s="26">
        <f t="shared" si="68"/>
        <v>12720</v>
      </c>
    </row>
    <row r="124" spans="1:12" s="1" customFormat="1" ht="53.25" customHeight="1" x14ac:dyDescent="0.25">
      <c r="A124" s="221" t="s">
        <v>73</v>
      </c>
      <c r="B124" s="221"/>
      <c r="C124" s="24" t="s">
        <v>15</v>
      </c>
      <c r="D124" s="24" t="s">
        <v>15</v>
      </c>
      <c r="E124" s="35">
        <v>851</v>
      </c>
      <c r="F124" s="18" t="s">
        <v>242</v>
      </c>
      <c r="G124" s="18" t="s">
        <v>15</v>
      </c>
      <c r="H124" s="18" t="s">
        <v>74</v>
      </c>
      <c r="I124" s="18"/>
      <c r="J124" s="19">
        <f t="shared" si="68"/>
        <v>9540</v>
      </c>
      <c r="K124" s="19">
        <f t="shared" si="68"/>
        <v>3180</v>
      </c>
      <c r="L124" s="19">
        <f t="shared" si="68"/>
        <v>12720</v>
      </c>
    </row>
    <row r="125" spans="1:12" s="1" customFormat="1" ht="41.25" customHeight="1" x14ac:dyDescent="0.25">
      <c r="A125" s="221" t="s">
        <v>258</v>
      </c>
      <c r="B125" s="221"/>
      <c r="C125" s="24" t="s">
        <v>15</v>
      </c>
      <c r="D125" s="24" t="s">
        <v>15</v>
      </c>
      <c r="E125" s="35">
        <v>851</v>
      </c>
      <c r="F125" s="18" t="s">
        <v>242</v>
      </c>
      <c r="G125" s="18" t="s">
        <v>15</v>
      </c>
      <c r="H125" s="18" t="s">
        <v>259</v>
      </c>
      <c r="I125" s="18"/>
      <c r="J125" s="19">
        <f>J126+J128</f>
        <v>9540</v>
      </c>
      <c r="K125" s="19">
        <f t="shared" ref="K125:L125" si="69">K126+K128</f>
        <v>3180</v>
      </c>
      <c r="L125" s="19">
        <f t="shared" si="69"/>
        <v>12720</v>
      </c>
    </row>
    <row r="126" spans="1:12" s="1" customFormat="1" x14ac:dyDescent="0.25">
      <c r="A126" s="20"/>
      <c r="B126" s="21" t="s">
        <v>161</v>
      </c>
      <c r="C126" s="24" t="s">
        <v>15</v>
      </c>
      <c r="D126" s="24" t="s">
        <v>15</v>
      </c>
      <c r="E126" s="35">
        <v>851</v>
      </c>
      <c r="F126" s="18" t="s">
        <v>242</v>
      </c>
      <c r="G126" s="18" t="s">
        <v>15</v>
      </c>
      <c r="H126" s="18" t="s">
        <v>259</v>
      </c>
      <c r="I126" s="18" t="s">
        <v>162</v>
      </c>
      <c r="J126" s="19">
        <f>J127</f>
        <v>9540</v>
      </c>
      <c r="K126" s="19">
        <f t="shared" ref="K126:L126" si="70">K127</f>
        <v>-9540</v>
      </c>
      <c r="L126" s="19">
        <f t="shared" si="70"/>
        <v>0</v>
      </c>
    </row>
    <row r="127" spans="1:12" s="1" customFormat="1" ht="25.5" x14ac:dyDescent="0.25">
      <c r="A127" s="32"/>
      <c r="B127" s="17" t="s">
        <v>167</v>
      </c>
      <c r="C127" s="24" t="s">
        <v>15</v>
      </c>
      <c r="D127" s="24" t="s">
        <v>15</v>
      </c>
      <c r="E127" s="35">
        <v>851</v>
      </c>
      <c r="F127" s="18" t="s">
        <v>242</v>
      </c>
      <c r="G127" s="18" t="s">
        <v>15</v>
      </c>
      <c r="H127" s="18" t="s">
        <v>259</v>
      </c>
      <c r="I127" s="18" t="s">
        <v>168</v>
      </c>
      <c r="J127" s="19">
        <v>9540</v>
      </c>
      <c r="K127" s="19">
        <v>-9540</v>
      </c>
      <c r="L127" s="19">
        <f t="shared" si="41"/>
        <v>0</v>
      </c>
    </row>
    <row r="128" spans="1:12" s="1" customFormat="1" ht="25.5" x14ac:dyDescent="0.25">
      <c r="A128" s="32"/>
      <c r="B128" s="17" t="s">
        <v>152</v>
      </c>
      <c r="C128" s="24" t="s">
        <v>15</v>
      </c>
      <c r="D128" s="24" t="s">
        <v>15</v>
      </c>
      <c r="E128" s="35">
        <v>851</v>
      </c>
      <c r="F128" s="18" t="s">
        <v>242</v>
      </c>
      <c r="G128" s="18" t="s">
        <v>15</v>
      </c>
      <c r="H128" s="18" t="s">
        <v>259</v>
      </c>
      <c r="I128" s="18" t="s">
        <v>153</v>
      </c>
      <c r="J128" s="19">
        <f>J129</f>
        <v>0</v>
      </c>
      <c r="K128" s="19">
        <f t="shared" ref="K128:L128" si="71">K129</f>
        <v>12720</v>
      </c>
      <c r="L128" s="19">
        <f t="shared" si="71"/>
        <v>12720</v>
      </c>
    </row>
    <row r="129" spans="1:12" s="1" customFormat="1" ht="25.5" x14ac:dyDescent="0.25">
      <c r="A129" s="32"/>
      <c r="B129" s="17" t="s">
        <v>154</v>
      </c>
      <c r="C129" s="24" t="s">
        <v>15</v>
      </c>
      <c r="D129" s="24" t="s">
        <v>15</v>
      </c>
      <c r="E129" s="35">
        <v>851</v>
      </c>
      <c r="F129" s="18" t="s">
        <v>242</v>
      </c>
      <c r="G129" s="18" t="s">
        <v>15</v>
      </c>
      <c r="H129" s="18" t="s">
        <v>259</v>
      </c>
      <c r="I129" s="18" t="s">
        <v>155</v>
      </c>
      <c r="J129" s="19"/>
      <c r="K129" s="19">
        <f>9540+3180</f>
        <v>12720</v>
      </c>
      <c r="L129" s="19">
        <f t="shared" ref="L129" si="72">J129+K129</f>
        <v>12720</v>
      </c>
    </row>
    <row r="130" spans="1:12" s="1" customFormat="1" ht="26.25" customHeight="1" x14ac:dyDescent="0.25">
      <c r="A130" s="221" t="s">
        <v>42</v>
      </c>
      <c r="B130" s="221"/>
      <c r="C130" s="24" t="s">
        <v>15</v>
      </c>
      <c r="D130" s="24" t="s">
        <v>15</v>
      </c>
      <c r="E130" s="35">
        <v>851</v>
      </c>
      <c r="F130" s="18" t="s">
        <v>242</v>
      </c>
      <c r="G130" s="18" t="s">
        <v>15</v>
      </c>
      <c r="H130" s="18" t="s">
        <v>43</v>
      </c>
      <c r="I130" s="18"/>
      <c r="J130" s="19">
        <f t="shared" ref="J130:L133" si="73">J131</f>
        <v>31800</v>
      </c>
      <c r="K130" s="19">
        <f t="shared" si="73"/>
        <v>0</v>
      </c>
      <c r="L130" s="19">
        <f t="shared" si="73"/>
        <v>31800</v>
      </c>
    </row>
    <row r="131" spans="1:12" s="16" customFormat="1" ht="26.25" customHeight="1" x14ac:dyDescent="0.25">
      <c r="A131" s="221" t="s">
        <v>260</v>
      </c>
      <c r="B131" s="221"/>
      <c r="C131" s="24" t="s">
        <v>15</v>
      </c>
      <c r="D131" s="24" t="s">
        <v>15</v>
      </c>
      <c r="E131" s="35">
        <v>851</v>
      </c>
      <c r="F131" s="18" t="s">
        <v>242</v>
      </c>
      <c r="G131" s="18" t="s">
        <v>15</v>
      </c>
      <c r="H131" s="18" t="s">
        <v>261</v>
      </c>
      <c r="I131" s="18"/>
      <c r="J131" s="19">
        <f t="shared" si="73"/>
        <v>31800</v>
      </c>
      <c r="K131" s="19">
        <f t="shared" si="73"/>
        <v>0</v>
      </c>
      <c r="L131" s="19">
        <f t="shared" si="73"/>
        <v>31800</v>
      </c>
    </row>
    <row r="132" spans="1:12" s="1" customFormat="1" ht="39" customHeight="1" x14ac:dyDescent="0.25">
      <c r="A132" s="221" t="s">
        <v>262</v>
      </c>
      <c r="B132" s="221"/>
      <c r="C132" s="24" t="s">
        <v>15</v>
      </c>
      <c r="D132" s="24" t="s">
        <v>15</v>
      </c>
      <c r="E132" s="35">
        <v>851</v>
      </c>
      <c r="F132" s="18" t="s">
        <v>242</v>
      </c>
      <c r="G132" s="18" t="s">
        <v>15</v>
      </c>
      <c r="H132" s="18" t="s">
        <v>263</v>
      </c>
      <c r="I132" s="18"/>
      <c r="J132" s="19">
        <f>J133+J135</f>
        <v>31800</v>
      </c>
      <c r="K132" s="19">
        <f t="shared" ref="K132:L132" si="74">K133+K135</f>
        <v>0</v>
      </c>
      <c r="L132" s="19">
        <f t="shared" si="74"/>
        <v>31800</v>
      </c>
    </row>
    <row r="133" spans="1:12" s="1" customFormat="1" x14ac:dyDescent="0.25">
      <c r="A133" s="20"/>
      <c r="B133" s="21" t="s">
        <v>161</v>
      </c>
      <c r="C133" s="24" t="s">
        <v>15</v>
      </c>
      <c r="D133" s="24" t="s">
        <v>15</v>
      </c>
      <c r="E133" s="35">
        <v>851</v>
      </c>
      <c r="F133" s="18" t="s">
        <v>242</v>
      </c>
      <c r="G133" s="18" t="s">
        <v>15</v>
      </c>
      <c r="H133" s="18" t="s">
        <v>263</v>
      </c>
      <c r="I133" s="18" t="s">
        <v>162</v>
      </c>
      <c r="J133" s="19">
        <f>J134</f>
        <v>31800</v>
      </c>
      <c r="K133" s="19">
        <f t="shared" si="73"/>
        <v>-31800</v>
      </c>
      <c r="L133" s="19">
        <f t="shared" si="73"/>
        <v>0</v>
      </c>
    </row>
    <row r="134" spans="1:12" s="1" customFormat="1" ht="25.5" x14ac:dyDescent="0.25">
      <c r="A134" s="20"/>
      <c r="B134" s="17" t="s">
        <v>167</v>
      </c>
      <c r="C134" s="24" t="s">
        <v>15</v>
      </c>
      <c r="D134" s="24" t="s">
        <v>15</v>
      </c>
      <c r="E134" s="35">
        <v>851</v>
      </c>
      <c r="F134" s="18" t="s">
        <v>242</v>
      </c>
      <c r="G134" s="18" t="s">
        <v>15</v>
      </c>
      <c r="H134" s="18" t="s">
        <v>263</v>
      </c>
      <c r="I134" s="18" t="s">
        <v>168</v>
      </c>
      <c r="J134" s="19">
        <v>31800</v>
      </c>
      <c r="K134" s="19">
        <v>-31800</v>
      </c>
      <c r="L134" s="19">
        <f t="shared" si="41"/>
        <v>0</v>
      </c>
    </row>
    <row r="135" spans="1:12" s="1" customFormat="1" ht="25.5" x14ac:dyDescent="0.25">
      <c r="A135" s="20"/>
      <c r="B135" s="17" t="s">
        <v>152</v>
      </c>
      <c r="C135" s="24" t="s">
        <v>15</v>
      </c>
      <c r="D135" s="24" t="s">
        <v>15</v>
      </c>
      <c r="E135" s="35">
        <v>851</v>
      </c>
      <c r="F135" s="18" t="s">
        <v>242</v>
      </c>
      <c r="G135" s="18" t="s">
        <v>15</v>
      </c>
      <c r="H135" s="18" t="s">
        <v>263</v>
      </c>
      <c r="I135" s="18" t="s">
        <v>153</v>
      </c>
      <c r="J135" s="19">
        <f>J136</f>
        <v>0</v>
      </c>
      <c r="K135" s="19">
        <f t="shared" ref="K135:L135" si="75">K136</f>
        <v>31800</v>
      </c>
      <c r="L135" s="19">
        <f t="shared" si="75"/>
        <v>31800</v>
      </c>
    </row>
    <row r="136" spans="1:12" s="1" customFormat="1" ht="25.5" x14ac:dyDescent="0.25">
      <c r="A136" s="20"/>
      <c r="B136" s="17" t="s">
        <v>154</v>
      </c>
      <c r="C136" s="24" t="s">
        <v>15</v>
      </c>
      <c r="D136" s="24" t="s">
        <v>15</v>
      </c>
      <c r="E136" s="35">
        <v>851</v>
      </c>
      <c r="F136" s="18" t="s">
        <v>242</v>
      </c>
      <c r="G136" s="18" t="s">
        <v>15</v>
      </c>
      <c r="H136" s="18" t="s">
        <v>263</v>
      </c>
      <c r="I136" s="18" t="s">
        <v>155</v>
      </c>
      <c r="J136" s="19"/>
      <c r="K136" s="19">
        <v>31800</v>
      </c>
      <c r="L136" s="19">
        <f t="shared" ref="L136" si="76">J136+K136</f>
        <v>31800</v>
      </c>
    </row>
    <row r="137" spans="1:12" s="1" customFormat="1" ht="28.5" customHeight="1" x14ac:dyDescent="0.25">
      <c r="A137" s="221" t="s">
        <v>264</v>
      </c>
      <c r="B137" s="221"/>
      <c r="C137" s="24" t="s">
        <v>15</v>
      </c>
      <c r="D137" s="24" t="s">
        <v>15</v>
      </c>
      <c r="E137" s="35">
        <v>851</v>
      </c>
      <c r="F137" s="18" t="s">
        <v>242</v>
      </c>
      <c r="G137" s="18" t="s">
        <v>15</v>
      </c>
      <c r="H137" s="18" t="s">
        <v>265</v>
      </c>
      <c r="I137" s="18"/>
      <c r="J137" s="19">
        <f t="shared" ref="J137:L138" si="77">J138</f>
        <v>50000</v>
      </c>
      <c r="K137" s="19">
        <f t="shared" si="77"/>
        <v>0</v>
      </c>
      <c r="L137" s="19">
        <f t="shared" si="77"/>
        <v>50000</v>
      </c>
    </row>
    <row r="138" spans="1:12" s="1" customFormat="1" x14ac:dyDescent="0.25">
      <c r="A138" s="20"/>
      <c r="B138" s="21" t="s">
        <v>27</v>
      </c>
      <c r="C138" s="24" t="s">
        <v>15</v>
      </c>
      <c r="D138" s="24" t="s">
        <v>15</v>
      </c>
      <c r="E138" s="35">
        <v>851</v>
      </c>
      <c r="F138" s="18" t="s">
        <v>242</v>
      </c>
      <c r="G138" s="18" t="s">
        <v>15</v>
      </c>
      <c r="H138" s="18" t="s">
        <v>265</v>
      </c>
      <c r="I138" s="18" t="s">
        <v>28</v>
      </c>
      <c r="J138" s="19">
        <f t="shared" si="77"/>
        <v>50000</v>
      </c>
      <c r="K138" s="19">
        <f t="shared" si="77"/>
        <v>0</v>
      </c>
      <c r="L138" s="19">
        <f t="shared" si="77"/>
        <v>50000</v>
      </c>
    </row>
    <row r="139" spans="1:12" s="1" customFormat="1" x14ac:dyDescent="0.25">
      <c r="A139" s="20"/>
      <c r="B139" s="17" t="s">
        <v>29</v>
      </c>
      <c r="C139" s="24" t="s">
        <v>15</v>
      </c>
      <c r="D139" s="24" t="s">
        <v>15</v>
      </c>
      <c r="E139" s="35">
        <v>851</v>
      </c>
      <c r="F139" s="18" t="s">
        <v>242</v>
      </c>
      <c r="G139" s="18" t="s">
        <v>15</v>
      </c>
      <c r="H139" s="18" t="s">
        <v>265</v>
      </c>
      <c r="I139" s="18" t="s">
        <v>30</v>
      </c>
      <c r="J139" s="19">
        <v>50000</v>
      </c>
      <c r="K139" s="19"/>
      <c r="L139" s="19">
        <f t="shared" si="41"/>
        <v>50000</v>
      </c>
    </row>
    <row r="140" spans="1:12" s="1" customFormat="1" x14ac:dyDescent="0.25">
      <c r="A140" s="221" t="s">
        <v>266</v>
      </c>
      <c r="B140" s="221"/>
      <c r="C140" s="24" t="s">
        <v>15</v>
      </c>
      <c r="D140" s="24" t="s">
        <v>15</v>
      </c>
      <c r="E140" s="35">
        <v>851</v>
      </c>
      <c r="F140" s="18" t="s">
        <v>242</v>
      </c>
      <c r="G140" s="18" t="s">
        <v>15</v>
      </c>
      <c r="H140" s="18" t="s">
        <v>267</v>
      </c>
      <c r="I140" s="18"/>
      <c r="J140" s="19">
        <f t="shared" ref="J140:L141" si="78">J141</f>
        <v>160000</v>
      </c>
      <c r="K140" s="19">
        <f t="shared" si="78"/>
        <v>0</v>
      </c>
      <c r="L140" s="19">
        <f t="shared" si="78"/>
        <v>160000</v>
      </c>
    </row>
    <row r="141" spans="1:12" s="1" customFormat="1" x14ac:dyDescent="0.25">
      <c r="A141" s="20"/>
      <c r="B141" s="21" t="s">
        <v>27</v>
      </c>
      <c r="C141" s="24" t="s">
        <v>15</v>
      </c>
      <c r="D141" s="24" t="s">
        <v>15</v>
      </c>
      <c r="E141" s="35">
        <v>851</v>
      </c>
      <c r="F141" s="18" t="s">
        <v>242</v>
      </c>
      <c r="G141" s="18" t="s">
        <v>15</v>
      </c>
      <c r="H141" s="18" t="s">
        <v>267</v>
      </c>
      <c r="I141" s="18" t="s">
        <v>28</v>
      </c>
      <c r="J141" s="19">
        <f t="shared" si="78"/>
        <v>160000</v>
      </c>
      <c r="K141" s="19">
        <f t="shared" si="78"/>
        <v>0</v>
      </c>
      <c r="L141" s="19">
        <f t="shared" si="78"/>
        <v>160000</v>
      </c>
    </row>
    <row r="142" spans="1:12" s="1" customFormat="1" x14ac:dyDescent="0.25">
      <c r="A142" s="20"/>
      <c r="B142" s="17" t="s">
        <v>29</v>
      </c>
      <c r="C142" s="24" t="s">
        <v>15</v>
      </c>
      <c r="D142" s="24" t="s">
        <v>15</v>
      </c>
      <c r="E142" s="35">
        <v>851</v>
      </c>
      <c r="F142" s="18" t="s">
        <v>242</v>
      </c>
      <c r="G142" s="18" t="s">
        <v>15</v>
      </c>
      <c r="H142" s="18" t="s">
        <v>267</v>
      </c>
      <c r="I142" s="18" t="s">
        <v>30</v>
      </c>
      <c r="J142" s="19">
        <v>160000</v>
      </c>
      <c r="K142" s="19"/>
      <c r="L142" s="19">
        <f t="shared" si="41"/>
        <v>160000</v>
      </c>
    </row>
    <row r="143" spans="1:12" s="1" customFormat="1" x14ac:dyDescent="0.25">
      <c r="A143" s="220" t="s">
        <v>268</v>
      </c>
      <c r="B143" s="220"/>
      <c r="C143" s="24" t="s">
        <v>15</v>
      </c>
      <c r="D143" s="24" t="s">
        <v>15</v>
      </c>
      <c r="E143" s="35">
        <v>851</v>
      </c>
      <c r="F143" s="14" t="s">
        <v>242</v>
      </c>
      <c r="G143" s="14" t="s">
        <v>38</v>
      </c>
      <c r="H143" s="14"/>
      <c r="I143" s="14"/>
      <c r="J143" s="52">
        <f>J144</f>
        <v>15000</v>
      </c>
      <c r="K143" s="52">
        <f t="shared" ref="K143:L143" si="79">K144</f>
        <v>0</v>
      </c>
      <c r="L143" s="52">
        <f t="shared" si="79"/>
        <v>15000</v>
      </c>
    </row>
    <row r="144" spans="1:12" s="1" customFormat="1" x14ac:dyDescent="0.25">
      <c r="A144" s="221" t="s">
        <v>275</v>
      </c>
      <c r="B144" s="221"/>
      <c r="C144" s="24" t="s">
        <v>15</v>
      </c>
      <c r="D144" s="24" t="s">
        <v>15</v>
      </c>
      <c r="E144" s="35">
        <v>851</v>
      </c>
      <c r="F144" s="18" t="s">
        <v>242</v>
      </c>
      <c r="G144" s="18" t="s">
        <v>38</v>
      </c>
      <c r="H144" s="18" t="s">
        <v>276</v>
      </c>
      <c r="I144" s="18"/>
      <c r="J144" s="19">
        <f t="shared" ref="J144:L145" si="80">J145</f>
        <v>15000</v>
      </c>
      <c r="K144" s="19">
        <f t="shared" si="80"/>
        <v>0</v>
      </c>
      <c r="L144" s="19">
        <f t="shared" si="80"/>
        <v>15000</v>
      </c>
    </row>
    <row r="145" spans="1:12" s="1" customFormat="1" x14ac:dyDescent="0.25">
      <c r="A145" s="20"/>
      <c r="B145" s="21" t="s">
        <v>27</v>
      </c>
      <c r="C145" s="24" t="s">
        <v>15</v>
      </c>
      <c r="D145" s="24" t="s">
        <v>15</v>
      </c>
      <c r="E145" s="35">
        <v>851</v>
      </c>
      <c r="F145" s="18" t="s">
        <v>242</v>
      </c>
      <c r="G145" s="18" t="s">
        <v>38</v>
      </c>
      <c r="H145" s="18" t="s">
        <v>276</v>
      </c>
      <c r="I145" s="18" t="s">
        <v>28</v>
      </c>
      <c r="J145" s="19">
        <f t="shared" si="80"/>
        <v>15000</v>
      </c>
      <c r="K145" s="19">
        <f t="shared" si="80"/>
        <v>0</v>
      </c>
      <c r="L145" s="19">
        <f t="shared" si="80"/>
        <v>15000</v>
      </c>
    </row>
    <row r="146" spans="1:12" s="1" customFormat="1" x14ac:dyDescent="0.25">
      <c r="A146" s="20"/>
      <c r="B146" s="17" t="s">
        <v>29</v>
      </c>
      <c r="C146" s="24" t="s">
        <v>15</v>
      </c>
      <c r="D146" s="24" t="s">
        <v>15</v>
      </c>
      <c r="E146" s="35">
        <v>851</v>
      </c>
      <c r="F146" s="18" t="s">
        <v>242</v>
      </c>
      <c r="G146" s="18" t="s">
        <v>38</v>
      </c>
      <c r="H146" s="18" t="s">
        <v>276</v>
      </c>
      <c r="I146" s="18" t="s">
        <v>30</v>
      </c>
      <c r="J146" s="19">
        <v>15000</v>
      </c>
      <c r="K146" s="19"/>
      <c r="L146" s="19">
        <f t="shared" si="41"/>
        <v>15000</v>
      </c>
    </row>
    <row r="147" spans="1:12" s="1" customFormat="1" x14ac:dyDescent="0.25">
      <c r="A147" s="219" t="s">
        <v>277</v>
      </c>
      <c r="B147" s="219"/>
      <c r="C147" s="24" t="s">
        <v>15</v>
      </c>
      <c r="D147" s="24" t="s">
        <v>15</v>
      </c>
      <c r="E147" s="35">
        <v>851</v>
      </c>
      <c r="F147" s="10" t="s">
        <v>278</v>
      </c>
      <c r="G147" s="10"/>
      <c r="H147" s="10"/>
      <c r="I147" s="10"/>
      <c r="J147" s="11">
        <f>J148+J154+J158+J163</f>
        <v>7009500</v>
      </c>
      <c r="K147" s="11">
        <f t="shared" ref="K147:L147" si="81">K148+K154+K158+K163</f>
        <v>0</v>
      </c>
      <c r="L147" s="11">
        <f t="shared" si="81"/>
        <v>7009500</v>
      </c>
    </row>
    <row r="148" spans="1:12" s="1" customFormat="1" x14ac:dyDescent="0.25">
      <c r="A148" s="220" t="s">
        <v>279</v>
      </c>
      <c r="B148" s="220"/>
      <c r="C148" s="24" t="s">
        <v>15</v>
      </c>
      <c r="D148" s="24" t="s">
        <v>15</v>
      </c>
      <c r="E148" s="35">
        <v>851</v>
      </c>
      <c r="F148" s="14" t="s">
        <v>278</v>
      </c>
      <c r="G148" s="14" t="s">
        <v>15</v>
      </c>
      <c r="H148" s="14"/>
      <c r="I148" s="14"/>
      <c r="J148" s="15">
        <f t="shared" ref="J148:L152" si="82">J149</f>
        <v>2320300</v>
      </c>
      <c r="K148" s="15">
        <f t="shared" si="82"/>
        <v>0</v>
      </c>
      <c r="L148" s="15">
        <f t="shared" si="82"/>
        <v>2320300</v>
      </c>
    </row>
    <row r="149" spans="1:12" s="1" customFormat="1" x14ac:dyDescent="0.25">
      <c r="A149" s="221" t="s">
        <v>280</v>
      </c>
      <c r="B149" s="221"/>
      <c r="C149" s="24" t="s">
        <v>15</v>
      </c>
      <c r="D149" s="24" t="s">
        <v>15</v>
      </c>
      <c r="E149" s="35">
        <v>851</v>
      </c>
      <c r="F149" s="18" t="s">
        <v>278</v>
      </c>
      <c r="G149" s="18" t="s">
        <v>15</v>
      </c>
      <c r="H149" s="18" t="s">
        <v>281</v>
      </c>
      <c r="I149" s="18"/>
      <c r="J149" s="19">
        <f t="shared" si="82"/>
        <v>2320300</v>
      </c>
      <c r="K149" s="19">
        <f t="shared" si="82"/>
        <v>0</v>
      </c>
      <c r="L149" s="19">
        <f t="shared" si="82"/>
        <v>2320300</v>
      </c>
    </row>
    <row r="150" spans="1:12" s="1" customFormat="1" ht="30" customHeight="1" x14ac:dyDescent="0.25">
      <c r="A150" s="221" t="s">
        <v>282</v>
      </c>
      <c r="B150" s="221"/>
      <c r="C150" s="24" t="s">
        <v>15</v>
      </c>
      <c r="D150" s="24" t="s">
        <v>15</v>
      </c>
      <c r="E150" s="35">
        <v>851</v>
      </c>
      <c r="F150" s="18" t="s">
        <v>278</v>
      </c>
      <c r="G150" s="18" t="s">
        <v>15</v>
      </c>
      <c r="H150" s="18" t="s">
        <v>283</v>
      </c>
      <c r="I150" s="18"/>
      <c r="J150" s="19">
        <f t="shared" si="82"/>
        <v>2320300</v>
      </c>
      <c r="K150" s="19">
        <f t="shared" si="82"/>
        <v>0</v>
      </c>
      <c r="L150" s="19">
        <f t="shared" si="82"/>
        <v>2320300</v>
      </c>
    </row>
    <row r="151" spans="1:12" s="1" customFormat="1" x14ac:dyDescent="0.25">
      <c r="A151" s="221" t="s">
        <v>284</v>
      </c>
      <c r="B151" s="221"/>
      <c r="C151" s="24" t="s">
        <v>15</v>
      </c>
      <c r="D151" s="24" t="s">
        <v>15</v>
      </c>
      <c r="E151" s="35">
        <v>851</v>
      </c>
      <c r="F151" s="18" t="s">
        <v>278</v>
      </c>
      <c r="G151" s="18" t="s">
        <v>15</v>
      </c>
      <c r="H151" s="18" t="s">
        <v>285</v>
      </c>
      <c r="I151" s="18"/>
      <c r="J151" s="19">
        <f t="shared" si="82"/>
        <v>2320300</v>
      </c>
      <c r="K151" s="19">
        <f t="shared" si="82"/>
        <v>0</v>
      </c>
      <c r="L151" s="19">
        <f t="shared" si="82"/>
        <v>2320300</v>
      </c>
    </row>
    <row r="152" spans="1:12" s="1" customFormat="1" x14ac:dyDescent="0.25">
      <c r="A152" s="53"/>
      <c r="B152" s="21" t="s">
        <v>161</v>
      </c>
      <c r="C152" s="24" t="s">
        <v>15</v>
      </c>
      <c r="D152" s="24" t="s">
        <v>15</v>
      </c>
      <c r="E152" s="35">
        <v>851</v>
      </c>
      <c r="F152" s="18" t="s">
        <v>278</v>
      </c>
      <c r="G152" s="18" t="s">
        <v>15</v>
      </c>
      <c r="H152" s="18" t="s">
        <v>285</v>
      </c>
      <c r="I152" s="18" t="s">
        <v>162</v>
      </c>
      <c r="J152" s="19">
        <f t="shared" si="82"/>
        <v>2320300</v>
      </c>
      <c r="K152" s="19">
        <f t="shared" si="82"/>
        <v>0</v>
      </c>
      <c r="L152" s="19">
        <f t="shared" si="82"/>
        <v>2320300</v>
      </c>
    </row>
    <row r="153" spans="1:12" s="1" customFormat="1" ht="25.5" x14ac:dyDescent="0.25">
      <c r="A153" s="53"/>
      <c r="B153" s="21" t="s">
        <v>286</v>
      </c>
      <c r="C153" s="24" t="s">
        <v>15</v>
      </c>
      <c r="D153" s="24" t="s">
        <v>15</v>
      </c>
      <c r="E153" s="35">
        <v>851</v>
      </c>
      <c r="F153" s="18" t="s">
        <v>278</v>
      </c>
      <c r="G153" s="18" t="s">
        <v>15</v>
      </c>
      <c r="H153" s="18" t="s">
        <v>285</v>
      </c>
      <c r="I153" s="18" t="s">
        <v>164</v>
      </c>
      <c r="J153" s="19">
        <v>2320300</v>
      </c>
      <c r="K153" s="19"/>
      <c r="L153" s="19">
        <f t="shared" si="41"/>
        <v>2320300</v>
      </c>
    </row>
    <row r="154" spans="1:12" s="1" customFormat="1" x14ac:dyDescent="0.25">
      <c r="A154" s="229" t="s">
        <v>287</v>
      </c>
      <c r="B154" s="230"/>
      <c r="C154" s="24" t="s">
        <v>15</v>
      </c>
      <c r="D154" s="24" t="s">
        <v>15</v>
      </c>
      <c r="E154" s="35">
        <v>851</v>
      </c>
      <c r="F154" s="14" t="s">
        <v>278</v>
      </c>
      <c r="G154" s="14" t="s">
        <v>17</v>
      </c>
      <c r="H154" s="14"/>
      <c r="I154" s="14"/>
      <c r="J154" s="15">
        <f>J155</f>
        <v>800000</v>
      </c>
      <c r="K154" s="15">
        <f t="shared" ref="K154:L156" si="83">K155</f>
        <v>0</v>
      </c>
      <c r="L154" s="15">
        <f t="shared" si="83"/>
        <v>800000</v>
      </c>
    </row>
    <row r="155" spans="1:12" s="1" customFormat="1" ht="39.75" customHeight="1" x14ac:dyDescent="0.25">
      <c r="A155" s="225" t="s">
        <v>296</v>
      </c>
      <c r="B155" s="226"/>
      <c r="C155" s="24" t="s">
        <v>15</v>
      </c>
      <c r="D155" s="24" t="s">
        <v>15</v>
      </c>
      <c r="E155" s="35">
        <v>851</v>
      </c>
      <c r="F155" s="18" t="s">
        <v>278</v>
      </c>
      <c r="G155" s="18" t="s">
        <v>17</v>
      </c>
      <c r="H155" s="18" t="s">
        <v>297</v>
      </c>
      <c r="I155" s="18"/>
      <c r="J155" s="19">
        <f>J156</f>
        <v>800000</v>
      </c>
      <c r="K155" s="19">
        <f t="shared" si="83"/>
        <v>0</v>
      </c>
      <c r="L155" s="19">
        <f t="shared" si="83"/>
        <v>800000</v>
      </c>
    </row>
    <row r="156" spans="1:12" s="1" customFormat="1" x14ac:dyDescent="0.25">
      <c r="A156" s="53"/>
      <c r="B156" s="17" t="s">
        <v>137</v>
      </c>
      <c r="C156" s="24" t="s">
        <v>15</v>
      </c>
      <c r="D156" s="24" t="s">
        <v>15</v>
      </c>
      <c r="E156" s="35">
        <v>851</v>
      </c>
      <c r="F156" s="18" t="s">
        <v>278</v>
      </c>
      <c r="G156" s="18" t="s">
        <v>17</v>
      </c>
      <c r="H156" s="18" t="s">
        <v>297</v>
      </c>
      <c r="I156" s="18" t="s">
        <v>138</v>
      </c>
      <c r="J156" s="19">
        <f>J157</f>
        <v>800000</v>
      </c>
      <c r="K156" s="19">
        <f t="shared" si="83"/>
        <v>0</v>
      </c>
      <c r="L156" s="19">
        <f t="shared" si="83"/>
        <v>800000</v>
      </c>
    </row>
    <row r="157" spans="1:12" s="1" customFormat="1" ht="25.5" x14ac:dyDescent="0.25">
      <c r="A157" s="53"/>
      <c r="B157" s="21" t="s">
        <v>298</v>
      </c>
      <c r="C157" s="24" t="s">
        <v>15</v>
      </c>
      <c r="D157" s="24" t="s">
        <v>15</v>
      </c>
      <c r="E157" s="35">
        <v>851</v>
      </c>
      <c r="F157" s="18" t="s">
        <v>278</v>
      </c>
      <c r="G157" s="18" t="s">
        <v>17</v>
      </c>
      <c r="H157" s="18" t="s">
        <v>297</v>
      </c>
      <c r="I157" s="18" t="s">
        <v>299</v>
      </c>
      <c r="J157" s="19">
        <v>800000</v>
      </c>
      <c r="K157" s="19"/>
      <c r="L157" s="19">
        <f t="shared" si="41"/>
        <v>800000</v>
      </c>
    </row>
    <row r="158" spans="1:12" s="1" customFormat="1" x14ac:dyDescent="0.25">
      <c r="A158" s="220" t="s">
        <v>300</v>
      </c>
      <c r="B158" s="220"/>
      <c r="C158" s="24" t="s">
        <v>15</v>
      </c>
      <c r="D158" s="24" t="s">
        <v>15</v>
      </c>
      <c r="E158" s="35">
        <v>851</v>
      </c>
      <c r="F158" s="14" t="s">
        <v>278</v>
      </c>
      <c r="G158" s="14" t="s">
        <v>38</v>
      </c>
      <c r="H158" s="14"/>
      <c r="I158" s="14"/>
      <c r="J158" s="15">
        <f>J160</f>
        <v>3544200</v>
      </c>
      <c r="K158" s="15">
        <f t="shared" ref="K158:L158" si="84">K160</f>
        <v>0</v>
      </c>
      <c r="L158" s="15">
        <f t="shared" si="84"/>
        <v>3544200</v>
      </c>
    </row>
    <row r="159" spans="1:12" s="1" customFormat="1" x14ac:dyDescent="0.25">
      <c r="A159" s="238" t="s">
        <v>288</v>
      </c>
      <c r="B159" s="238"/>
      <c r="C159" s="24" t="s">
        <v>15</v>
      </c>
      <c r="D159" s="24" t="s">
        <v>15</v>
      </c>
      <c r="E159" s="35">
        <v>851</v>
      </c>
      <c r="F159" s="18" t="s">
        <v>278</v>
      </c>
      <c r="G159" s="18" t="s">
        <v>38</v>
      </c>
      <c r="H159" s="18" t="s">
        <v>289</v>
      </c>
      <c r="I159" s="18"/>
      <c r="J159" s="19">
        <f>J160</f>
        <v>3544200</v>
      </c>
      <c r="K159" s="19">
        <f t="shared" ref="K159:L159" si="85">K160</f>
        <v>0</v>
      </c>
      <c r="L159" s="19">
        <f t="shared" si="85"/>
        <v>3544200</v>
      </c>
    </row>
    <row r="160" spans="1:12" s="1" customFormat="1" ht="41.25" customHeight="1" x14ac:dyDescent="0.25">
      <c r="A160" s="225" t="s">
        <v>307</v>
      </c>
      <c r="B160" s="226"/>
      <c r="C160" s="24" t="s">
        <v>15</v>
      </c>
      <c r="D160" s="24" t="s">
        <v>15</v>
      </c>
      <c r="E160" s="35">
        <v>851</v>
      </c>
      <c r="F160" s="18" t="s">
        <v>278</v>
      </c>
      <c r="G160" s="18" t="s">
        <v>38</v>
      </c>
      <c r="H160" s="18" t="s">
        <v>308</v>
      </c>
      <c r="I160" s="18"/>
      <c r="J160" s="19">
        <f t="shared" ref="J160:L161" si="86">J161</f>
        <v>3544200</v>
      </c>
      <c r="K160" s="19">
        <f t="shared" si="86"/>
        <v>0</v>
      </c>
      <c r="L160" s="19">
        <f t="shared" si="86"/>
        <v>3544200</v>
      </c>
    </row>
    <row r="161" spans="1:12" s="2" customFormat="1" x14ac:dyDescent="0.25">
      <c r="A161" s="225" t="s">
        <v>161</v>
      </c>
      <c r="B161" s="226"/>
      <c r="C161" s="24" t="s">
        <v>15</v>
      </c>
      <c r="D161" s="24" t="s">
        <v>15</v>
      </c>
      <c r="E161" s="35">
        <v>851</v>
      </c>
      <c r="F161" s="24" t="s">
        <v>278</v>
      </c>
      <c r="G161" s="24" t="s">
        <v>38</v>
      </c>
      <c r="H161" s="24" t="s">
        <v>308</v>
      </c>
      <c r="I161" s="24" t="s">
        <v>162</v>
      </c>
      <c r="J161" s="26">
        <f t="shared" si="86"/>
        <v>3544200</v>
      </c>
      <c r="K161" s="26">
        <f t="shared" si="86"/>
        <v>0</v>
      </c>
      <c r="L161" s="26">
        <f t="shared" si="86"/>
        <v>3544200</v>
      </c>
    </row>
    <row r="162" spans="1:12" s="1" customFormat="1" x14ac:dyDescent="0.25">
      <c r="A162" s="17"/>
      <c r="B162" s="17" t="s">
        <v>309</v>
      </c>
      <c r="C162" s="24" t="s">
        <v>15</v>
      </c>
      <c r="D162" s="24" t="s">
        <v>15</v>
      </c>
      <c r="E162" s="35">
        <v>851</v>
      </c>
      <c r="F162" s="18" t="s">
        <v>278</v>
      </c>
      <c r="G162" s="18" t="s">
        <v>38</v>
      </c>
      <c r="H162" s="18" t="s">
        <v>308</v>
      </c>
      <c r="I162" s="18" t="s">
        <v>310</v>
      </c>
      <c r="J162" s="19">
        <v>3544200</v>
      </c>
      <c r="K162" s="19"/>
      <c r="L162" s="19">
        <f t="shared" ref="L162:L247" si="87">J162+K162</f>
        <v>3544200</v>
      </c>
    </row>
    <row r="163" spans="1:12" s="1" customFormat="1" x14ac:dyDescent="0.25">
      <c r="A163" s="220" t="s">
        <v>316</v>
      </c>
      <c r="B163" s="220"/>
      <c r="C163" s="24" t="s">
        <v>15</v>
      </c>
      <c r="D163" s="24" t="s">
        <v>15</v>
      </c>
      <c r="E163" s="35">
        <v>851</v>
      </c>
      <c r="F163" s="14" t="s">
        <v>278</v>
      </c>
      <c r="G163" s="14" t="s">
        <v>51</v>
      </c>
      <c r="H163" s="14"/>
      <c r="I163" s="14"/>
      <c r="J163" s="15">
        <f>J164</f>
        <v>345000</v>
      </c>
      <c r="K163" s="15">
        <f t="shared" ref="K163:L163" si="88">K164</f>
        <v>0</v>
      </c>
      <c r="L163" s="15">
        <f t="shared" si="88"/>
        <v>345000</v>
      </c>
    </row>
    <row r="164" spans="1:12" s="1" customFormat="1" x14ac:dyDescent="0.25">
      <c r="A164" s="221" t="s">
        <v>321</v>
      </c>
      <c r="B164" s="221"/>
      <c r="C164" s="24" t="s">
        <v>15</v>
      </c>
      <c r="D164" s="24" t="s">
        <v>15</v>
      </c>
      <c r="E164" s="35">
        <v>851</v>
      </c>
      <c r="F164" s="18" t="s">
        <v>278</v>
      </c>
      <c r="G164" s="18" t="s">
        <v>51</v>
      </c>
      <c r="H164" s="18" t="s">
        <v>322</v>
      </c>
      <c r="I164" s="18"/>
      <c r="J164" s="19">
        <f>J165+J167</f>
        <v>345000</v>
      </c>
      <c r="K164" s="19">
        <f t="shared" ref="K164:L164" si="89">K165+K167</f>
        <v>0</v>
      </c>
      <c r="L164" s="19">
        <f t="shared" si="89"/>
        <v>345000</v>
      </c>
    </row>
    <row r="165" spans="1:12" s="1" customFormat="1" x14ac:dyDescent="0.25">
      <c r="A165" s="20"/>
      <c r="B165" s="21" t="s">
        <v>27</v>
      </c>
      <c r="C165" s="24" t="s">
        <v>15</v>
      </c>
      <c r="D165" s="24" t="s">
        <v>15</v>
      </c>
      <c r="E165" s="35">
        <v>851</v>
      </c>
      <c r="F165" s="24" t="s">
        <v>278</v>
      </c>
      <c r="G165" s="18" t="s">
        <v>51</v>
      </c>
      <c r="H165" s="18" t="s">
        <v>322</v>
      </c>
      <c r="I165" s="18" t="s">
        <v>28</v>
      </c>
      <c r="J165" s="19">
        <f>J166</f>
        <v>145000</v>
      </c>
      <c r="K165" s="19">
        <f t="shared" ref="K165:L165" si="90">K166</f>
        <v>0</v>
      </c>
      <c r="L165" s="19">
        <f t="shared" si="90"/>
        <v>145000</v>
      </c>
    </row>
    <row r="166" spans="1:12" s="1" customFormat="1" x14ac:dyDescent="0.25">
      <c r="A166" s="20"/>
      <c r="B166" s="17" t="s">
        <v>29</v>
      </c>
      <c r="C166" s="24" t="s">
        <v>15</v>
      </c>
      <c r="D166" s="24" t="s">
        <v>15</v>
      </c>
      <c r="E166" s="35">
        <v>851</v>
      </c>
      <c r="F166" s="24" t="s">
        <v>278</v>
      </c>
      <c r="G166" s="18" t="s">
        <v>51</v>
      </c>
      <c r="H166" s="18" t="s">
        <v>322</v>
      </c>
      <c r="I166" s="18" t="s">
        <v>30</v>
      </c>
      <c r="J166" s="19">
        <v>145000</v>
      </c>
      <c r="K166" s="19"/>
      <c r="L166" s="19">
        <f t="shared" si="87"/>
        <v>145000</v>
      </c>
    </row>
    <row r="167" spans="1:12" s="1" customFormat="1" x14ac:dyDescent="0.25">
      <c r="A167" s="53"/>
      <c r="B167" s="21" t="s">
        <v>161</v>
      </c>
      <c r="C167" s="24" t="s">
        <v>15</v>
      </c>
      <c r="D167" s="24" t="s">
        <v>15</v>
      </c>
      <c r="E167" s="35">
        <v>851</v>
      </c>
      <c r="F167" s="18" t="s">
        <v>278</v>
      </c>
      <c r="G167" s="18" t="s">
        <v>51</v>
      </c>
      <c r="H167" s="18" t="s">
        <v>322</v>
      </c>
      <c r="I167" s="18" t="s">
        <v>162</v>
      </c>
      <c r="J167" s="19">
        <f>J168</f>
        <v>200000</v>
      </c>
      <c r="K167" s="19">
        <f t="shared" ref="K167:L167" si="91">K168</f>
        <v>0</v>
      </c>
      <c r="L167" s="19">
        <f t="shared" si="91"/>
        <v>200000</v>
      </c>
    </row>
    <row r="168" spans="1:12" s="1" customFormat="1" ht="25.5" x14ac:dyDescent="0.25">
      <c r="A168" s="53"/>
      <c r="B168" s="21" t="s">
        <v>167</v>
      </c>
      <c r="C168" s="24" t="s">
        <v>15</v>
      </c>
      <c r="D168" s="24" t="s">
        <v>15</v>
      </c>
      <c r="E168" s="35">
        <v>851</v>
      </c>
      <c r="F168" s="18" t="s">
        <v>278</v>
      </c>
      <c r="G168" s="18" t="s">
        <v>51</v>
      </c>
      <c r="H168" s="18" t="s">
        <v>322</v>
      </c>
      <c r="I168" s="18" t="s">
        <v>168</v>
      </c>
      <c r="J168" s="19">
        <v>200000</v>
      </c>
      <c r="K168" s="19"/>
      <c r="L168" s="19">
        <f t="shared" si="87"/>
        <v>200000</v>
      </c>
    </row>
    <row r="169" spans="1:12" s="1" customFormat="1" x14ac:dyDescent="0.25">
      <c r="A169" s="219" t="s">
        <v>323</v>
      </c>
      <c r="B169" s="219"/>
      <c r="C169" s="24" t="s">
        <v>15</v>
      </c>
      <c r="D169" s="24" t="s">
        <v>15</v>
      </c>
      <c r="E169" s="35">
        <v>851</v>
      </c>
      <c r="F169" s="10" t="s">
        <v>57</v>
      </c>
      <c r="G169" s="10"/>
      <c r="H169" s="10"/>
      <c r="I169" s="10"/>
      <c r="J169" s="11">
        <f>J170</f>
        <v>387000</v>
      </c>
      <c r="K169" s="11">
        <f t="shared" ref="K169:L169" si="92">K170</f>
        <v>0</v>
      </c>
      <c r="L169" s="11">
        <f t="shared" si="92"/>
        <v>387000</v>
      </c>
    </row>
    <row r="170" spans="1:12" s="1" customFormat="1" x14ac:dyDescent="0.25">
      <c r="A170" s="239" t="s">
        <v>324</v>
      </c>
      <c r="B170" s="239"/>
      <c r="C170" s="24" t="s">
        <v>15</v>
      </c>
      <c r="D170" s="24" t="s">
        <v>15</v>
      </c>
      <c r="E170" s="35">
        <v>851</v>
      </c>
      <c r="F170" s="14" t="s">
        <v>57</v>
      </c>
      <c r="G170" s="14" t="s">
        <v>87</v>
      </c>
      <c r="H170" s="14"/>
      <c r="I170" s="14"/>
      <c r="J170" s="15">
        <f t="shared" ref="J170:L172" si="93">J171</f>
        <v>387000</v>
      </c>
      <c r="K170" s="15">
        <f t="shared" si="93"/>
        <v>0</v>
      </c>
      <c r="L170" s="15">
        <f t="shared" si="93"/>
        <v>387000</v>
      </c>
    </row>
    <row r="171" spans="1:12" s="16" customFormat="1" x14ac:dyDescent="0.25">
      <c r="A171" s="221" t="s">
        <v>325</v>
      </c>
      <c r="B171" s="221"/>
      <c r="C171" s="24" t="s">
        <v>15</v>
      </c>
      <c r="D171" s="24" t="s">
        <v>15</v>
      </c>
      <c r="E171" s="35">
        <v>851</v>
      </c>
      <c r="F171" s="18" t="s">
        <v>57</v>
      </c>
      <c r="G171" s="18" t="s">
        <v>87</v>
      </c>
      <c r="H171" s="18" t="s">
        <v>326</v>
      </c>
      <c r="I171" s="18"/>
      <c r="J171" s="19">
        <f t="shared" si="93"/>
        <v>387000</v>
      </c>
      <c r="K171" s="19">
        <f t="shared" si="93"/>
        <v>0</v>
      </c>
      <c r="L171" s="19">
        <f t="shared" si="93"/>
        <v>387000</v>
      </c>
    </row>
    <row r="172" spans="1:12" s="54" customFormat="1" x14ac:dyDescent="0.25">
      <c r="A172" s="221" t="s">
        <v>327</v>
      </c>
      <c r="B172" s="221"/>
      <c r="C172" s="24" t="s">
        <v>15</v>
      </c>
      <c r="D172" s="24" t="s">
        <v>15</v>
      </c>
      <c r="E172" s="35">
        <v>851</v>
      </c>
      <c r="F172" s="18" t="s">
        <v>57</v>
      </c>
      <c r="G172" s="18" t="s">
        <v>87</v>
      </c>
      <c r="H172" s="18" t="s">
        <v>328</v>
      </c>
      <c r="I172" s="18"/>
      <c r="J172" s="19">
        <f>J173</f>
        <v>387000</v>
      </c>
      <c r="K172" s="19">
        <f t="shared" si="93"/>
        <v>0</v>
      </c>
      <c r="L172" s="19">
        <f t="shared" si="93"/>
        <v>387000</v>
      </c>
    </row>
    <row r="173" spans="1:12" s="1" customFormat="1" x14ac:dyDescent="0.25">
      <c r="A173" s="20"/>
      <c r="B173" s="21" t="s">
        <v>27</v>
      </c>
      <c r="C173" s="24" t="s">
        <v>15</v>
      </c>
      <c r="D173" s="24" t="s">
        <v>15</v>
      </c>
      <c r="E173" s="35">
        <v>851</v>
      </c>
      <c r="F173" s="18" t="s">
        <v>57</v>
      </c>
      <c r="G173" s="18" t="s">
        <v>87</v>
      </c>
      <c r="H173" s="18" t="s">
        <v>328</v>
      </c>
      <c r="I173" s="18" t="s">
        <v>28</v>
      </c>
      <c r="J173" s="19">
        <f t="shared" ref="J173:L173" si="94">J174</f>
        <v>387000</v>
      </c>
      <c r="K173" s="19">
        <f t="shared" si="94"/>
        <v>0</v>
      </c>
      <c r="L173" s="19">
        <f t="shared" si="94"/>
        <v>387000</v>
      </c>
    </row>
    <row r="174" spans="1:12" s="1" customFormat="1" x14ac:dyDescent="0.25">
      <c r="A174" s="20"/>
      <c r="B174" s="17" t="s">
        <v>29</v>
      </c>
      <c r="C174" s="24" t="s">
        <v>15</v>
      </c>
      <c r="D174" s="24" t="s">
        <v>15</v>
      </c>
      <c r="E174" s="35">
        <v>851</v>
      </c>
      <c r="F174" s="18" t="s">
        <v>57</v>
      </c>
      <c r="G174" s="18" t="s">
        <v>87</v>
      </c>
      <c r="H174" s="18" t="s">
        <v>328</v>
      </c>
      <c r="I174" s="18" t="s">
        <v>30</v>
      </c>
      <c r="J174" s="19">
        <v>387000</v>
      </c>
      <c r="K174" s="19"/>
      <c r="L174" s="19">
        <f t="shared" si="87"/>
        <v>387000</v>
      </c>
    </row>
    <row r="175" spans="1:12" s="1" customFormat="1" ht="26.25" customHeight="1" x14ac:dyDescent="0.25">
      <c r="A175" s="260" t="s">
        <v>586</v>
      </c>
      <c r="B175" s="261"/>
      <c r="C175" s="46" t="s">
        <v>15</v>
      </c>
      <c r="D175" s="46" t="s">
        <v>87</v>
      </c>
      <c r="E175" s="78">
        <v>851</v>
      </c>
      <c r="F175" s="14"/>
      <c r="G175" s="14"/>
      <c r="H175" s="14"/>
      <c r="I175" s="14"/>
      <c r="J175" s="15">
        <f t="shared" ref="J175:L180" si="95">J176</f>
        <v>0</v>
      </c>
      <c r="K175" s="15">
        <f t="shared" si="95"/>
        <v>100000</v>
      </c>
      <c r="L175" s="15">
        <f t="shared" si="95"/>
        <v>100000</v>
      </c>
    </row>
    <row r="176" spans="1:12" s="16" customFormat="1" x14ac:dyDescent="0.25">
      <c r="A176" s="220" t="s">
        <v>109</v>
      </c>
      <c r="B176" s="220"/>
      <c r="C176" s="24" t="s">
        <v>15</v>
      </c>
      <c r="D176" s="24" t="s">
        <v>87</v>
      </c>
      <c r="E176" s="35">
        <v>851</v>
      </c>
      <c r="F176" s="14" t="s">
        <v>38</v>
      </c>
      <c r="G176" s="14"/>
      <c r="H176" s="14"/>
      <c r="I176" s="14"/>
      <c r="J176" s="15">
        <f t="shared" si="95"/>
        <v>0</v>
      </c>
      <c r="K176" s="15">
        <f t="shared" si="95"/>
        <v>100000</v>
      </c>
      <c r="L176" s="15">
        <f t="shared" si="95"/>
        <v>100000</v>
      </c>
    </row>
    <row r="177" spans="1:13" s="16" customFormat="1" x14ac:dyDescent="0.25">
      <c r="A177" s="220" t="s">
        <v>121</v>
      </c>
      <c r="B177" s="220"/>
      <c r="C177" s="24" t="s">
        <v>15</v>
      </c>
      <c r="D177" s="24" t="s">
        <v>87</v>
      </c>
      <c r="E177" s="35">
        <v>851</v>
      </c>
      <c r="F177" s="14" t="s">
        <v>38</v>
      </c>
      <c r="G177" s="14" t="s">
        <v>122</v>
      </c>
      <c r="H177" s="14"/>
      <c r="I177" s="14"/>
      <c r="J177" s="15">
        <f t="shared" si="95"/>
        <v>0</v>
      </c>
      <c r="K177" s="15">
        <f t="shared" si="95"/>
        <v>100000</v>
      </c>
      <c r="L177" s="15">
        <f t="shared" si="95"/>
        <v>100000</v>
      </c>
    </row>
    <row r="178" spans="1:13" s="1" customFormat="1" x14ac:dyDescent="0.25">
      <c r="A178" s="233" t="s">
        <v>125</v>
      </c>
      <c r="B178" s="234"/>
      <c r="C178" s="24" t="s">
        <v>15</v>
      </c>
      <c r="D178" s="24" t="s">
        <v>87</v>
      </c>
      <c r="E178" s="35">
        <v>851</v>
      </c>
      <c r="F178" s="24" t="s">
        <v>38</v>
      </c>
      <c r="G178" s="24" t="s">
        <v>122</v>
      </c>
      <c r="H178" s="24" t="s">
        <v>126</v>
      </c>
      <c r="I178" s="18"/>
      <c r="J178" s="19">
        <f t="shared" si="95"/>
        <v>0</v>
      </c>
      <c r="K178" s="19">
        <f t="shared" si="95"/>
        <v>100000</v>
      </c>
      <c r="L178" s="19">
        <f t="shared" si="95"/>
        <v>100000</v>
      </c>
    </row>
    <row r="179" spans="1:13" s="1" customFormat="1" ht="28.5" customHeight="1" x14ac:dyDescent="0.25">
      <c r="A179" s="235" t="s">
        <v>127</v>
      </c>
      <c r="B179" s="236"/>
      <c r="C179" s="24" t="s">
        <v>15</v>
      </c>
      <c r="D179" s="24" t="s">
        <v>87</v>
      </c>
      <c r="E179" s="35">
        <v>851</v>
      </c>
      <c r="F179" s="24" t="s">
        <v>38</v>
      </c>
      <c r="G179" s="24" t="s">
        <v>122</v>
      </c>
      <c r="H179" s="24" t="s">
        <v>128</v>
      </c>
      <c r="I179" s="18"/>
      <c r="J179" s="19">
        <f t="shared" si="95"/>
        <v>0</v>
      </c>
      <c r="K179" s="19">
        <f t="shared" si="95"/>
        <v>100000</v>
      </c>
      <c r="L179" s="19">
        <f t="shared" si="95"/>
        <v>100000</v>
      </c>
    </row>
    <row r="180" spans="1:13" s="1" customFormat="1" x14ac:dyDescent="0.25">
      <c r="A180" s="20"/>
      <c r="B180" s="17" t="s">
        <v>31</v>
      </c>
      <c r="C180" s="24" t="s">
        <v>15</v>
      </c>
      <c r="D180" s="24" t="s">
        <v>87</v>
      </c>
      <c r="E180" s="35">
        <v>851</v>
      </c>
      <c r="F180" s="24" t="s">
        <v>38</v>
      </c>
      <c r="G180" s="24" t="s">
        <v>122</v>
      </c>
      <c r="H180" s="24" t="s">
        <v>128</v>
      </c>
      <c r="I180" s="18" t="s">
        <v>32</v>
      </c>
      <c r="J180" s="19">
        <f t="shared" si="95"/>
        <v>0</v>
      </c>
      <c r="K180" s="19">
        <f t="shared" si="95"/>
        <v>100000</v>
      </c>
      <c r="L180" s="19">
        <f t="shared" si="95"/>
        <v>100000</v>
      </c>
    </row>
    <row r="181" spans="1:13" s="1" customFormat="1" ht="25.5" x14ac:dyDescent="0.25">
      <c r="A181" s="20"/>
      <c r="B181" s="17" t="s">
        <v>116</v>
      </c>
      <c r="C181" s="24" t="s">
        <v>15</v>
      </c>
      <c r="D181" s="24" t="s">
        <v>87</v>
      </c>
      <c r="E181" s="35">
        <v>851</v>
      </c>
      <c r="F181" s="24" t="s">
        <v>38</v>
      </c>
      <c r="G181" s="24" t="s">
        <v>122</v>
      </c>
      <c r="H181" s="24" t="s">
        <v>128</v>
      </c>
      <c r="I181" s="18" t="s">
        <v>117</v>
      </c>
      <c r="J181" s="19"/>
      <c r="K181" s="19">
        <v>100000</v>
      </c>
      <c r="L181" s="19">
        <f t="shared" ref="L181" si="96">J181+K181</f>
        <v>100000</v>
      </c>
    </row>
    <row r="182" spans="1:13" s="16" customFormat="1" ht="27" customHeight="1" x14ac:dyDescent="0.25">
      <c r="A182" s="229" t="s">
        <v>587</v>
      </c>
      <c r="B182" s="230"/>
      <c r="C182" s="46" t="s">
        <v>15</v>
      </c>
      <c r="D182" s="46" t="s">
        <v>17</v>
      </c>
      <c r="E182" s="161"/>
      <c r="F182" s="46"/>
      <c r="G182" s="46"/>
      <c r="H182" s="46"/>
      <c r="I182" s="14"/>
      <c r="J182" s="15">
        <f>J183</f>
        <v>0</v>
      </c>
      <c r="K182" s="15">
        <f t="shared" ref="K182:L184" si="97">K183</f>
        <v>200000</v>
      </c>
      <c r="L182" s="15">
        <f t="shared" si="97"/>
        <v>200000</v>
      </c>
    </row>
    <row r="183" spans="1:13" s="16" customFormat="1" x14ac:dyDescent="0.25">
      <c r="A183" s="45" t="s">
        <v>129</v>
      </c>
      <c r="B183" s="13"/>
      <c r="C183" s="46" t="s">
        <v>15</v>
      </c>
      <c r="D183" s="46" t="s">
        <v>17</v>
      </c>
      <c r="E183" s="35">
        <v>851</v>
      </c>
      <c r="F183" s="46" t="s">
        <v>111</v>
      </c>
      <c r="G183" s="46"/>
      <c r="H183" s="46"/>
      <c r="I183" s="14"/>
      <c r="J183" s="47">
        <f>J184</f>
        <v>0</v>
      </c>
      <c r="K183" s="47">
        <f t="shared" si="97"/>
        <v>200000</v>
      </c>
      <c r="L183" s="47">
        <f t="shared" si="97"/>
        <v>200000</v>
      </c>
      <c r="M183" s="48"/>
    </row>
    <row r="184" spans="1:13" s="16" customFormat="1" x14ac:dyDescent="0.25">
      <c r="A184" s="45" t="s">
        <v>130</v>
      </c>
      <c r="B184" s="13"/>
      <c r="C184" s="46" t="s">
        <v>15</v>
      </c>
      <c r="D184" s="46" t="s">
        <v>17</v>
      </c>
      <c r="E184" s="35">
        <v>851</v>
      </c>
      <c r="F184" s="46" t="s">
        <v>111</v>
      </c>
      <c r="G184" s="46" t="s">
        <v>87</v>
      </c>
      <c r="H184" s="46"/>
      <c r="I184" s="14"/>
      <c r="J184" s="47">
        <f>J185</f>
        <v>0</v>
      </c>
      <c r="K184" s="47">
        <f t="shared" si="97"/>
        <v>200000</v>
      </c>
      <c r="L184" s="47">
        <f t="shared" si="97"/>
        <v>200000</v>
      </c>
      <c r="M184" s="48"/>
    </row>
    <row r="185" spans="1:13" s="1" customFormat="1" ht="28.5" customHeight="1" x14ac:dyDescent="0.25">
      <c r="A185" s="225" t="s">
        <v>131</v>
      </c>
      <c r="B185" s="226"/>
      <c r="C185" s="24" t="s">
        <v>15</v>
      </c>
      <c r="D185" s="24" t="s">
        <v>17</v>
      </c>
      <c r="E185" s="35">
        <v>851</v>
      </c>
      <c r="F185" s="24" t="s">
        <v>111</v>
      </c>
      <c r="G185" s="24" t="s">
        <v>87</v>
      </c>
      <c r="H185" s="24" t="s">
        <v>132</v>
      </c>
      <c r="I185" s="18"/>
      <c r="J185" s="19">
        <f>J186+J194</f>
        <v>0</v>
      </c>
      <c r="K185" s="19">
        <f>K186</f>
        <v>200000</v>
      </c>
      <c r="L185" s="19">
        <f>L186</f>
        <v>200000</v>
      </c>
    </row>
    <row r="186" spans="1:13" s="1" customFormat="1" ht="14.25" customHeight="1" x14ac:dyDescent="0.25">
      <c r="A186" s="225" t="s">
        <v>133</v>
      </c>
      <c r="B186" s="226"/>
      <c r="C186" s="24" t="s">
        <v>15</v>
      </c>
      <c r="D186" s="24" t="s">
        <v>17</v>
      </c>
      <c r="E186" s="35">
        <v>851</v>
      </c>
      <c r="F186" s="24" t="s">
        <v>111</v>
      </c>
      <c r="G186" s="24" t="s">
        <v>87</v>
      </c>
      <c r="H186" s="24" t="s">
        <v>134</v>
      </c>
      <c r="I186" s="18"/>
      <c r="J186" s="19">
        <f>J187</f>
        <v>0</v>
      </c>
      <c r="K186" s="19">
        <f t="shared" ref="K186:L187" si="98">K187</f>
        <v>200000</v>
      </c>
      <c r="L186" s="19">
        <f t="shared" si="98"/>
        <v>200000</v>
      </c>
    </row>
    <row r="187" spans="1:13" s="1" customFormat="1" ht="38.25" x14ac:dyDescent="0.25">
      <c r="A187" s="43"/>
      <c r="B187" s="21" t="s">
        <v>135</v>
      </c>
      <c r="C187" s="24" t="s">
        <v>15</v>
      </c>
      <c r="D187" s="24" t="s">
        <v>17</v>
      </c>
      <c r="E187" s="35">
        <v>851</v>
      </c>
      <c r="F187" s="24" t="s">
        <v>111</v>
      </c>
      <c r="G187" s="24" t="s">
        <v>87</v>
      </c>
      <c r="H187" s="24" t="s">
        <v>136</v>
      </c>
      <c r="I187" s="18"/>
      <c r="J187" s="19">
        <f>J188</f>
        <v>0</v>
      </c>
      <c r="K187" s="19">
        <f t="shared" si="98"/>
        <v>200000</v>
      </c>
      <c r="L187" s="19">
        <f t="shared" si="98"/>
        <v>200000</v>
      </c>
    </row>
    <row r="188" spans="1:13" s="1" customFormat="1" x14ac:dyDescent="0.25">
      <c r="A188" s="43"/>
      <c r="B188" s="17" t="s">
        <v>137</v>
      </c>
      <c r="C188" s="24" t="s">
        <v>15</v>
      </c>
      <c r="D188" s="24" t="s">
        <v>17</v>
      </c>
      <c r="E188" s="35">
        <v>851</v>
      </c>
      <c r="F188" s="24" t="s">
        <v>111</v>
      </c>
      <c r="G188" s="24" t="s">
        <v>87</v>
      </c>
      <c r="H188" s="24" t="s">
        <v>136</v>
      </c>
      <c r="I188" s="18" t="s">
        <v>138</v>
      </c>
      <c r="J188" s="19">
        <f>J189</f>
        <v>0</v>
      </c>
      <c r="K188" s="19">
        <f>K189</f>
        <v>200000</v>
      </c>
      <c r="L188" s="19">
        <f>L189</f>
        <v>200000</v>
      </c>
    </row>
    <row r="189" spans="1:13" s="1" customFormat="1" ht="28.5" customHeight="1" x14ac:dyDescent="0.25">
      <c r="A189" s="43"/>
      <c r="B189" s="17" t="s">
        <v>139</v>
      </c>
      <c r="C189" s="24" t="s">
        <v>15</v>
      </c>
      <c r="D189" s="24" t="s">
        <v>17</v>
      </c>
      <c r="E189" s="35">
        <v>851</v>
      </c>
      <c r="F189" s="24" t="s">
        <v>111</v>
      </c>
      <c r="G189" s="24" t="s">
        <v>87</v>
      </c>
      <c r="H189" s="24" t="s">
        <v>136</v>
      </c>
      <c r="I189" s="18" t="s">
        <v>140</v>
      </c>
      <c r="J189" s="19"/>
      <c r="K189" s="19">
        <v>200000</v>
      </c>
      <c r="L189" s="19">
        <f>J189+K189</f>
        <v>200000</v>
      </c>
    </row>
    <row r="190" spans="1:13" s="16" customFormat="1" ht="27.75" customHeight="1" x14ac:dyDescent="0.25">
      <c r="A190" s="229" t="s">
        <v>141</v>
      </c>
      <c r="B190" s="230"/>
      <c r="C190" s="46" t="s">
        <v>15</v>
      </c>
      <c r="D190" s="46" t="s">
        <v>38</v>
      </c>
      <c r="E190" s="78"/>
      <c r="F190" s="46"/>
      <c r="G190" s="46"/>
      <c r="H190" s="46"/>
      <c r="I190" s="14"/>
      <c r="J190" s="15">
        <f>J191</f>
        <v>0</v>
      </c>
      <c r="K190" s="15">
        <f t="shared" ref="K190:L193" si="99">K191</f>
        <v>120000</v>
      </c>
      <c r="L190" s="15">
        <f t="shared" si="99"/>
        <v>120000</v>
      </c>
    </row>
    <row r="191" spans="1:13" s="16" customFormat="1" x14ac:dyDescent="0.25">
      <c r="A191" s="45" t="s">
        <v>129</v>
      </c>
      <c r="B191" s="13"/>
      <c r="C191" s="46" t="s">
        <v>15</v>
      </c>
      <c r="D191" s="46" t="s">
        <v>38</v>
      </c>
      <c r="E191" s="35">
        <v>851</v>
      </c>
      <c r="F191" s="46" t="s">
        <v>111</v>
      </c>
      <c r="G191" s="46"/>
      <c r="H191" s="46"/>
      <c r="I191" s="14"/>
      <c r="J191" s="47">
        <f>J192</f>
        <v>0</v>
      </c>
      <c r="K191" s="47">
        <f t="shared" si="99"/>
        <v>120000</v>
      </c>
      <c r="L191" s="47">
        <f t="shared" si="99"/>
        <v>120000</v>
      </c>
      <c r="M191" s="48"/>
    </row>
    <row r="192" spans="1:13" s="16" customFormat="1" x14ac:dyDescent="0.25">
      <c r="A192" s="45" t="s">
        <v>130</v>
      </c>
      <c r="B192" s="13"/>
      <c r="C192" s="46" t="s">
        <v>15</v>
      </c>
      <c r="D192" s="46" t="s">
        <v>38</v>
      </c>
      <c r="E192" s="35">
        <v>851</v>
      </c>
      <c r="F192" s="46" t="s">
        <v>111</v>
      </c>
      <c r="G192" s="46" t="s">
        <v>87</v>
      </c>
      <c r="H192" s="46"/>
      <c r="I192" s="14"/>
      <c r="J192" s="47">
        <f>J193</f>
        <v>0</v>
      </c>
      <c r="K192" s="47">
        <f t="shared" si="99"/>
        <v>120000</v>
      </c>
      <c r="L192" s="47">
        <f t="shared" si="99"/>
        <v>120000</v>
      </c>
      <c r="M192" s="48"/>
    </row>
    <row r="193" spans="1:15" s="1" customFormat="1" ht="27" customHeight="1" x14ac:dyDescent="0.25">
      <c r="A193" s="225" t="s">
        <v>131</v>
      </c>
      <c r="B193" s="226"/>
      <c r="C193" s="24" t="s">
        <v>15</v>
      </c>
      <c r="D193" s="24" t="s">
        <v>38</v>
      </c>
      <c r="E193" s="35">
        <v>851</v>
      </c>
      <c r="F193" s="24" t="s">
        <v>111</v>
      </c>
      <c r="G193" s="24" t="s">
        <v>87</v>
      </c>
      <c r="H193" s="24" t="s">
        <v>132</v>
      </c>
      <c r="I193" s="18"/>
      <c r="J193" s="19">
        <f>J194</f>
        <v>0</v>
      </c>
      <c r="K193" s="19">
        <f t="shared" si="99"/>
        <v>120000</v>
      </c>
      <c r="L193" s="19">
        <f t="shared" si="99"/>
        <v>120000</v>
      </c>
    </row>
    <row r="194" spans="1:15" s="1" customFormat="1" x14ac:dyDescent="0.25">
      <c r="A194" s="225" t="s">
        <v>141</v>
      </c>
      <c r="B194" s="226"/>
      <c r="C194" s="24" t="s">
        <v>15</v>
      </c>
      <c r="D194" s="24" t="s">
        <v>38</v>
      </c>
      <c r="E194" s="35">
        <v>851</v>
      </c>
      <c r="F194" s="24" t="s">
        <v>111</v>
      </c>
      <c r="G194" s="24" t="s">
        <v>87</v>
      </c>
      <c r="H194" s="24" t="s">
        <v>142</v>
      </c>
      <c r="I194" s="18"/>
      <c r="J194" s="19">
        <f>J196</f>
        <v>0</v>
      </c>
      <c r="K194" s="19">
        <f>K196</f>
        <v>120000</v>
      </c>
      <c r="L194" s="19">
        <f>L196</f>
        <v>120000</v>
      </c>
    </row>
    <row r="195" spans="1:15" s="1" customFormat="1" x14ac:dyDescent="0.25">
      <c r="A195" s="43"/>
      <c r="B195" s="17" t="s">
        <v>137</v>
      </c>
      <c r="C195" s="24" t="s">
        <v>15</v>
      </c>
      <c r="D195" s="24" t="s">
        <v>38</v>
      </c>
      <c r="E195" s="35">
        <v>851</v>
      </c>
      <c r="F195" s="24" t="s">
        <v>111</v>
      </c>
      <c r="G195" s="24" t="s">
        <v>87</v>
      </c>
      <c r="H195" s="24" t="s">
        <v>142</v>
      </c>
      <c r="I195" s="18" t="s">
        <v>138</v>
      </c>
      <c r="J195" s="19">
        <f>J196</f>
        <v>0</v>
      </c>
      <c r="K195" s="19">
        <f t="shared" ref="K195:L195" si="100">K196</f>
        <v>120000</v>
      </c>
      <c r="L195" s="19">
        <f t="shared" si="100"/>
        <v>120000</v>
      </c>
    </row>
    <row r="196" spans="1:15" s="1" customFormat="1" ht="27.75" customHeight="1" x14ac:dyDescent="0.25">
      <c r="A196" s="20"/>
      <c r="B196" s="17" t="s">
        <v>139</v>
      </c>
      <c r="C196" s="24" t="s">
        <v>15</v>
      </c>
      <c r="D196" s="24" t="s">
        <v>38</v>
      </c>
      <c r="E196" s="35">
        <v>851</v>
      </c>
      <c r="F196" s="24" t="s">
        <v>111</v>
      </c>
      <c r="G196" s="24" t="s">
        <v>87</v>
      </c>
      <c r="H196" s="24" t="s">
        <v>142</v>
      </c>
      <c r="I196" s="18" t="s">
        <v>140</v>
      </c>
      <c r="J196" s="19"/>
      <c r="K196" s="19">
        <v>120000</v>
      </c>
      <c r="L196" s="19">
        <f t="shared" ref="L196" si="101">J196+K196</f>
        <v>120000</v>
      </c>
    </row>
    <row r="197" spans="1:15" s="2" customFormat="1" ht="26.25" customHeight="1" x14ac:dyDescent="0.25">
      <c r="A197" s="229" t="s">
        <v>588</v>
      </c>
      <c r="B197" s="262"/>
      <c r="C197" s="46" t="s">
        <v>87</v>
      </c>
      <c r="D197" s="46" t="s">
        <v>589</v>
      </c>
      <c r="E197" s="162"/>
      <c r="F197" s="46"/>
      <c r="G197" s="46"/>
      <c r="H197" s="46"/>
      <c r="I197" s="46"/>
      <c r="J197" s="79">
        <f>J198</f>
        <v>126872349.22999999</v>
      </c>
      <c r="K197" s="79">
        <f t="shared" ref="K197:L197" si="102">K198</f>
        <v>2392500</v>
      </c>
      <c r="L197" s="79">
        <f t="shared" si="102"/>
        <v>129264849.22999999</v>
      </c>
    </row>
    <row r="198" spans="1:15" s="16" customFormat="1" ht="27" customHeight="1" x14ac:dyDescent="0.25">
      <c r="A198" s="229" t="s">
        <v>561</v>
      </c>
      <c r="B198" s="262"/>
      <c r="C198" s="46" t="s">
        <v>87</v>
      </c>
      <c r="D198" s="24" t="s">
        <v>589</v>
      </c>
      <c r="E198" s="162">
        <v>852</v>
      </c>
      <c r="F198" s="46"/>
      <c r="G198" s="46"/>
      <c r="H198" s="46"/>
      <c r="I198" s="14"/>
      <c r="J198" s="15">
        <f>J199+J325</f>
        <v>126872349.22999999</v>
      </c>
      <c r="K198" s="15">
        <f t="shared" ref="K198:L198" si="103">K199+K325</f>
        <v>2392500</v>
      </c>
      <c r="L198" s="15">
        <f t="shared" si="103"/>
        <v>129264849.22999999</v>
      </c>
      <c r="N198" s="163"/>
      <c r="O198" s="164"/>
    </row>
    <row r="199" spans="1:15" s="16" customFormat="1" x14ac:dyDescent="0.25">
      <c r="A199" s="220" t="s">
        <v>143</v>
      </c>
      <c r="B199" s="220"/>
      <c r="C199" s="46" t="s">
        <v>87</v>
      </c>
      <c r="D199" s="24" t="s">
        <v>589</v>
      </c>
      <c r="E199" s="46">
        <v>852</v>
      </c>
      <c r="F199" s="14" t="s">
        <v>144</v>
      </c>
      <c r="G199" s="14"/>
      <c r="H199" s="14"/>
      <c r="I199" s="14"/>
      <c r="J199" s="15">
        <f>J200+J221+J278+J282</f>
        <v>118268949.22999999</v>
      </c>
      <c r="K199" s="15">
        <f t="shared" ref="K199:L199" si="104">K200+K221+K278+K282</f>
        <v>2239500</v>
      </c>
      <c r="L199" s="15">
        <f t="shared" si="104"/>
        <v>120508449.22999999</v>
      </c>
    </row>
    <row r="200" spans="1:15" s="16" customFormat="1" x14ac:dyDescent="0.25">
      <c r="A200" s="220" t="s">
        <v>145</v>
      </c>
      <c r="B200" s="220"/>
      <c r="C200" s="46" t="s">
        <v>87</v>
      </c>
      <c r="D200" s="24" t="s">
        <v>589</v>
      </c>
      <c r="E200" s="46">
        <v>852</v>
      </c>
      <c r="F200" s="14" t="s">
        <v>144</v>
      </c>
      <c r="G200" s="14" t="s">
        <v>15</v>
      </c>
      <c r="H200" s="14"/>
      <c r="I200" s="14"/>
      <c r="J200" s="15">
        <f>J201+J209</f>
        <v>19548220</v>
      </c>
      <c r="K200" s="15">
        <f t="shared" ref="K200:L200" si="105">K201+K209</f>
        <v>-300000</v>
      </c>
      <c r="L200" s="15">
        <f t="shared" si="105"/>
        <v>19248220</v>
      </c>
    </row>
    <row r="201" spans="1:15" s="1" customFormat="1" x14ac:dyDescent="0.25">
      <c r="A201" s="221" t="s">
        <v>146</v>
      </c>
      <c r="B201" s="221"/>
      <c r="C201" s="24" t="s">
        <v>87</v>
      </c>
      <c r="D201" s="24" t="s">
        <v>589</v>
      </c>
      <c r="E201" s="24">
        <v>852</v>
      </c>
      <c r="F201" s="18" t="s">
        <v>144</v>
      </c>
      <c r="G201" s="18" t="s">
        <v>15</v>
      </c>
      <c r="H201" s="18" t="s">
        <v>147</v>
      </c>
      <c r="I201" s="18"/>
      <c r="J201" s="19">
        <f>J202</f>
        <v>18669300</v>
      </c>
      <c r="K201" s="19">
        <f t="shared" ref="K201:L201" si="106">K202</f>
        <v>0</v>
      </c>
      <c r="L201" s="19">
        <f t="shared" si="106"/>
        <v>18669300</v>
      </c>
    </row>
    <row r="202" spans="1:15" s="1" customFormat="1" x14ac:dyDescent="0.25">
      <c r="A202" s="221" t="s">
        <v>148</v>
      </c>
      <c r="B202" s="221"/>
      <c r="C202" s="24" t="s">
        <v>87</v>
      </c>
      <c r="D202" s="24" t="s">
        <v>589</v>
      </c>
      <c r="E202" s="24">
        <v>852</v>
      </c>
      <c r="F202" s="18" t="s">
        <v>144</v>
      </c>
      <c r="G202" s="18" t="s">
        <v>15</v>
      </c>
      <c r="H202" s="18" t="s">
        <v>149</v>
      </c>
      <c r="I202" s="18"/>
      <c r="J202" s="19">
        <f>J203+J206</f>
        <v>18669300</v>
      </c>
      <c r="K202" s="19">
        <f t="shared" ref="K202:L202" si="107">K203+K206</f>
        <v>0</v>
      </c>
      <c r="L202" s="19">
        <f t="shared" si="107"/>
        <v>18669300</v>
      </c>
    </row>
    <row r="203" spans="1:15" s="1" customFormat="1" x14ac:dyDescent="0.25">
      <c r="A203" s="221" t="s">
        <v>150</v>
      </c>
      <c r="B203" s="221"/>
      <c r="C203" s="24" t="s">
        <v>87</v>
      </c>
      <c r="D203" s="24" t="s">
        <v>589</v>
      </c>
      <c r="E203" s="24">
        <v>852</v>
      </c>
      <c r="F203" s="18" t="s">
        <v>144</v>
      </c>
      <c r="G203" s="18" t="s">
        <v>15</v>
      </c>
      <c r="H203" s="18" t="s">
        <v>151</v>
      </c>
      <c r="I203" s="18"/>
      <c r="J203" s="19">
        <f t="shared" ref="J203:L204" si="108">J204</f>
        <v>6225700</v>
      </c>
      <c r="K203" s="19">
        <f t="shared" si="108"/>
        <v>0</v>
      </c>
      <c r="L203" s="19">
        <f t="shared" si="108"/>
        <v>6225700</v>
      </c>
    </row>
    <row r="204" spans="1:15" s="1" customFormat="1" ht="27.75" customHeight="1" x14ac:dyDescent="0.25">
      <c r="A204" s="17"/>
      <c r="B204" s="17" t="s">
        <v>152</v>
      </c>
      <c r="C204" s="24" t="s">
        <v>87</v>
      </c>
      <c r="D204" s="24" t="s">
        <v>589</v>
      </c>
      <c r="E204" s="24">
        <v>852</v>
      </c>
      <c r="F204" s="18" t="s">
        <v>144</v>
      </c>
      <c r="G204" s="18" t="s">
        <v>15</v>
      </c>
      <c r="H204" s="18" t="s">
        <v>151</v>
      </c>
      <c r="I204" s="18" t="s">
        <v>153</v>
      </c>
      <c r="J204" s="19">
        <f t="shared" si="108"/>
        <v>6225700</v>
      </c>
      <c r="K204" s="19">
        <f t="shared" si="108"/>
        <v>0</v>
      </c>
      <c r="L204" s="19">
        <f t="shared" si="108"/>
        <v>6225700</v>
      </c>
    </row>
    <row r="205" spans="1:15" s="1" customFormat="1" ht="25.5" x14ac:dyDescent="0.25">
      <c r="A205" s="17"/>
      <c r="B205" s="17" t="s">
        <v>154</v>
      </c>
      <c r="C205" s="24" t="s">
        <v>87</v>
      </c>
      <c r="D205" s="24" t="s">
        <v>589</v>
      </c>
      <c r="E205" s="24">
        <v>852</v>
      </c>
      <c r="F205" s="18" t="s">
        <v>144</v>
      </c>
      <c r="G205" s="18" t="s">
        <v>15</v>
      </c>
      <c r="H205" s="18" t="s">
        <v>151</v>
      </c>
      <c r="I205" s="18" t="s">
        <v>155</v>
      </c>
      <c r="J205" s="19">
        <v>6225700</v>
      </c>
      <c r="K205" s="19"/>
      <c r="L205" s="19">
        <f t="shared" si="87"/>
        <v>6225700</v>
      </c>
      <c r="M205" s="114"/>
    </row>
    <row r="206" spans="1:15" s="1" customFormat="1" ht="15.75" customHeight="1" x14ac:dyDescent="0.25">
      <c r="A206" s="221" t="s">
        <v>156</v>
      </c>
      <c r="B206" s="221"/>
      <c r="C206" s="24" t="s">
        <v>87</v>
      </c>
      <c r="D206" s="24" t="s">
        <v>589</v>
      </c>
      <c r="E206" s="24">
        <v>852</v>
      </c>
      <c r="F206" s="18" t="s">
        <v>144</v>
      </c>
      <c r="G206" s="18" t="s">
        <v>15</v>
      </c>
      <c r="H206" s="18" t="s">
        <v>157</v>
      </c>
      <c r="I206" s="18"/>
      <c r="J206" s="19">
        <f>J208</f>
        <v>12443600</v>
      </c>
      <c r="K206" s="19">
        <f t="shared" ref="K206:L206" si="109">K208</f>
        <v>0</v>
      </c>
      <c r="L206" s="19">
        <f t="shared" si="109"/>
        <v>12443600</v>
      </c>
    </row>
    <row r="207" spans="1:15" s="1" customFormat="1" ht="25.5" x14ac:dyDescent="0.25">
      <c r="A207" s="17"/>
      <c r="B207" s="17" t="s">
        <v>152</v>
      </c>
      <c r="C207" s="165" t="s">
        <v>87</v>
      </c>
      <c r="D207" s="24" t="s">
        <v>589</v>
      </c>
      <c r="E207" s="24">
        <v>852</v>
      </c>
      <c r="F207" s="18" t="s">
        <v>144</v>
      </c>
      <c r="G207" s="18" t="s">
        <v>15</v>
      </c>
      <c r="H207" s="18" t="s">
        <v>157</v>
      </c>
      <c r="I207" s="18" t="s">
        <v>153</v>
      </c>
      <c r="J207" s="19">
        <f>J208</f>
        <v>12443600</v>
      </c>
      <c r="K207" s="19">
        <f t="shared" ref="K207:L207" si="110">K208</f>
        <v>0</v>
      </c>
      <c r="L207" s="19">
        <f t="shared" si="110"/>
        <v>12443600</v>
      </c>
    </row>
    <row r="208" spans="1:15" s="1" customFormat="1" ht="25.5" x14ac:dyDescent="0.25">
      <c r="A208" s="17"/>
      <c r="B208" s="17" t="s">
        <v>154</v>
      </c>
      <c r="C208" s="24" t="s">
        <v>87</v>
      </c>
      <c r="D208" s="24" t="s">
        <v>589</v>
      </c>
      <c r="E208" s="24">
        <v>852</v>
      </c>
      <c r="F208" s="18" t="s">
        <v>144</v>
      </c>
      <c r="G208" s="18" t="s">
        <v>15</v>
      </c>
      <c r="H208" s="18" t="s">
        <v>157</v>
      </c>
      <c r="I208" s="18" t="s">
        <v>155</v>
      </c>
      <c r="J208" s="19">
        <v>12443600</v>
      </c>
      <c r="K208" s="19"/>
      <c r="L208" s="19">
        <f t="shared" si="87"/>
        <v>12443600</v>
      </c>
    </row>
    <row r="209" spans="1:12" s="2" customFormat="1" x14ac:dyDescent="0.25">
      <c r="A209" s="221" t="s">
        <v>71</v>
      </c>
      <c r="B209" s="221"/>
      <c r="C209" s="24" t="s">
        <v>87</v>
      </c>
      <c r="D209" s="24" t="s">
        <v>589</v>
      </c>
      <c r="E209" s="24">
        <v>852</v>
      </c>
      <c r="F209" s="24" t="s">
        <v>144</v>
      </c>
      <c r="G209" s="24" t="s">
        <v>15</v>
      </c>
      <c r="H209" s="24" t="s">
        <v>158</v>
      </c>
      <c r="I209" s="24"/>
      <c r="J209" s="26">
        <f>J210</f>
        <v>878920</v>
      </c>
      <c r="K209" s="26">
        <f t="shared" ref="K209:L209" si="111">K210</f>
        <v>-300000</v>
      </c>
      <c r="L209" s="26">
        <f t="shared" si="111"/>
        <v>578920</v>
      </c>
    </row>
    <row r="210" spans="1:12" s="1" customFormat="1" ht="51.75" customHeight="1" x14ac:dyDescent="0.25">
      <c r="A210" s="221" t="s">
        <v>73</v>
      </c>
      <c r="B210" s="221"/>
      <c r="C210" s="24" t="s">
        <v>87</v>
      </c>
      <c r="D210" s="24" t="s">
        <v>589</v>
      </c>
      <c r="E210" s="24">
        <v>852</v>
      </c>
      <c r="F210" s="18" t="s">
        <v>144</v>
      </c>
      <c r="G210" s="18" t="s">
        <v>15</v>
      </c>
      <c r="H210" s="18" t="s">
        <v>74</v>
      </c>
      <c r="I210" s="18"/>
      <c r="J210" s="19">
        <f>J216+J211</f>
        <v>878920</v>
      </c>
      <c r="K210" s="19">
        <f t="shared" ref="K210:L210" si="112">K216+K211</f>
        <v>-300000</v>
      </c>
      <c r="L210" s="19">
        <f t="shared" si="112"/>
        <v>578920</v>
      </c>
    </row>
    <row r="211" spans="1:12" s="1" customFormat="1" ht="66.75" customHeight="1" x14ac:dyDescent="0.25">
      <c r="A211" s="221" t="s">
        <v>159</v>
      </c>
      <c r="B211" s="221"/>
      <c r="C211" s="24" t="s">
        <v>87</v>
      </c>
      <c r="D211" s="24" t="s">
        <v>589</v>
      </c>
      <c r="E211" s="24">
        <v>852</v>
      </c>
      <c r="F211" s="18" t="s">
        <v>144</v>
      </c>
      <c r="G211" s="18" t="s">
        <v>15</v>
      </c>
      <c r="H211" s="18" t="s">
        <v>160</v>
      </c>
      <c r="I211" s="18"/>
      <c r="J211" s="19">
        <f>J212+J214</f>
        <v>863000</v>
      </c>
      <c r="K211" s="19">
        <f t="shared" ref="K211:L211" si="113">K212+K214</f>
        <v>-300000</v>
      </c>
      <c r="L211" s="19">
        <f t="shared" si="113"/>
        <v>563000</v>
      </c>
    </row>
    <row r="212" spans="1:12" s="1" customFormat="1" x14ac:dyDescent="0.25">
      <c r="A212" s="17"/>
      <c r="B212" s="17" t="s">
        <v>161</v>
      </c>
      <c r="C212" s="24" t="s">
        <v>87</v>
      </c>
      <c r="D212" s="24" t="s">
        <v>589</v>
      </c>
      <c r="E212" s="24">
        <v>852</v>
      </c>
      <c r="F212" s="18" t="s">
        <v>144</v>
      </c>
      <c r="G212" s="18" t="s">
        <v>15</v>
      </c>
      <c r="H212" s="18" t="s">
        <v>160</v>
      </c>
      <c r="I212" s="18" t="s">
        <v>162</v>
      </c>
      <c r="J212" s="19">
        <f t="shared" ref="J212:L212" si="114">J213</f>
        <v>863000</v>
      </c>
      <c r="K212" s="19">
        <f t="shared" si="114"/>
        <v>-863000</v>
      </c>
      <c r="L212" s="19">
        <f t="shared" si="114"/>
        <v>0</v>
      </c>
    </row>
    <row r="213" spans="1:12" s="1" customFormat="1" ht="25.5" x14ac:dyDescent="0.25">
      <c r="A213" s="20"/>
      <c r="B213" s="17" t="s">
        <v>163</v>
      </c>
      <c r="C213" s="24" t="s">
        <v>87</v>
      </c>
      <c r="D213" s="24" t="s">
        <v>589</v>
      </c>
      <c r="E213" s="24">
        <v>852</v>
      </c>
      <c r="F213" s="18" t="s">
        <v>144</v>
      </c>
      <c r="G213" s="18" t="s">
        <v>15</v>
      </c>
      <c r="H213" s="18" t="s">
        <v>160</v>
      </c>
      <c r="I213" s="18" t="s">
        <v>164</v>
      </c>
      <c r="J213" s="19">
        <v>863000</v>
      </c>
      <c r="K213" s="19">
        <v>-863000</v>
      </c>
      <c r="L213" s="19">
        <f t="shared" si="87"/>
        <v>0</v>
      </c>
    </row>
    <row r="214" spans="1:12" s="1" customFormat="1" ht="25.5" x14ac:dyDescent="0.25">
      <c r="A214" s="20"/>
      <c r="B214" s="17" t="s">
        <v>152</v>
      </c>
      <c r="C214" s="24" t="s">
        <v>87</v>
      </c>
      <c r="D214" s="24" t="s">
        <v>589</v>
      </c>
      <c r="E214" s="35">
        <v>852</v>
      </c>
      <c r="F214" s="18" t="s">
        <v>144</v>
      </c>
      <c r="G214" s="18" t="s">
        <v>15</v>
      </c>
      <c r="H214" s="18" t="s">
        <v>160</v>
      </c>
      <c r="I214" s="18" t="s">
        <v>153</v>
      </c>
      <c r="J214" s="19">
        <f>J215</f>
        <v>0</v>
      </c>
      <c r="K214" s="19">
        <f t="shared" ref="K214:L214" si="115">K215</f>
        <v>563000</v>
      </c>
      <c r="L214" s="19">
        <f t="shared" si="115"/>
        <v>563000</v>
      </c>
    </row>
    <row r="215" spans="1:12" s="1" customFormat="1" ht="25.5" x14ac:dyDescent="0.25">
      <c r="A215" s="20"/>
      <c r="B215" s="17" t="s">
        <v>154</v>
      </c>
      <c r="C215" s="24" t="s">
        <v>87</v>
      </c>
      <c r="D215" s="24" t="s">
        <v>589</v>
      </c>
      <c r="E215" s="35">
        <v>852</v>
      </c>
      <c r="F215" s="18" t="s">
        <v>144</v>
      </c>
      <c r="G215" s="18" t="s">
        <v>15</v>
      </c>
      <c r="H215" s="18" t="s">
        <v>160</v>
      </c>
      <c r="I215" s="18" t="s">
        <v>155</v>
      </c>
      <c r="J215" s="19"/>
      <c r="K215" s="19">
        <f>863000-300000</f>
        <v>563000</v>
      </c>
      <c r="L215" s="19">
        <f t="shared" ref="L215" si="116">J215+K215</f>
        <v>563000</v>
      </c>
    </row>
    <row r="216" spans="1:12" s="1" customFormat="1" ht="51.75" customHeight="1" x14ac:dyDescent="0.25">
      <c r="A216" s="221" t="s">
        <v>165</v>
      </c>
      <c r="B216" s="221"/>
      <c r="C216" s="165" t="s">
        <v>87</v>
      </c>
      <c r="D216" s="24" t="s">
        <v>589</v>
      </c>
      <c r="E216" s="24">
        <v>852</v>
      </c>
      <c r="F216" s="18" t="s">
        <v>144</v>
      </c>
      <c r="G216" s="18" t="s">
        <v>15</v>
      </c>
      <c r="H216" s="18" t="s">
        <v>166</v>
      </c>
      <c r="I216" s="18"/>
      <c r="J216" s="19">
        <f>J217+J219</f>
        <v>15920</v>
      </c>
      <c r="K216" s="19">
        <f t="shared" ref="K216:L216" si="117">K217+K219</f>
        <v>0</v>
      </c>
      <c r="L216" s="19">
        <f t="shared" si="117"/>
        <v>15920</v>
      </c>
    </row>
    <row r="217" spans="1:12" s="1" customFormat="1" hidden="1" x14ac:dyDescent="0.25">
      <c r="A217" s="20"/>
      <c r="B217" s="17" t="s">
        <v>161</v>
      </c>
      <c r="C217" s="24" t="s">
        <v>87</v>
      </c>
      <c r="D217" s="24" t="s">
        <v>589</v>
      </c>
      <c r="E217" s="24">
        <v>852</v>
      </c>
      <c r="F217" s="18" t="s">
        <v>144</v>
      </c>
      <c r="G217" s="18" t="s">
        <v>15</v>
      </c>
      <c r="H217" s="18" t="s">
        <v>166</v>
      </c>
      <c r="I217" s="18" t="s">
        <v>162</v>
      </c>
      <c r="J217" s="19">
        <f t="shared" ref="J217:L217" si="118">J218</f>
        <v>15920</v>
      </c>
      <c r="K217" s="19">
        <f t="shared" si="118"/>
        <v>-15920</v>
      </c>
      <c r="L217" s="19">
        <f t="shared" si="118"/>
        <v>0</v>
      </c>
    </row>
    <row r="218" spans="1:12" s="1" customFormat="1" ht="25.5" hidden="1" x14ac:dyDescent="0.25">
      <c r="A218" s="20"/>
      <c r="B218" s="17" t="s">
        <v>167</v>
      </c>
      <c r="C218" s="24" t="s">
        <v>87</v>
      </c>
      <c r="D218" s="24" t="s">
        <v>589</v>
      </c>
      <c r="E218" s="24">
        <v>852</v>
      </c>
      <c r="F218" s="18" t="s">
        <v>144</v>
      </c>
      <c r="G218" s="18" t="s">
        <v>15</v>
      </c>
      <c r="H218" s="18" t="s">
        <v>166</v>
      </c>
      <c r="I218" s="18" t="s">
        <v>168</v>
      </c>
      <c r="J218" s="19">
        <v>15920</v>
      </c>
      <c r="K218" s="19">
        <v>-15920</v>
      </c>
      <c r="L218" s="19">
        <f t="shared" si="87"/>
        <v>0</v>
      </c>
    </row>
    <row r="219" spans="1:12" s="1" customFormat="1" ht="25.5" x14ac:dyDescent="0.25">
      <c r="A219" s="20"/>
      <c r="B219" s="17" t="s">
        <v>152</v>
      </c>
      <c r="C219" s="24" t="s">
        <v>87</v>
      </c>
      <c r="D219" s="24" t="s">
        <v>589</v>
      </c>
      <c r="E219" s="35">
        <v>852</v>
      </c>
      <c r="F219" s="18" t="s">
        <v>144</v>
      </c>
      <c r="G219" s="18" t="s">
        <v>15</v>
      </c>
      <c r="H219" s="18" t="s">
        <v>166</v>
      </c>
      <c r="I219" s="18" t="s">
        <v>153</v>
      </c>
      <c r="J219" s="19">
        <f>J220</f>
        <v>0</v>
      </c>
      <c r="K219" s="19">
        <f t="shared" ref="K219:L219" si="119">K220</f>
        <v>15920</v>
      </c>
      <c r="L219" s="19">
        <f t="shared" si="119"/>
        <v>15920</v>
      </c>
    </row>
    <row r="220" spans="1:12" s="1" customFormat="1" ht="25.5" x14ac:dyDescent="0.25">
      <c r="A220" s="20"/>
      <c r="B220" s="17" t="s">
        <v>154</v>
      </c>
      <c r="C220" s="24" t="s">
        <v>87</v>
      </c>
      <c r="D220" s="24" t="s">
        <v>589</v>
      </c>
      <c r="E220" s="35">
        <v>852</v>
      </c>
      <c r="F220" s="18" t="s">
        <v>144</v>
      </c>
      <c r="G220" s="18" t="s">
        <v>15</v>
      </c>
      <c r="H220" s="18" t="s">
        <v>166</v>
      </c>
      <c r="I220" s="18" t="s">
        <v>155</v>
      </c>
      <c r="J220" s="19"/>
      <c r="K220" s="19">
        <f>15920</f>
        <v>15920</v>
      </c>
      <c r="L220" s="19">
        <f t="shared" ref="L220" si="120">J220+K220</f>
        <v>15920</v>
      </c>
    </row>
    <row r="221" spans="1:12" s="16" customFormat="1" x14ac:dyDescent="0.25">
      <c r="A221" s="220" t="s">
        <v>175</v>
      </c>
      <c r="B221" s="220"/>
      <c r="C221" s="165" t="s">
        <v>87</v>
      </c>
      <c r="D221" s="24" t="s">
        <v>589</v>
      </c>
      <c r="E221" s="24">
        <v>852</v>
      </c>
      <c r="F221" s="14" t="s">
        <v>144</v>
      </c>
      <c r="G221" s="14" t="s">
        <v>87</v>
      </c>
      <c r="H221" s="14"/>
      <c r="I221" s="14"/>
      <c r="J221" s="15">
        <f>J222+J248+J259+J263</f>
        <v>85290529.229999989</v>
      </c>
      <c r="K221" s="15">
        <f t="shared" ref="K221:L221" si="121">K222+K248+K259+K263</f>
        <v>-327400</v>
      </c>
      <c r="L221" s="15">
        <f t="shared" si="121"/>
        <v>84963129.229999989</v>
      </c>
    </row>
    <row r="222" spans="1:12" s="1" customFormat="1" x14ac:dyDescent="0.25">
      <c r="A222" s="221" t="s">
        <v>176</v>
      </c>
      <c r="B222" s="221"/>
      <c r="C222" s="24" t="s">
        <v>87</v>
      </c>
      <c r="D222" s="24" t="s">
        <v>589</v>
      </c>
      <c r="E222" s="24">
        <v>852</v>
      </c>
      <c r="F222" s="18" t="s">
        <v>144</v>
      </c>
      <c r="G222" s="18" t="s">
        <v>87</v>
      </c>
      <c r="H222" s="18" t="s">
        <v>177</v>
      </c>
      <c r="I222" s="18"/>
      <c r="J222" s="19">
        <f>J223</f>
        <v>14409500</v>
      </c>
      <c r="K222" s="19">
        <f t="shared" ref="K222:L222" si="122">K223</f>
        <v>0</v>
      </c>
      <c r="L222" s="19">
        <f t="shared" si="122"/>
        <v>14409500</v>
      </c>
    </row>
    <row r="223" spans="1:12" s="1" customFormat="1" x14ac:dyDescent="0.25">
      <c r="A223" s="221" t="s">
        <v>148</v>
      </c>
      <c r="B223" s="221"/>
      <c r="C223" s="24" t="s">
        <v>87</v>
      </c>
      <c r="D223" s="24" t="s">
        <v>589</v>
      </c>
      <c r="E223" s="24">
        <v>852</v>
      </c>
      <c r="F223" s="24" t="s">
        <v>144</v>
      </c>
      <c r="G223" s="24" t="s">
        <v>87</v>
      </c>
      <c r="H223" s="24" t="s">
        <v>178</v>
      </c>
      <c r="I223" s="18"/>
      <c r="J223" s="19">
        <f>J224+J227+J230+J233+J236+J239+J242+J245</f>
        <v>14409500</v>
      </c>
      <c r="K223" s="19">
        <f t="shared" ref="K223:L223" si="123">K224+K227+K230+K233+K236+K239+K242+K245</f>
        <v>0</v>
      </c>
      <c r="L223" s="19">
        <f t="shared" si="123"/>
        <v>14409500</v>
      </c>
    </row>
    <row r="224" spans="1:12" s="1" customFormat="1" x14ac:dyDescent="0.25">
      <c r="A224" s="221" t="s">
        <v>179</v>
      </c>
      <c r="B224" s="221"/>
      <c r="C224" s="24" t="s">
        <v>87</v>
      </c>
      <c r="D224" s="24" t="s">
        <v>589</v>
      </c>
      <c r="E224" s="24">
        <v>852</v>
      </c>
      <c r="F224" s="24" t="s">
        <v>144</v>
      </c>
      <c r="G224" s="24" t="s">
        <v>87</v>
      </c>
      <c r="H224" s="24" t="s">
        <v>180</v>
      </c>
      <c r="I224" s="18"/>
      <c r="J224" s="19">
        <f t="shared" ref="J224:L225" si="124">J225</f>
        <v>2159400</v>
      </c>
      <c r="K224" s="19">
        <f t="shared" si="124"/>
        <v>0</v>
      </c>
      <c r="L224" s="19">
        <f t="shared" si="124"/>
        <v>2159400</v>
      </c>
    </row>
    <row r="225" spans="1:12" s="1" customFormat="1" ht="25.5" x14ac:dyDescent="0.25">
      <c r="A225" s="17"/>
      <c r="B225" s="17" t="s">
        <v>152</v>
      </c>
      <c r="C225" s="24" t="s">
        <v>87</v>
      </c>
      <c r="D225" s="24" t="s">
        <v>589</v>
      </c>
      <c r="E225" s="35">
        <v>852</v>
      </c>
      <c r="F225" s="18" t="s">
        <v>144</v>
      </c>
      <c r="G225" s="24" t="s">
        <v>87</v>
      </c>
      <c r="H225" s="24" t="s">
        <v>180</v>
      </c>
      <c r="I225" s="18" t="s">
        <v>153</v>
      </c>
      <c r="J225" s="19">
        <f t="shared" si="124"/>
        <v>2159400</v>
      </c>
      <c r="K225" s="19">
        <f t="shared" si="124"/>
        <v>0</v>
      </c>
      <c r="L225" s="19">
        <f t="shared" si="124"/>
        <v>2159400</v>
      </c>
    </row>
    <row r="226" spans="1:12" s="1" customFormat="1" ht="25.5" x14ac:dyDescent="0.25">
      <c r="A226" s="17"/>
      <c r="B226" s="17" t="s">
        <v>154</v>
      </c>
      <c r="C226" s="24" t="s">
        <v>87</v>
      </c>
      <c r="D226" s="24" t="s">
        <v>589</v>
      </c>
      <c r="E226" s="35">
        <v>852</v>
      </c>
      <c r="F226" s="18" t="s">
        <v>144</v>
      </c>
      <c r="G226" s="24" t="s">
        <v>87</v>
      </c>
      <c r="H226" s="24" t="s">
        <v>180</v>
      </c>
      <c r="I226" s="18" t="s">
        <v>155</v>
      </c>
      <c r="J226" s="19">
        <f>2159402-2</f>
        <v>2159400</v>
      </c>
      <c r="K226" s="19"/>
      <c r="L226" s="19">
        <f t="shared" si="87"/>
        <v>2159400</v>
      </c>
    </row>
    <row r="227" spans="1:12" s="1" customFormat="1" x14ac:dyDescent="0.25">
      <c r="A227" s="221" t="s">
        <v>181</v>
      </c>
      <c r="B227" s="221"/>
      <c r="C227" s="24" t="s">
        <v>87</v>
      </c>
      <c r="D227" s="24" t="s">
        <v>589</v>
      </c>
      <c r="E227" s="35">
        <v>852</v>
      </c>
      <c r="F227" s="24" t="s">
        <v>144</v>
      </c>
      <c r="G227" s="24" t="s">
        <v>87</v>
      </c>
      <c r="H227" s="24" t="s">
        <v>182</v>
      </c>
      <c r="I227" s="18"/>
      <c r="J227" s="19">
        <f t="shared" ref="J227:L228" si="125">J228</f>
        <v>2515700</v>
      </c>
      <c r="K227" s="19">
        <f t="shared" si="125"/>
        <v>0</v>
      </c>
      <c r="L227" s="19">
        <f t="shared" si="125"/>
        <v>2515700</v>
      </c>
    </row>
    <row r="228" spans="1:12" s="1" customFormat="1" ht="25.5" x14ac:dyDescent="0.25">
      <c r="A228" s="17"/>
      <c r="B228" s="17" t="s">
        <v>152</v>
      </c>
      <c r="C228" s="165" t="s">
        <v>87</v>
      </c>
      <c r="D228" s="24" t="s">
        <v>589</v>
      </c>
      <c r="E228" s="35">
        <v>852</v>
      </c>
      <c r="F228" s="18" t="s">
        <v>144</v>
      </c>
      <c r="G228" s="24" t="s">
        <v>87</v>
      </c>
      <c r="H228" s="24" t="s">
        <v>182</v>
      </c>
      <c r="I228" s="18" t="s">
        <v>153</v>
      </c>
      <c r="J228" s="19">
        <f t="shared" si="125"/>
        <v>2515700</v>
      </c>
      <c r="K228" s="19">
        <f t="shared" si="125"/>
        <v>0</v>
      </c>
      <c r="L228" s="19">
        <f t="shared" si="125"/>
        <v>2515700</v>
      </c>
    </row>
    <row r="229" spans="1:12" s="1" customFormat="1" ht="25.5" x14ac:dyDescent="0.25">
      <c r="A229" s="17"/>
      <c r="B229" s="17" t="s">
        <v>154</v>
      </c>
      <c r="C229" s="24" t="s">
        <v>87</v>
      </c>
      <c r="D229" s="24" t="s">
        <v>589</v>
      </c>
      <c r="E229" s="35">
        <v>852</v>
      </c>
      <c r="F229" s="18" t="s">
        <v>144</v>
      </c>
      <c r="G229" s="24" t="s">
        <v>87</v>
      </c>
      <c r="H229" s="24" t="s">
        <v>182</v>
      </c>
      <c r="I229" s="18" t="s">
        <v>155</v>
      </c>
      <c r="J229" s="19">
        <f>2461078+54622</f>
        <v>2515700</v>
      </c>
      <c r="K229" s="19"/>
      <c r="L229" s="19">
        <f t="shared" si="87"/>
        <v>2515700</v>
      </c>
    </row>
    <row r="230" spans="1:12" s="1" customFormat="1" x14ac:dyDescent="0.25">
      <c r="A230" s="221" t="s">
        <v>183</v>
      </c>
      <c r="B230" s="221"/>
      <c r="C230" s="24" t="s">
        <v>87</v>
      </c>
      <c r="D230" s="24" t="s">
        <v>589</v>
      </c>
      <c r="E230" s="35">
        <v>852</v>
      </c>
      <c r="F230" s="24" t="s">
        <v>144</v>
      </c>
      <c r="G230" s="24" t="s">
        <v>87</v>
      </c>
      <c r="H230" s="24" t="s">
        <v>184</v>
      </c>
      <c r="I230" s="18"/>
      <c r="J230" s="19">
        <f t="shared" ref="J230:L231" si="126">J231</f>
        <v>1509100</v>
      </c>
      <c r="K230" s="19">
        <f t="shared" si="126"/>
        <v>0</v>
      </c>
      <c r="L230" s="19">
        <f t="shared" si="126"/>
        <v>1509100</v>
      </c>
    </row>
    <row r="231" spans="1:12" s="1" customFormat="1" ht="25.5" x14ac:dyDescent="0.25">
      <c r="A231" s="17"/>
      <c r="B231" s="17" t="s">
        <v>152</v>
      </c>
      <c r="C231" s="24" t="s">
        <v>87</v>
      </c>
      <c r="D231" s="24" t="s">
        <v>589</v>
      </c>
      <c r="E231" s="35">
        <v>852</v>
      </c>
      <c r="F231" s="18" t="s">
        <v>144</v>
      </c>
      <c r="G231" s="24" t="s">
        <v>87</v>
      </c>
      <c r="H231" s="24" t="s">
        <v>184</v>
      </c>
      <c r="I231" s="18" t="s">
        <v>153</v>
      </c>
      <c r="J231" s="19">
        <f t="shared" si="126"/>
        <v>1509100</v>
      </c>
      <c r="K231" s="19">
        <f t="shared" si="126"/>
        <v>0</v>
      </c>
      <c r="L231" s="19">
        <f t="shared" si="126"/>
        <v>1509100</v>
      </c>
    </row>
    <row r="232" spans="1:12" s="1" customFormat="1" ht="25.5" x14ac:dyDescent="0.25">
      <c r="A232" s="17"/>
      <c r="B232" s="17" t="s">
        <v>154</v>
      </c>
      <c r="C232" s="24" t="s">
        <v>87</v>
      </c>
      <c r="D232" s="24" t="s">
        <v>589</v>
      </c>
      <c r="E232" s="35">
        <v>852</v>
      </c>
      <c r="F232" s="18" t="s">
        <v>144</v>
      </c>
      <c r="G232" s="24" t="s">
        <v>87</v>
      </c>
      <c r="H232" s="24" t="s">
        <v>184</v>
      </c>
      <c r="I232" s="18" t="s">
        <v>155</v>
      </c>
      <c r="J232" s="19">
        <f>1454139+54961</f>
        <v>1509100</v>
      </c>
      <c r="K232" s="19"/>
      <c r="L232" s="19">
        <f t="shared" si="87"/>
        <v>1509100</v>
      </c>
    </row>
    <row r="233" spans="1:12" s="1" customFormat="1" x14ac:dyDescent="0.25">
      <c r="A233" s="221" t="s">
        <v>185</v>
      </c>
      <c r="B233" s="221"/>
      <c r="C233" s="24" t="s">
        <v>87</v>
      </c>
      <c r="D233" s="24" t="s">
        <v>589</v>
      </c>
      <c r="E233" s="35">
        <v>852</v>
      </c>
      <c r="F233" s="24" t="s">
        <v>144</v>
      </c>
      <c r="G233" s="24" t="s">
        <v>87</v>
      </c>
      <c r="H233" s="24" t="s">
        <v>186</v>
      </c>
      <c r="I233" s="18"/>
      <c r="J233" s="19">
        <f t="shared" ref="J233:L234" si="127">J234</f>
        <v>3143300</v>
      </c>
      <c r="K233" s="19">
        <f t="shared" si="127"/>
        <v>0</v>
      </c>
      <c r="L233" s="19">
        <f t="shared" si="127"/>
        <v>3143300</v>
      </c>
    </row>
    <row r="234" spans="1:12" s="1" customFormat="1" ht="25.5" x14ac:dyDescent="0.25">
      <c r="A234" s="17"/>
      <c r="B234" s="17" t="s">
        <v>152</v>
      </c>
      <c r="C234" s="24" t="s">
        <v>87</v>
      </c>
      <c r="D234" s="24" t="s">
        <v>589</v>
      </c>
      <c r="E234" s="35">
        <v>852</v>
      </c>
      <c r="F234" s="18" t="s">
        <v>144</v>
      </c>
      <c r="G234" s="24" t="s">
        <v>87</v>
      </c>
      <c r="H234" s="24" t="s">
        <v>186</v>
      </c>
      <c r="I234" s="18" t="s">
        <v>153</v>
      </c>
      <c r="J234" s="19">
        <f t="shared" si="127"/>
        <v>3143300</v>
      </c>
      <c r="K234" s="19">
        <f t="shared" si="127"/>
        <v>0</v>
      </c>
      <c r="L234" s="19">
        <f t="shared" si="127"/>
        <v>3143300</v>
      </c>
    </row>
    <row r="235" spans="1:12" s="1" customFormat="1" ht="25.5" x14ac:dyDescent="0.25">
      <c r="A235" s="17"/>
      <c r="B235" s="17" t="s">
        <v>154</v>
      </c>
      <c r="C235" s="165" t="s">
        <v>87</v>
      </c>
      <c r="D235" s="24" t="s">
        <v>589</v>
      </c>
      <c r="E235" s="35">
        <v>852</v>
      </c>
      <c r="F235" s="18" t="s">
        <v>144</v>
      </c>
      <c r="G235" s="24" t="s">
        <v>87</v>
      </c>
      <c r="H235" s="24" t="s">
        <v>186</v>
      </c>
      <c r="I235" s="18" t="s">
        <v>155</v>
      </c>
      <c r="J235" s="19">
        <f>3272821-129521</f>
        <v>3143300</v>
      </c>
      <c r="K235" s="19"/>
      <c r="L235" s="19">
        <f t="shared" si="87"/>
        <v>3143300</v>
      </c>
    </row>
    <row r="236" spans="1:12" s="1" customFormat="1" x14ac:dyDescent="0.25">
      <c r="A236" s="221" t="s">
        <v>187</v>
      </c>
      <c r="B236" s="221"/>
      <c r="C236" s="24" t="s">
        <v>87</v>
      </c>
      <c r="D236" s="24" t="s">
        <v>589</v>
      </c>
      <c r="E236" s="35">
        <v>852</v>
      </c>
      <c r="F236" s="24" t="s">
        <v>144</v>
      </c>
      <c r="G236" s="24" t="s">
        <v>87</v>
      </c>
      <c r="H236" s="24" t="s">
        <v>188</v>
      </c>
      <c r="I236" s="18"/>
      <c r="J236" s="19">
        <f t="shared" ref="J236:L237" si="128">J237</f>
        <v>1445900</v>
      </c>
      <c r="K236" s="19">
        <f t="shared" si="128"/>
        <v>0</v>
      </c>
      <c r="L236" s="19">
        <f t="shared" si="128"/>
        <v>1445900</v>
      </c>
    </row>
    <row r="237" spans="1:12" s="1" customFormat="1" ht="25.5" x14ac:dyDescent="0.25">
      <c r="A237" s="17"/>
      <c r="B237" s="17" t="s">
        <v>152</v>
      </c>
      <c r="C237" s="24" t="s">
        <v>87</v>
      </c>
      <c r="D237" s="24" t="s">
        <v>589</v>
      </c>
      <c r="E237" s="35">
        <v>852</v>
      </c>
      <c r="F237" s="18" t="s">
        <v>144</v>
      </c>
      <c r="G237" s="24" t="s">
        <v>87</v>
      </c>
      <c r="H237" s="24" t="s">
        <v>188</v>
      </c>
      <c r="I237" s="18" t="s">
        <v>153</v>
      </c>
      <c r="J237" s="19">
        <f t="shared" si="128"/>
        <v>1445900</v>
      </c>
      <c r="K237" s="19">
        <f t="shared" si="128"/>
        <v>0</v>
      </c>
      <c r="L237" s="19">
        <f t="shared" si="128"/>
        <v>1445900</v>
      </c>
    </row>
    <row r="238" spans="1:12" s="1" customFormat="1" ht="25.5" x14ac:dyDescent="0.25">
      <c r="A238" s="17"/>
      <c r="B238" s="17" t="s">
        <v>154</v>
      </c>
      <c r="C238" s="165" t="s">
        <v>87</v>
      </c>
      <c r="D238" s="24" t="s">
        <v>589</v>
      </c>
      <c r="E238" s="35">
        <v>852</v>
      </c>
      <c r="F238" s="18" t="s">
        <v>144</v>
      </c>
      <c r="G238" s="24" t="s">
        <v>87</v>
      </c>
      <c r="H238" s="24" t="s">
        <v>188</v>
      </c>
      <c r="I238" s="18" t="s">
        <v>155</v>
      </c>
      <c r="J238" s="19">
        <f>1445866+34</f>
        <v>1445900</v>
      </c>
      <c r="K238" s="19"/>
      <c r="L238" s="19">
        <f t="shared" si="87"/>
        <v>1445900</v>
      </c>
    </row>
    <row r="239" spans="1:12" s="1" customFormat="1" x14ac:dyDescent="0.25">
      <c r="A239" s="221" t="s">
        <v>189</v>
      </c>
      <c r="B239" s="221"/>
      <c r="C239" s="24" t="s">
        <v>87</v>
      </c>
      <c r="D239" s="24" t="s">
        <v>589</v>
      </c>
      <c r="E239" s="35">
        <v>852</v>
      </c>
      <c r="F239" s="24" t="s">
        <v>144</v>
      </c>
      <c r="G239" s="24" t="s">
        <v>87</v>
      </c>
      <c r="H239" s="24" t="s">
        <v>190</v>
      </c>
      <c r="I239" s="18"/>
      <c r="J239" s="19">
        <f t="shared" ref="J239:L240" si="129">J240</f>
        <v>1604400</v>
      </c>
      <c r="K239" s="19">
        <f t="shared" si="129"/>
        <v>0</v>
      </c>
      <c r="L239" s="19">
        <f t="shared" si="129"/>
        <v>1604400</v>
      </c>
    </row>
    <row r="240" spans="1:12" s="1" customFormat="1" ht="25.5" x14ac:dyDescent="0.25">
      <c r="A240" s="17"/>
      <c r="B240" s="17" t="s">
        <v>152</v>
      </c>
      <c r="C240" s="24" t="s">
        <v>87</v>
      </c>
      <c r="D240" s="24" t="s">
        <v>589</v>
      </c>
      <c r="E240" s="35">
        <v>852</v>
      </c>
      <c r="F240" s="18" t="s">
        <v>144</v>
      </c>
      <c r="G240" s="24" t="s">
        <v>87</v>
      </c>
      <c r="H240" s="24" t="s">
        <v>190</v>
      </c>
      <c r="I240" s="18" t="s">
        <v>153</v>
      </c>
      <c r="J240" s="19">
        <f t="shared" si="129"/>
        <v>1604400</v>
      </c>
      <c r="K240" s="19">
        <f t="shared" si="129"/>
        <v>0</v>
      </c>
      <c r="L240" s="19">
        <f t="shared" si="129"/>
        <v>1604400</v>
      </c>
    </row>
    <row r="241" spans="1:14" s="1" customFormat="1" ht="25.5" x14ac:dyDescent="0.25">
      <c r="A241" s="17"/>
      <c r="B241" s="17" t="s">
        <v>154</v>
      </c>
      <c r="C241" s="24" t="s">
        <v>87</v>
      </c>
      <c r="D241" s="24" t="s">
        <v>589</v>
      </c>
      <c r="E241" s="35">
        <v>852</v>
      </c>
      <c r="F241" s="18" t="s">
        <v>144</v>
      </c>
      <c r="G241" s="24" t="s">
        <v>87</v>
      </c>
      <c r="H241" s="24" t="s">
        <v>190</v>
      </c>
      <c r="I241" s="18" t="s">
        <v>155</v>
      </c>
      <c r="J241" s="19">
        <f>1604423-23</f>
        <v>1604400</v>
      </c>
      <c r="K241" s="19"/>
      <c r="L241" s="19">
        <f t="shared" si="87"/>
        <v>1604400</v>
      </c>
    </row>
    <row r="242" spans="1:14" s="1" customFormat="1" x14ac:dyDescent="0.25">
      <c r="A242" s="221" t="s">
        <v>191</v>
      </c>
      <c r="B242" s="221"/>
      <c r="C242" s="24" t="s">
        <v>87</v>
      </c>
      <c r="D242" s="24" t="s">
        <v>589</v>
      </c>
      <c r="E242" s="35">
        <v>852</v>
      </c>
      <c r="F242" s="24" t="s">
        <v>144</v>
      </c>
      <c r="G242" s="24" t="s">
        <v>87</v>
      </c>
      <c r="H242" s="24" t="s">
        <v>192</v>
      </c>
      <c r="I242" s="18"/>
      <c r="J242" s="19">
        <f t="shared" ref="J242:L243" si="130">J243</f>
        <v>1466000</v>
      </c>
      <c r="K242" s="19">
        <f t="shared" si="130"/>
        <v>0</v>
      </c>
      <c r="L242" s="19">
        <f t="shared" si="130"/>
        <v>1466000</v>
      </c>
    </row>
    <row r="243" spans="1:14" s="1" customFormat="1" ht="25.5" x14ac:dyDescent="0.25">
      <c r="A243" s="17"/>
      <c r="B243" s="17" t="s">
        <v>152</v>
      </c>
      <c r="C243" s="24" t="s">
        <v>87</v>
      </c>
      <c r="D243" s="24" t="s">
        <v>589</v>
      </c>
      <c r="E243" s="35">
        <v>852</v>
      </c>
      <c r="F243" s="18" t="s">
        <v>144</v>
      </c>
      <c r="G243" s="24" t="s">
        <v>87</v>
      </c>
      <c r="H243" s="24" t="s">
        <v>192</v>
      </c>
      <c r="I243" s="18" t="s">
        <v>153</v>
      </c>
      <c r="J243" s="19">
        <f t="shared" si="130"/>
        <v>1466000</v>
      </c>
      <c r="K243" s="19">
        <f t="shared" si="130"/>
        <v>0</v>
      </c>
      <c r="L243" s="19">
        <f t="shared" si="130"/>
        <v>1466000</v>
      </c>
    </row>
    <row r="244" spans="1:14" s="1" customFormat="1" ht="25.5" x14ac:dyDescent="0.25">
      <c r="A244" s="17"/>
      <c r="B244" s="17" t="s">
        <v>154</v>
      </c>
      <c r="C244" s="24" t="s">
        <v>87</v>
      </c>
      <c r="D244" s="24" t="s">
        <v>589</v>
      </c>
      <c r="E244" s="35">
        <v>852</v>
      </c>
      <c r="F244" s="18" t="s">
        <v>144</v>
      </c>
      <c r="G244" s="24" t="s">
        <v>87</v>
      </c>
      <c r="H244" s="24" t="s">
        <v>192</v>
      </c>
      <c r="I244" s="18" t="s">
        <v>155</v>
      </c>
      <c r="J244" s="19">
        <f>1466064-64</f>
        <v>1466000</v>
      </c>
      <c r="K244" s="19"/>
      <c r="L244" s="19">
        <f t="shared" si="87"/>
        <v>1466000</v>
      </c>
    </row>
    <row r="245" spans="1:14" s="1" customFormat="1" x14ac:dyDescent="0.25">
      <c r="A245" s="221" t="s">
        <v>193</v>
      </c>
      <c r="B245" s="221"/>
      <c r="C245" s="165" t="s">
        <v>87</v>
      </c>
      <c r="D245" s="24" t="s">
        <v>589</v>
      </c>
      <c r="E245" s="35">
        <v>852</v>
      </c>
      <c r="F245" s="24" t="s">
        <v>144</v>
      </c>
      <c r="G245" s="24" t="s">
        <v>87</v>
      </c>
      <c r="H245" s="24" t="s">
        <v>194</v>
      </c>
      <c r="I245" s="18"/>
      <c r="J245" s="19">
        <f t="shared" ref="J245:L246" si="131">J246</f>
        <v>565700</v>
      </c>
      <c r="K245" s="19">
        <f t="shared" si="131"/>
        <v>0</v>
      </c>
      <c r="L245" s="19">
        <f t="shared" si="131"/>
        <v>565700</v>
      </c>
    </row>
    <row r="246" spans="1:14" s="1" customFormat="1" ht="25.5" x14ac:dyDescent="0.25">
      <c r="A246" s="17"/>
      <c r="B246" s="17" t="s">
        <v>152</v>
      </c>
      <c r="C246" s="24" t="s">
        <v>87</v>
      </c>
      <c r="D246" s="24" t="s">
        <v>589</v>
      </c>
      <c r="E246" s="35">
        <v>852</v>
      </c>
      <c r="F246" s="18" t="s">
        <v>144</v>
      </c>
      <c r="G246" s="24" t="s">
        <v>87</v>
      </c>
      <c r="H246" s="24" t="s">
        <v>194</v>
      </c>
      <c r="I246" s="18" t="s">
        <v>153</v>
      </c>
      <c r="J246" s="19">
        <f t="shared" si="131"/>
        <v>565700</v>
      </c>
      <c r="K246" s="19">
        <f t="shared" si="131"/>
        <v>0</v>
      </c>
      <c r="L246" s="19">
        <f t="shared" si="131"/>
        <v>565700</v>
      </c>
    </row>
    <row r="247" spans="1:14" s="1" customFormat="1" ht="25.5" x14ac:dyDescent="0.25">
      <c r="A247" s="17"/>
      <c r="B247" s="17" t="s">
        <v>154</v>
      </c>
      <c r="C247" s="24" t="s">
        <v>87</v>
      </c>
      <c r="D247" s="24" t="s">
        <v>589</v>
      </c>
      <c r="E247" s="35">
        <v>852</v>
      </c>
      <c r="F247" s="18" t="s">
        <v>144</v>
      </c>
      <c r="G247" s="24" t="s">
        <v>87</v>
      </c>
      <c r="H247" s="24" t="s">
        <v>194</v>
      </c>
      <c r="I247" s="18" t="s">
        <v>155</v>
      </c>
      <c r="J247" s="19">
        <f>545720+19980</f>
        <v>565700</v>
      </c>
      <c r="K247" s="19"/>
      <c r="L247" s="19">
        <f t="shared" si="87"/>
        <v>565700</v>
      </c>
      <c r="N247" s="49"/>
    </row>
    <row r="248" spans="1:14" s="1" customFormat="1" x14ac:dyDescent="0.25">
      <c r="A248" s="221" t="s">
        <v>195</v>
      </c>
      <c r="B248" s="221"/>
      <c r="C248" s="24" t="s">
        <v>87</v>
      </c>
      <c r="D248" s="24" t="s">
        <v>589</v>
      </c>
      <c r="E248" s="35">
        <v>852</v>
      </c>
      <c r="F248" s="18" t="s">
        <v>144</v>
      </c>
      <c r="G248" s="18" t="s">
        <v>87</v>
      </c>
      <c r="H248" s="18" t="s">
        <v>196</v>
      </c>
      <c r="I248" s="18"/>
      <c r="J248" s="19">
        <f>J249</f>
        <v>6292500</v>
      </c>
      <c r="K248" s="19">
        <f t="shared" ref="K248:L248" si="132">K249</f>
        <v>1054900</v>
      </c>
      <c r="L248" s="19">
        <f t="shared" si="132"/>
        <v>7347400</v>
      </c>
      <c r="N248" s="49"/>
    </row>
    <row r="249" spans="1:14" s="1" customFormat="1" x14ac:dyDescent="0.25">
      <c r="A249" s="221" t="s">
        <v>148</v>
      </c>
      <c r="B249" s="221"/>
      <c r="C249" s="24" t="s">
        <v>87</v>
      </c>
      <c r="D249" s="24" t="s">
        <v>589</v>
      </c>
      <c r="E249" s="35">
        <v>852</v>
      </c>
      <c r="F249" s="18" t="s">
        <v>144</v>
      </c>
      <c r="G249" s="18" t="s">
        <v>87</v>
      </c>
      <c r="H249" s="18" t="s">
        <v>197</v>
      </c>
      <c r="I249" s="18"/>
      <c r="J249" s="19">
        <f>J250+J253+J256</f>
        <v>6292500</v>
      </c>
      <c r="K249" s="19">
        <f t="shared" ref="K249:L249" si="133">K250+K253+K256</f>
        <v>1054900</v>
      </c>
      <c r="L249" s="19">
        <f t="shared" si="133"/>
        <v>7347400</v>
      </c>
      <c r="N249" s="49"/>
    </row>
    <row r="250" spans="1:14" s="1" customFormat="1" ht="27" customHeight="1" x14ac:dyDescent="0.25">
      <c r="A250" s="221" t="s">
        <v>198</v>
      </c>
      <c r="B250" s="221"/>
      <c r="C250" s="24" t="s">
        <v>87</v>
      </c>
      <c r="D250" s="24" t="s">
        <v>589</v>
      </c>
      <c r="E250" s="35">
        <v>852</v>
      </c>
      <c r="F250" s="24" t="s">
        <v>144</v>
      </c>
      <c r="G250" s="24" t="s">
        <v>87</v>
      </c>
      <c r="H250" s="24" t="s">
        <v>199</v>
      </c>
      <c r="I250" s="18"/>
      <c r="J250" s="19">
        <f t="shared" ref="J250:L251" si="134">J251</f>
        <v>2839100</v>
      </c>
      <c r="K250" s="19">
        <f t="shared" si="134"/>
        <v>0</v>
      </c>
      <c r="L250" s="19">
        <f t="shared" si="134"/>
        <v>2839100</v>
      </c>
      <c r="N250" s="49"/>
    </row>
    <row r="251" spans="1:14" s="1" customFormat="1" ht="25.5" x14ac:dyDescent="0.25">
      <c r="A251" s="17"/>
      <c r="B251" s="17" t="s">
        <v>152</v>
      </c>
      <c r="C251" s="24" t="s">
        <v>87</v>
      </c>
      <c r="D251" s="24" t="s">
        <v>589</v>
      </c>
      <c r="E251" s="35">
        <v>852</v>
      </c>
      <c r="F251" s="18" t="s">
        <v>144</v>
      </c>
      <c r="G251" s="24" t="s">
        <v>87</v>
      </c>
      <c r="H251" s="24" t="s">
        <v>199</v>
      </c>
      <c r="I251" s="18" t="s">
        <v>153</v>
      </c>
      <c r="J251" s="19">
        <f t="shared" si="134"/>
        <v>2839100</v>
      </c>
      <c r="K251" s="19">
        <f t="shared" si="134"/>
        <v>0</v>
      </c>
      <c r="L251" s="19">
        <f t="shared" si="134"/>
        <v>2839100</v>
      </c>
      <c r="N251" s="49"/>
    </row>
    <row r="252" spans="1:14" s="1" customFormat="1" ht="25.5" x14ac:dyDescent="0.25">
      <c r="A252" s="17"/>
      <c r="B252" s="17" t="s">
        <v>154</v>
      </c>
      <c r="C252" s="24" t="s">
        <v>87</v>
      </c>
      <c r="D252" s="24" t="s">
        <v>589</v>
      </c>
      <c r="E252" s="35">
        <v>852</v>
      </c>
      <c r="F252" s="18" t="s">
        <v>144</v>
      </c>
      <c r="G252" s="24" t="s">
        <v>87</v>
      </c>
      <c r="H252" s="24" t="s">
        <v>199</v>
      </c>
      <c r="I252" s="18" t="s">
        <v>155</v>
      </c>
      <c r="J252" s="19">
        <f>2839079+21</f>
        <v>2839100</v>
      </c>
      <c r="K252" s="19"/>
      <c r="L252" s="19">
        <f t="shared" ref="L252:L324" si="135">J252+K252</f>
        <v>2839100</v>
      </c>
      <c r="N252" s="49"/>
    </row>
    <row r="253" spans="1:14" s="1" customFormat="1" ht="26.25" customHeight="1" x14ac:dyDescent="0.25">
      <c r="A253" s="221" t="s">
        <v>200</v>
      </c>
      <c r="B253" s="221"/>
      <c r="C253" s="24" t="s">
        <v>87</v>
      </c>
      <c r="D253" s="24" t="s">
        <v>589</v>
      </c>
      <c r="E253" s="35">
        <v>852</v>
      </c>
      <c r="F253" s="24" t="s">
        <v>144</v>
      </c>
      <c r="G253" s="24" t="s">
        <v>87</v>
      </c>
      <c r="H253" s="24" t="s">
        <v>201</v>
      </c>
      <c r="I253" s="18"/>
      <c r="J253" s="19">
        <f t="shared" ref="J253:L254" si="136">J254</f>
        <v>1562600</v>
      </c>
      <c r="K253" s="19">
        <f t="shared" si="136"/>
        <v>264100</v>
      </c>
      <c r="L253" s="19">
        <f t="shared" si="136"/>
        <v>1826700</v>
      </c>
      <c r="N253" s="49"/>
    </row>
    <row r="254" spans="1:14" s="1" customFormat="1" ht="25.5" x14ac:dyDescent="0.25">
      <c r="A254" s="17"/>
      <c r="B254" s="17" t="s">
        <v>152</v>
      </c>
      <c r="C254" s="165" t="s">
        <v>87</v>
      </c>
      <c r="D254" s="24" t="s">
        <v>589</v>
      </c>
      <c r="E254" s="35">
        <v>852</v>
      </c>
      <c r="F254" s="18" t="s">
        <v>144</v>
      </c>
      <c r="G254" s="24" t="s">
        <v>87</v>
      </c>
      <c r="H254" s="24" t="s">
        <v>201</v>
      </c>
      <c r="I254" s="18" t="s">
        <v>153</v>
      </c>
      <c r="J254" s="19">
        <f t="shared" si="136"/>
        <v>1562600</v>
      </c>
      <c r="K254" s="19">
        <f t="shared" si="136"/>
        <v>264100</v>
      </c>
      <c r="L254" s="19">
        <f t="shared" si="136"/>
        <v>1826700</v>
      </c>
      <c r="N254" s="49"/>
    </row>
    <row r="255" spans="1:14" s="1" customFormat="1" ht="28.5" customHeight="1" x14ac:dyDescent="0.25">
      <c r="A255" s="17"/>
      <c r="B255" s="17" t="s">
        <v>154</v>
      </c>
      <c r="C255" s="24" t="s">
        <v>87</v>
      </c>
      <c r="D255" s="24" t="s">
        <v>589</v>
      </c>
      <c r="E255" s="35">
        <v>852</v>
      </c>
      <c r="F255" s="18" t="s">
        <v>144</v>
      </c>
      <c r="G255" s="24" t="s">
        <v>87</v>
      </c>
      <c r="H255" s="24" t="s">
        <v>201</v>
      </c>
      <c r="I255" s="18" t="s">
        <v>155</v>
      </c>
      <c r="J255" s="19">
        <f>1562634-34</f>
        <v>1562600</v>
      </c>
      <c r="K255" s="19">
        <v>264100</v>
      </c>
      <c r="L255" s="19">
        <f t="shared" si="135"/>
        <v>1826700</v>
      </c>
      <c r="N255" s="49"/>
    </row>
    <row r="256" spans="1:14" s="1" customFormat="1" ht="27" customHeight="1" x14ac:dyDescent="0.25">
      <c r="A256" s="237" t="s">
        <v>562</v>
      </c>
      <c r="B256" s="237"/>
      <c r="C256" s="24" t="s">
        <v>87</v>
      </c>
      <c r="D256" s="24" t="s">
        <v>589</v>
      </c>
      <c r="E256" s="35">
        <v>852</v>
      </c>
      <c r="F256" s="24" t="s">
        <v>144</v>
      </c>
      <c r="G256" s="24" t="s">
        <v>87</v>
      </c>
      <c r="H256" s="24" t="s">
        <v>203</v>
      </c>
      <c r="I256" s="18"/>
      <c r="J256" s="19">
        <f>J258</f>
        <v>1890800</v>
      </c>
      <c r="K256" s="19">
        <f t="shared" ref="K256:L256" si="137">K258</f>
        <v>790800</v>
      </c>
      <c r="L256" s="19">
        <f t="shared" si="137"/>
        <v>2681600</v>
      </c>
      <c r="N256" s="49"/>
    </row>
    <row r="257" spans="1:14" s="1" customFormat="1" ht="25.5" x14ac:dyDescent="0.25">
      <c r="A257" s="17"/>
      <c r="B257" s="17" t="s">
        <v>152</v>
      </c>
      <c r="C257" s="24" t="s">
        <v>87</v>
      </c>
      <c r="D257" s="24" t="s">
        <v>589</v>
      </c>
      <c r="E257" s="35">
        <v>852</v>
      </c>
      <c r="F257" s="18" t="s">
        <v>144</v>
      </c>
      <c r="G257" s="24" t="s">
        <v>87</v>
      </c>
      <c r="H257" s="24" t="s">
        <v>203</v>
      </c>
      <c r="I257" s="18" t="s">
        <v>153</v>
      </c>
      <c r="J257" s="19">
        <f>J258</f>
        <v>1890800</v>
      </c>
      <c r="K257" s="19">
        <f t="shared" ref="K257:L257" si="138">K258</f>
        <v>790800</v>
      </c>
      <c r="L257" s="19">
        <f t="shared" si="138"/>
        <v>2681600</v>
      </c>
      <c r="N257" s="49"/>
    </row>
    <row r="258" spans="1:14" s="1" customFormat="1" ht="25.5" x14ac:dyDescent="0.25">
      <c r="A258" s="17"/>
      <c r="B258" s="17" t="s">
        <v>154</v>
      </c>
      <c r="C258" s="24" t="s">
        <v>87</v>
      </c>
      <c r="D258" s="24" t="s">
        <v>589</v>
      </c>
      <c r="E258" s="35">
        <v>852</v>
      </c>
      <c r="F258" s="18" t="s">
        <v>144</v>
      </c>
      <c r="G258" s="24" t="s">
        <v>87</v>
      </c>
      <c r="H258" s="24" t="s">
        <v>203</v>
      </c>
      <c r="I258" s="18" t="s">
        <v>155</v>
      </c>
      <c r="J258" s="19">
        <f>1890782+18</f>
        <v>1890800</v>
      </c>
      <c r="K258" s="19">
        <v>790800</v>
      </c>
      <c r="L258" s="19">
        <f t="shared" si="135"/>
        <v>2681600</v>
      </c>
      <c r="N258" s="49"/>
    </row>
    <row r="259" spans="1:14" s="1" customFormat="1" x14ac:dyDescent="0.25">
      <c r="A259" s="221" t="s">
        <v>208</v>
      </c>
      <c r="B259" s="221"/>
      <c r="C259" s="24" t="s">
        <v>87</v>
      </c>
      <c r="D259" s="24" t="s">
        <v>589</v>
      </c>
      <c r="E259" s="24">
        <v>852</v>
      </c>
      <c r="F259" s="18" t="s">
        <v>144</v>
      </c>
      <c r="G259" s="18" t="s">
        <v>87</v>
      </c>
      <c r="H259" s="18" t="s">
        <v>209</v>
      </c>
      <c r="I259" s="18"/>
      <c r="J259" s="19">
        <f>J260</f>
        <v>1172900</v>
      </c>
      <c r="K259" s="19">
        <f t="shared" ref="K259:L259" si="139">K260</f>
        <v>0</v>
      </c>
      <c r="L259" s="19">
        <f t="shared" si="139"/>
        <v>1172900</v>
      </c>
    </row>
    <row r="260" spans="1:14" s="1" customFormat="1" x14ac:dyDescent="0.25">
      <c r="A260" s="221" t="s">
        <v>210</v>
      </c>
      <c r="B260" s="221"/>
      <c r="C260" s="24" t="s">
        <v>87</v>
      </c>
      <c r="D260" s="24" t="s">
        <v>589</v>
      </c>
      <c r="E260" s="24">
        <v>852</v>
      </c>
      <c r="F260" s="18" t="s">
        <v>144</v>
      </c>
      <c r="G260" s="18" t="s">
        <v>87</v>
      </c>
      <c r="H260" s="18" t="s">
        <v>211</v>
      </c>
      <c r="I260" s="18"/>
      <c r="J260" s="19">
        <f t="shared" ref="J260:L261" si="140">J261</f>
        <v>1172900</v>
      </c>
      <c r="K260" s="19">
        <f t="shared" si="140"/>
        <v>0</v>
      </c>
      <c r="L260" s="19">
        <f t="shared" si="140"/>
        <v>1172900</v>
      </c>
    </row>
    <row r="261" spans="1:14" s="1" customFormat="1" ht="25.5" x14ac:dyDescent="0.25">
      <c r="A261" s="21"/>
      <c r="B261" s="17" t="s">
        <v>152</v>
      </c>
      <c r="C261" s="165" t="s">
        <v>87</v>
      </c>
      <c r="D261" s="24" t="s">
        <v>589</v>
      </c>
      <c r="E261" s="24">
        <v>852</v>
      </c>
      <c r="F261" s="18" t="s">
        <v>144</v>
      </c>
      <c r="G261" s="18" t="s">
        <v>87</v>
      </c>
      <c r="H261" s="18" t="s">
        <v>211</v>
      </c>
      <c r="I261" s="18" t="s">
        <v>153</v>
      </c>
      <c r="J261" s="19">
        <f t="shared" si="140"/>
        <v>1172900</v>
      </c>
      <c r="K261" s="19">
        <f t="shared" si="140"/>
        <v>0</v>
      </c>
      <c r="L261" s="19">
        <f t="shared" si="140"/>
        <v>1172900</v>
      </c>
    </row>
    <row r="262" spans="1:14" s="1" customFormat="1" x14ac:dyDescent="0.25">
      <c r="A262" s="21"/>
      <c r="B262" s="21" t="s">
        <v>212</v>
      </c>
      <c r="C262" s="24" t="s">
        <v>87</v>
      </c>
      <c r="D262" s="24" t="s">
        <v>589</v>
      </c>
      <c r="E262" s="24">
        <v>852</v>
      </c>
      <c r="F262" s="18" t="s">
        <v>144</v>
      </c>
      <c r="G262" s="18" t="s">
        <v>87</v>
      </c>
      <c r="H262" s="18" t="s">
        <v>211</v>
      </c>
      <c r="I262" s="18" t="s">
        <v>213</v>
      </c>
      <c r="J262" s="19">
        <v>1172900</v>
      </c>
      <c r="K262" s="19"/>
      <c r="L262" s="19">
        <f t="shared" si="135"/>
        <v>1172900</v>
      </c>
    </row>
    <row r="263" spans="1:14" s="1" customFormat="1" x14ac:dyDescent="0.25">
      <c r="A263" s="221" t="s">
        <v>71</v>
      </c>
      <c r="B263" s="221"/>
      <c r="C263" s="24" t="s">
        <v>87</v>
      </c>
      <c r="D263" s="24" t="s">
        <v>589</v>
      </c>
      <c r="E263" s="24">
        <v>852</v>
      </c>
      <c r="F263" s="24" t="s">
        <v>144</v>
      </c>
      <c r="G263" s="18" t="s">
        <v>87</v>
      </c>
      <c r="H263" s="24" t="s">
        <v>72</v>
      </c>
      <c r="I263" s="24"/>
      <c r="J263" s="26">
        <f>J264</f>
        <v>63415629.229999997</v>
      </c>
      <c r="K263" s="26">
        <f t="shared" ref="K263:L263" si="141">K264</f>
        <v>-1382300</v>
      </c>
      <c r="L263" s="26">
        <f t="shared" si="141"/>
        <v>62033329.229999997</v>
      </c>
    </row>
    <row r="264" spans="1:14" s="1" customFormat="1" ht="54" customHeight="1" x14ac:dyDescent="0.25">
      <c r="A264" s="221" t="s">
        <v>73</v>
      </c>
      <c r="B264" s="221"/>
      <c r="C264" s="165" t="s">
        <v>87</v>
      </c>
      <c r="D264" s="24" t="s">
        <v>589</v>
      </c>
      <c r="E264" s="24">
        <v>852</v>
      </c>
      <c r="F264" s="18" t="s">
        <v>144</v>
      </c>
      <c r="G264" s="18" t="s">
        <v>87</v>
      </c>
      <c r="H264" s="18" t="s">
        <v>74</v>
      </c>
      <c r="I264" s="18"/>
      <c r="J264" s="19">
        <f>J265+J273+J268</f>
        <v>63415629.229999997</v>
      </c>
      <c r="K264" s="19">
        <f t="shared" ref="K264:L264" si="142">K265+K273+K268</f>
        <v>-1382300</v>
      </c>
      <c r="L264" s="19">
        <f t="shared" si="142"/>
        <v>62033329.229999997</v>
      </c>
    </row>
    <row r="265" spans="1:14" s="1" customFormat="1" ht="27.75" customHeight="1" x14ac:dyDescent="0.25">
      <c r="A265" s="221" t="s">
        <v>214</v>
      </c>
      <c r="B265" s="221"/>
      <c r="C265" s="24" t="s">
        <v>87</v>
      </c>
      <c r="D265" s="24" t="s">
        <v>589</v>
      </c>
      <c r="E265" s="24">
        <v>852</v>
      </c>
      <c r="F265" s="18" t="s">
        <v>144</v>
      </c>
      <c r="G265" s="18" t="s">
        <v>87</v>
      </c>
      <c r="H265" s="18" t="s">
        <v>215</v>
      </c>
      <c r="I265" s="18"/>
      <c r="J265" s="19">
        <f t="shared" ref="J265:L266" si="143">J266</f>
        <v>59263749.229999997</v>
      </c>
      <c r="K265" s="19">
        <f t="shared" si="143"/>
        <v>0</v>
      </c>
      <c r="L265" s="19">
        <f t="shared" si="143"/>
        <v>59263749.229999997</v>
      </c>
    </row>
    <row r="266" spans="1:14" s="1" customFormat="1" ht="25.5" x14ac:dyDescent="0.25">
      <c r="A266" s="21"/>
      <c r="B266" s="17" t="s">
        <v>152</v>
      </c>
      <c r="C266" s="24" t="s">
        <v>87</v>
      </c>
      <c r="D266" s="24" t="s">
        <v>589</v>
      </c>
      <c r="E266" s="24">
        <v>852</v>
      </c>
      <c r="F266" s="18" t="s">
        <v>144</v>
      </c>
      <c r="G266" s="18" t="s">
        <v>87</v>
      </c>
      <c r="H266" s="18" t="s">
        <v>215</v>
      </c>
      <c r="I266" s="18" t="s">
        <v>153</v>
      </c>
      <c r="J266" s="19">
        <f t="shared" si="143"/>
        <v>59263749.229999997</v>
      </c>
      <c r="K266" s="19">
        <f t="shared" si="143"/>
        <v>0</v>
      </c>
      <c r="L266" s="19">
        <f t="shared" si="143"/>
        <v>59263749.229999997</v>
      </c>
    </row>
    <row r="267" spans="1:14" s="1" customFormat="1" ht="25.5" x14ac:dyDescent="0.25">
      <c r="A267" s="17"/>
      <c r="B267" s="17" t="s">
        <v>154</v>
      </c>
      <c r="C267" s="24" t="s">
        <v>87</v>
      </c>
      <c r="D267" s="24" t="s">
        <v>589</v>
      </c>
      <c r="E267" s="24">
        <v>852</v>
      </c>
      <c r="F267" s="18" t="s">
        <v>144</v>
      </c>
      <c r="G267" s="24" t="s">
        <v>87</v>
      </c>
      <c r="H267" s="24" t="s">
        <v>215</v>
      </c>
      <c r="I267" s="18" t="s">
        <v>155</v>
      </c>
      <c r="J267" s="19">
        <v>59263749.229999997</v>
      </c>
      <c r="K267" s="19"/>
      <c r="L267" s="19">
        <f t="shared" si="135"/>
        <v>59263749.229999997</v>
      </c>
    </row>
    <row r="268" spans="1:14" s="1" customFormat="1" ht="67.5" customHeight="1" x14ac:dyDescent="0.25">
      <c r="A268" s="221" t="s">
        <v>159</v>
      </c>
      <c r="B268" s="221"/>
      <c r="C268" s="24" t="s">
        <v>87</v>
      </c>
      <c r="D268" s="24" t="s">
        <v>589</v>
      </c>
      <c r="E268" s="24">
        <v>852</v>
      </c>
      <c r="F268" s="18" t="s">
        <v>144</v>
      </c>
      <c r="G268" s="18" t="s">
        <v>87</v>
      </c>
      <c r="H268" s="18" t="s">
        <v>160</v>
      </c>
      <c r="I268" s="18"/>
      <c r="J268" s="19">
        <f>J269+J271</f>
        <v>4132800</v>
      </c>
      <c r="K268" s="19">
        <f t="shared" ref="K268:L268" si="144">K269+K271</f>
        <v>-1382300</v>
      </c>
      <c r="L268" s="19">
        <f t="shared" si="144"/>
        <v>2750500</v>
      </c>
    </row>
    <row r="269" spans="1:14" s="1" customFormat="1" hidden="1" x14ac:dyDescent="0.25">
      <c r="A269" s="20"/>
      <c r="B269" s="21" t="s">
        <v>161</v>
      </c>
      <c r="C269" s="24" t="s">
        <v>87</v>
      </c>
      <c r="D269" s="24" t="s">
        <v>589</v>
      </c>
      <c r="E269" s="24">
        <v>852</v>
      </c>
      <c r="F269" s="18" t="s">
        <v>144</v>
      </c>
      <c r="G269" s="18" t="s">
        <v>87</v>
      </c>
      <c r="H269" s="18" t="s">
        <v>160</v>
      </c>
      <c r="I269" s="18" t="s">
        <v>162</v>
      </c>
      <c r="J269" s="19">
        <f t="shared" ref="J269:L269" si="145">J270</f>
        <v>4132800</v>
      </c>
      <c r="K269" s="19">
        <f t="shared" si="145"/>
        <v>-4132800</v>
      </c>
      <c r="L269" s="19">
        <f t="shared" si="145"/>
        <v>0</v>
      </c>
    </row>
    <row r="270" spans="1:14" s="1" customFormat="1" ht="25.5" hidden="1" x14ac:dyDescent="0.25">
      <c r="A270" s="20"/>
      <c r="B270" s="17" t="s">
        <v>163</v>
      </c>
      <c r="C270" s="24" t="s">
        <v>87</v>
      </c>
      <c r="D270" s="24" t="s">
        <v>589</v>
      </c>
      <c r="E270" s="24">
        <v>852</v>
      </c>
      <c r="F270" s="18" t="s">
        <v>144</v>
      </c>
      <c r="G270" s="18" t="s">
        <v>87</v>
      </c>
      <c r="H270" s="18" t="s">
        <v>160</v>
      </c>
      <c r="I270" s="18" t="s">
        <v>164</v>
      </c>
      <c r="J270" s="19">
        <v>4132800</v>
      </c>
      <c r="K270" s="19">
        <v>-4132800</v>
      </c>
      <c r="L270" s="19">
        <f t="shared" si="135"/>
        <v>0</v>
      </c>
    </row>
    <row r="271" spans="1:14" s="1" customFormat="1" ht="25.5" x14ac:dyDescent="0.25">
      <c r="A271" s="20"/>
      <c r="B271" s="17" t="s">
        <v>152</v>
      </c>
      <c r="C271" s="24" t="s">
        <v>87</v>
      </c>
      <c r="D271" s="24" t="s">
        <v>589</v>
      </c>
      <c r="E271" s="35">
        <v>852</v>
      </c>
      <c r="F271" s="18" t="s">
        <v>144</v>
      </c>
      <c r="G271" s="18" t="s">
        <v>87</v>
      </c>
      <c r="H271" s="18" t="s">
        <v>160</v>
      </c>
      <c r="I271" s="18" t="s">
        <v>153</v>
      </c>
      <c r="J271" s="19">
        <f>J272</f>
        <v>0</v>
      </c>
      <c r="K271" s="19">
        <f t="shared" ref="K271:L271" si="146">K272</f>
        <v>2750500</v>
      </c>
      <c r="L271" s="19">
        <f t="shared" si="146"/>
        <v>2750500</v>
      </c>
    </row>
    <row r="272" spans="1:14" s="1" customFormat="1" ht="29.25" customHeight="1" x14ac:dyDescent="0.25">
      <c r="A272" s="20"/>
      <c r="B272" s="17" t="s">
        <v>154</v>
      </c>
      <c r="C272" s="24" t="s">
        <v>87</v>
      </c>
      <c r="D272" s="24" t="s">
        <v>589</v>
      </c>
      <c r="E272" s="35">
        <v>852</v>
      </c>
      <c r="F272" s="18" t="s">
        <v>144</v>
      </c>
      <c r="G272" s="18" t="s">
        <v>87</v>
      </c>
      <c r="H272" s="18" t="s">
        <v>160</v>
      </c>
      <c r="I272" s="18" t="s">
        <v>155</v>
      </c>
      <c r="J272" s="19"/>
      <c r="K272" s="19">
        <f>4132800-1382300</f>
        <v>2750500</v>
      </c>
      <c r="L272" s="19">
        <f t="shared" ref="L272" si="147">J272+K272</f>
        <v>2750500</v>
      </c>
    </row>
    <row r="273" spans="1:12" s="1" customFormat="1" ht="54" customHeight="1" x14ac:dyDescent="0.25">
      <c r="A273" s="221" t="s">
        <v>165</v>
      </c>
      <c r="B273" s="221"/>
      <c r="C273" s="165" t="s">
        <v>87</v>
      </c>
      <c r="D273" s="24" t="s">
        <v>589</v>
      </c>
      <c r="E273" s="24">
        <v>852</v>
      </c>
      <c r="F273" s="18" t="s">
        <v>144</v>
      </c>
      <c r="G273" s="18" t="s">
        <v>87</v>
      </c>
      <c r="H273" s="18" t="s">
        <v>166</v>
      </c>
      <c r="I273" s="18"/>
      <c r="J273" s="19">
        <f>J274+J276</f>
        <v>19080</v>
      </c>
      <c r="K273" s="19">
        <f t="shared" ref="K273:L273" si="148">K274+K276</f>
        <v>0</v>
      </c>
      <c r="L273" s="19">
        <f t="shared" si="148"/>
        <v>19080</v>
      </c>
    </row>
    <row r="274" spans="1:12" s="1" customFormat="1" hidden="1" x14ac:dyDescent="0.25">
      <c r="A274" s="20"/>
      <c r="B274" s="21" t="s">
        <v>161</v>
      </c>
      <c r="C274" s="24" t="s">
        <v>87</v>
      </c>
      <c r="D274" s="24" t="s">
        <v>589</v>
      </c>
      <c r="E274" s="24">
        <v>852</v>
      </c>
      <c r="F274" s="18" t="s">
        <v>144</v>
      </c>
      <c r="G274" s="18" t="s">
        <v>87</v>
      </c>
      <c r="H274" s="18" t="s">
        <v>166</v>
      </c>
      <c r="I274" s="18" t="s">
        <v>162</v>
      </c>
      <c r="J274" s="19">
        <f t="shared" ref="J274:L274" si="149">J275</f>
        <v>19080</v>
      </c>
      <c r="K274" s="19">
        <f t="shared" si="149"/>
        <v>-19080</v>
      </c>
      <c r="L274" s="19">
        <f t="shared" si="149"/>
        <v>0</v>
      </c>
    </row>
    <row r="275" spans="1:12" s="1" customFormat="1" ht="25.5" hidden="1" x14ac:dyDescent="0.25">
      <c r="A275" s="20"/>
      <c r="B275" s="17" t="s">
        <v>167</v>
      </c>
      <c r="C275" s="24" t="s">
        <v>87</v>
      </c>
      <c r="D275" s="24" t="s">
        <v>589</v>
      </c>
      <c r="E275" s="24">
        <v>852</v>
      </c>
      <c r="F275" s="18" t="s">
        <v>144</v>
      </c>
      <c r="G275" s="18" t="s">
        <v>87</v>
      </c>
      <c r="H275" s="18" t="s">
        <v>166</v>
      </c>
      <c r="I275" s="18" t="s">
        <v>168</v>
      </c>
      <c r="J275" s="19">
        <v>19080</v>
      </c>
      <c r="K275" s="19">
        <v>-19080</v>
      </c>
      <c r="L275" s="19">
        <f t="shared" si="135"/>
        <v>0</v>
      </c>
    </row>
    <row r="276" spans="1:12" s="1" customFormat="1" ht="25.5" x14ac:dyDescent="0.25">
      <c r="A276" s="20"/>
      <c r="B276" s="17" t="s">
        <v>152</v>
      </c>
      <c r="C276" s="24" t="s">
        <v>87</v>
      </c>
      <c r="D276" s="24" t="s">
        <v>589</v>
      </c>
      <c r="E276" s="35">
        <v>852</v>
      </c>
      <c r="F276" s="18" t="s">
        <v>144</v>
      </c>
      <c r="G276" s="18" t="s">
        <v>87</v>
      </c>
      <c r="H276" s="18" t="s">
        <v>166</v>
      </c>
      <c r="I276" s="18" t="s">
        <v>153</v>
      </c>
      <c r="J276" s="19">
        <f>J277</f>
        <v>0</v>
      </c>
      <c r="K276" s="19">
        <f t="shared" ref="K276:L276" si="150">K277</f>
        <v>19080</v>
      </c>
      <c r="L276" s="19">
        <f t="shared" si="150"/>
        <v>19080</v>
      </c>
    </row>
    <row r="277" spans="1:12" s="1" customFormat="1" ht="25.5" x14ac:dyDescent="0.25">
      <c r="A277" s="20"/>
      <c r="B277" s="17" t="s">
        <v>154</v>
      </c>
      <c r="C277" s="24" t="s">
        <v>87</v>
      </c>
      <c r="D277" s="24" t="s">
        <v>589</v>
      </c>
      <c r="E277" s="35">
        <v>852</v>
      </c>
      <c r="F277" s="18" t="s">
        <v>144</v>
      </c>
      <c r="G277" s="18" t="s">
        <v>87</v>
      </c>
      <c r="H277" s="18" t="s">
        <v>166</v>
      </c>
      <c r="I277" s="18" t="s">
        <v>155</v>
      </c>
      <c r="J277" s="19"/>
      <c r="K277" s="19">
        <f>19080</f>
        <v>19080</v>
      </c>
      <c r="L277" s="19">
        <f t="shared" ref="L277" si="151">J277+K277</f>
        <v>19080</v>
      </c>
    </row>
    <row r="278" spans="1:12" s="1" customFormat="1" x14ac:dyDescent="0.25">
      <c r="A278" s="220" t="s">
        <v>216</v>
      </c>
      <c r="B278" s="220"/>
      <c r="C278" s="24" t="s">
        <v>87</v>
      </c>
      <c r="D278" s="24" t="s">
        <v>589</v>
      </c>
      <c r="E278" s="24">
        <v>852</v>
      </c>
      <c r="F278" s="14" t="s">
        <v>144</v>
      </c>
      <c r="G278" s="14" t="s">
        <v>144</v>
      </c>
      <c r="H278" s="14"/>
      <c r="I278" s="14"/>
      <c r="J278" s="15">
        <f t="shared" ref="J278:L280" si="152">J279</f>
        <v>125300</v>
      </c>
      <c r="K278" s="15">
        <f t="shared" si="152"/>
        <v>0</v>
      </c>
      <c r="L278" s="15">
        <f t="shared" si="152"/>
        <v>125300</v>
      </c>
    </row>
    <row r="279" spans="1:12" s="1" customFormat="1" ht="27" customHeight="1" x14ac:dyDescent="0.25">
      <c r="A279" s="221" t="s">
        <v>217</v>
      </c>
      <c r="B279" s="221"/>
      <c r="C279" s="24" t="s">
        <v>87</v>
      </c>
      <c r="D279" s="24" t="s">
        <v>589</v>
      </c>
      <c r="E279" s="24">
        <v>852</v>
      </c>
      <c r="F279" s="18" t="s">
        <v>144</v>
      </c>
      <c r="G279" s="18" t="s">
        <v>144</v>
      </c>
      <c r="H279" s="18" t="s">
        <v>218</v>
      </c>
      <c r="I279" s="18"/>
      <c r="J279" s="19">
        <f>J280</f>
        <v>125300</v>
      </c>
      <c r="K279" s="19">
        <f t="shared" si="152"/>
        <v>0</v>
      </c>
      <c r="L279" s="19">
        <f t="shared" si="152"/>
        <v>125300</v>
      </c>
    </row>
    <row r="280" spans="1:12" s="1" customFormat="1" x14ac:dyDescent="0.25">
      <c r="A280" s="20"/>
      <c r="B280" s="21" t="s">
        <v>27</v>
      </c>
      <c r="C280" s="24" t="s">
        <v>87</v>
      </c>
      <c r="D280" s="24" t="s">
        <v>589</v>
      </c>
      <c r="E280" s="24">
        <v>852</v>
      </c>
      <c r="F280" s="18" t="s">
        <v>144</v>
      </c>
      <c r="G280" s="18" t="s">
        <v>144</v>
      </c>
      <c r="H280" s="18" t="s">
        <v>218</v>
      </c>
      <c r="I280" s="18" t="s">
        <v>28</v>
      </c>
      <c r="J280" s="19">
        <f t="shared" si="152"/>
        <v>125300</v>
      </c>
      <c r="K280" s="19">
        <f t="shared" si="152"/>
        <v>0</v>
      </c>
      <c r="L280" s="19">
        <f t="shared" si="152"/>
        <v>125300</v>
      </c>
    </row>
    <row r="281" spans="1:12" s="1" customFormat="1" x14ac:dyDescent="0.25">
      <c r="A281" s="20"/>
      <c r="B281" s="17" t="s">
        <v>29</v>
      </c>
      <c r="C281" s="24" t="s">
        <v>87</v>
      </c>
      <c r="D281" s="24" t="s">
        <v>589</v>
      </c>
      <c r="E281" s="24">
        <v>852</v>
      </c>
      <c r="F281" s="18" t="s">
        <v>144</v>
      </c>
      <c r="G281" s="18" t="s">
        <v>144</v>
      </c>
      <c r="H281" s="18" t="s">
        <v>218</v>
      </c>
      <c r="I281" s="18" t="s">
        <v>30</v>
      </c>
      <c r="J281" s="19">
        <v>125300</v>
      </c>
      <c r="K281" s="19"/>
      <c r="L281" s="19">
        <f t="shared" si="135"/>
        <v>125300</v>
      </c>
    </row>
    <row r="282" spans="1:12" s="1" customFormat="1" x14ac:dyDescent="0.25">
      <c r="A282" s="220" t="s">
        <v>219</v>
      </c>
      <c r="B282" s="220"/>
      <c r="C282" s="24" t="s">
        <v>87</v>
      </c>
      <c r="D282" s="24" t="s">
        <v>589</v>
      </c>
      <c r="E282" s="24">
        <v>852</v>
      </c>
      <c r="F282" s="14" t="s">
        <v>144</v>
      </c>
      <c r="G282" s="14" t="s">
        <v>98</v>
      </c>
      <c r="H282" s="14"/>
      <c r="I282" s="14"/>
      <c r="J282" s="15">
        <f>J283+J290+J294+J299+J312+J319+J322</f>
        <v>13304900</v>
      </c>
      <c r="K282" s="15">
        <f t="shared" ref="K282:L282" si="153">K283+K290+K294+K299+K312+K319+K322</f>
        <v>2866900</v>
      </c>
      <c r="L282" s="15">
        <f t="shared" si="153"/>
        <v>16171800</v>
      </c>
    </row>
    <row r="283" spans="1:12" s="1" customFormat="1" ht="39" customHeight="1" x14ac:dyDescent="0.25">
      <c r="A283" s="221" t="s">
        <v>18</v>
      </c>
      <c r="B283" s="221"/>
      <c r="C283" s="165" t="s">
        <v>87</v>
      </c>
      <c r="D283" s="24" t="s">
        <v>589</v>
      </c>
      <c r="E283" s="24">
        <v>852</v>
      </c>
      <c r="F283" s="18" t="s">
        <v>144</v>
      </c>
      <c r="G283" s="18" t="s">
        <v>98</v>
      </c>
      <c r="H283" s="18" t="s">
        <v>39</v>
      </c>
      <c r="I283" s="18"/>
      <c r="J283" s="19">
        <f t="shared" ref="J283:L288" si="154">J284</f>
        <v>963900</v>
      </c>
      <c r="K283" s="19">
        <f t="shared" si="154"/>
        <v>0</v>
      </c>
      <c r="L283" s="19">
        <f t="shared" si="154"/>
        <v>963900</v>
      </c>
    </row>
    <row r="284" spans="1:12" s="1" customFormat="1" x14ac:dyDescent="0.25">
      <c r="A284" s="221" t="s">
        <v>20</v>
      </c>
      <c r="B284" s="221"/>
      <c r="C284" s="24" t="s">
        <v>87</v>
      </c>
      <c r="D284" s="24" t="s">
        <v>589</v>
      </c>
      <c r="E284" s="24">
        <v>852</v>
      </c>
      <c r="F284" s="18" t="s">
        <v>144</v>
      </c>
      <c r="G284" s="18" t="s">
        <v>98</v>
      </c>
      <c r="H284" s="18" t="s">
        <v>21</v>
      </c>
      <c r="I284" s="18"/>
      <c r="J284" s="19">
        <f>J287+J285</f>
        <v>963900</v>
      </c>
      <c r="K284" s="19">
        <f t="shared" ref="K284:L284" si="155">K287+K285</f>
        <v>0</v>
      </c>
      <c r="L284" s="19">
        <f t="shared" si="155"/>
        <v>963900</v>
      </c>
    </row>
    <row r="285" spans="1:12" s="1" customFormat="1" ht="25.5" x14ac:dyDescent="0.25">
      <c r="A285" s="17"/>
      <c r="B285" s="17" t="s">
        <v>22</v>
      </c>
      <c r="C285" s="24" t="s">
        <v>87</v>
      </c>
      <c r="D285" s="24" t="s">
        <v>589</v>
      </c>
      <c r="E285" s="35">
        <v>852</v>
      </c>
      <c r="F285" s="18" t="s">
        <v>144</v>
      </c>
      <c r="G285" s="18" t="s">
        <v>98</v>
      </c>
      <c r="H285" s="18" t="s">
        <v>21</v>
      </c>
      <c r="I285" s="18" t="s">
        <v>24</v>
      </c>
      <c r="J285" s="19">
        <f>J286</f>
        <v>0</v>
      </c>
      <c r="K285" s="19">
        <f t="shared" ref="K285:L285" si="156">K286</f>
        <v>963900</v>
      </c>
      <c r="L285" s="19">
        <f t="shared" si="156"/>
        <v>963900</v>
      </c>
    </row>
    <row r="286" spans="1:12" s="1" customFormat="1" x14ac:dyDescent="0.25">
      <c r="A286" s="17"/>
      <c r="B286" s="21" t="s">
        <v>25</v>
      </c>
      <c r="C286" s="24" t="s">
        <v>87</v>
      </c>
      <c r="D286" s="24" t="s">
        <v>589</v>
      </c>
      <c r="E286" s="35">
        <v>852</v>
      </c>
      <c r="F286" s="18" t="s">
        <v>144</v>
      </c>
      <c r="G286" s="18" t="s">
        <v>98</v>
      </c>
      <c r="H286" s="18" t="s">
        <v>21</v>
      </c>
      <c r="I286" s="18" t="s">
        <v>26</v>
      </c>
      <c r="J286" s="19"/>
      <c r="K286" s="19">
        <v>963900</v>
      </c>
      <c r="L286" s="19">
        <f>J286+K286</f>
        <v>963900</v>
      </c>
    </row>
    <row r="287" spans="1:12" s="1" customFormat="1" hidden="1" x14ac:dyDescent="0.25">
      <c r="A287" s="221" t="s">
        <v>220</v>
      </c>
      <c r="B287" s="221"/>
      <c r="C287" s="24" t="s">
        <v>87</v>
      </c>
      <c r="D287" s="24" t="s">
        <v>589</v>
      </c>
      <c r="E287" s="24">
        <v>852</v>
      </c>
      <c r="F287" s="18" t="s">
        <v>144</v>
      </c>
      <c r="G287" s="18" t="s">
        <v>98</v>
      </c>
      <c r="H287" s="18" t="s">
        <v>221</v>
      </c>
      <c r="I287" s="18"/>
      <c r="J287" s="19">
        <f t="shared" si="154"/>
        <v>963900</v>
      </c>
      <c r="K287" s="19">
        <f t="shared" si="154"/>
        <v>-963900</v>
      </c>
      <c r="L287" s="19">
        <f t="shared" si="154"/>
        <v>0</v>
      </c>
    </row>
    <row r="288" spans="1:12" s="1" customFormat="1" ht="25.5" hidden="1" x14ac:dyDescent="0.25">
      <c r="A288" s="17"/>
      <c r="B288" s="17" t="s">
        <v>22</v>
      </c>
      <c r="C288" s="24" t="s">
        <v>87</v>
      </c>
      <c r="D288" s="24" t="s">
        <v>589</v>
      </c>
      <c r="E288" s="24">
        <v>852</v>
      </c>
      <c r="F288" s="18" t="s">
        <v>144</v>
      </c>
      <c r="G288" s="18" t="s">
        <v>98</v>
      </c>
      <c r="H288" s="18" t="s">
        <v>221</v>
      </c>
      <c r="I288" s="18" t="s">
        <v>24</v>
      </c>
      <c r="J288" s="19">
        <f t="shared" si="154"/>
        <v>963900</v>
      </c>
      <c r="K288" s="19">
        <f t="shared" si="154"/>
        <v>-963900</v>
      </c>
      <c r="L288" s="19">
        <f t="shared" si="154"/>
        <v>0</v>
      </c>
    </row>
    <row r="289" spans="1:13" s="1" customFormat="1" hidden="1" x14ac:dyDescent="0.25">
      <c r="A289" s="20"/>
      <c r="B289" s="21" t="s">
        <v>25</v>
      </c>
      <c r="C289" s="24" t="s">
        <v>87</v>
      </c>
      <c r="D289" s="24" t="s">
        <v>589</v>
      </c>
      <c r="E289" s="24">
        <v>852</v>
      </c>
      <c r="F289" s="18" t="s">
        <v>144</v>
      </c>
      <c r="G289" s="18" t="s">
        <v>98</v>
      </c>
      <c r="H289" s="18" t="s">
        <v>221</v>
      </c>
      <c r="I289" s="18" t="s">
        <v>26</v>
      </c>
      <c r="J289" s="19">
        <v>963900</v>
      </c>
      <c r="K289" s="19">
        <v>-963900</v>
      </c>
      <c r="L289" s="19">
        <f t="shared" si="135"/>
        <v>0</v>
      </c>
    </row>
    <row r="290" spans="1:13" s="1" customFormat="1" x14ac:dyDescent="0.25">
      <c r="A290" s="233" t="s">
        <v>222</v>
      </c>
      <c r="B290" s="234"/>
      <c r="C290" s="24" t="s">
        <v>87</v>
      </c>
      <c r="D290" s="24" t="s">
        <v>589</v>
      </c>
      <c r="E290" s="35">
        <v>852</v>
      </c>
      <c r="F290" s="18" t="s">
        <v>144</v>
      </c>
      <c r="G290" s="18" t="s">
        <v>98</v>
      </c>
      <c r="H290" s="18" t="s">
        <v>223</v>
      </c>
      <c r="I290" s="18"/>
      <c r="J290" s="39">
        <f t="shared" ref="J290:L292" si="157">J291</f>
        <v>0</v>
      </c>
      <c r="K290" s="39">
        <f t="shared" si="157"/>
        <v>561600</v>
      </c>
      <c r="L290" s="39">
        <f t="shared" si="157"/>
        <v>561600</v>
      </c>
      <c r="M290" s="41"/>
    </row>
    <row r="291" spans="1:13" s="1" customFormat="1" x14ac:dyDescent="0.25">
      <c r="A291" s="233" t="s">
        <v>224</v>
      </c>
      <c r="B291" s="234"/>
      <c r="C291" s="24" t="s">
        <v>87</v>
      </c>
      <c r="D291" s="24" t="s">
        <v>589</v>
      </c>
      <c r="E291" s="35">
        <v>852</v>
      </c>
      <c r="F291" s="18" t="s">
        <v>144</v>
      </c>
      <c r="G291" s="18" t="s">
        <v>98</v>
      </c>
      <c r="H291" s="18" t="s">
        <v>225</v>
      </c>
      <c r="I291" s="18"/>
      <c r="J291" s="39">
        <f t="shared" si="157"/>
        <v>0</v>
      </c>
      <c r="K291" s="39">
        <f t="shared" si="157"/>
        <v>561600</v>
      </c>
      <c r="L291" s="39">
        <f t="shared" si="157"/>
        <v>561600</v>
      </c>
      <c r="M291" s="41"/>
    </row>
    <row r="292" spans="1:13" s="1" customFormat="1" ht="25.5" x14ac:dyDescent="0.25">
      <c r="A292" s="17"/>
      <c r="B292" s="17" t="s">
        <v>152</v>
      </c>
      <c r="C292" s="24" t="s">
        <v>87</v>
      </c>
      <c r="D292" s="24" t="s">
        <v>589</v>
      </c>
      <c r="E292" s="35">
        <v>852</v>
      </c>
      <c r="F292" s="18" t="s">
        <v>144</v>
      </c>
      <c r="G292" s="18" t="s">
        <v>98</v>
      </c>
      <c r="H292" s="18" t="s">
        <v>225</v>
      </c>
      <c r="I292" s="18" t="s">
        <v>153</v>
      </c>
      <c r="J292" s="39">
        <f t="shared" si="157"/>
        <v>0</v>
      </c>
      <c r="K292" s="39">
        <f t="shared" si="157"/>
        <v>561600</v>
      </c>
      <c r="L292" s="39">
        <f t="shared" si="157"/>
        <v>561600</v>
      </c>
      <c r="M292" s="41"/>
    </row>
    <row r="293" spans="1:13" s="1" customFormat="1" x14ac:dyDescent="0.25">
      <c r="A293" s="21"/>
      <c r="B293" s="21" t="s">
        <v>212</v>
      </c>
      <c r="C293" s="24" t="s">
        <v>87</v>
      </c>
      <c r="D293" s="24" t="s">
        <v>589</v>
      </c>
      <c r="E293" s="35">
        <v>852</v>
      </c>
      <c r="F293" s="18" t="s">
        <v>144</v>
      </c>
      <c r="G293" s="18" t="s">
        <v>98</v>
      </c>
      <c r="H293" s="18" t="s">
        <v>225</v>
      </c>
      <c r="I293" s="18" t="s">
        <v>213</v>
      </c>
      <c r="J293" s="39"/>
      <c r="K293" s="39">
        <v>561600</v>
      </c>
      <c r="L293" s="39">
        <f>J293+K293</f>
        <v>561600</v>
      </c>
      <c r="M293" s="41"/>
    </row>
    <row r="294" spans="1:13" s="1" customFormat="1" x14ac:dyDescent="0.25">
      <c r="A294" s="221" t="s">
        <v>226</v>
      </c>
      <c r="B294" s="221"/>
      <c r="C294" s="24" t="s">
        <v>87</v>
      </c>
      <c r="D294" s="24" t="s">
        <v>589</v>
      </c>
      <c r="E294" s="24">
        <v>852</v>
      </c>
      <c r="F294" s="18" t="s">
        <v>144</v>
      </c>
      <c r="G294" s="18" t="s">
        <v>98</v>
      </c>
      <c r="H294" s="18" t="s">
        <v>227</v>
      </c>
      <c r="I294" s="18"/>
      <c r="J294" s="19">
        <f t="shared" ref="J294:L297" si="158">J295</f>
        <v>584000</v>
      </c>
      <c r="K294" s="19">
        <f t="shared" si="158"/>
        <v>340100</v>
      </c>
      <c r="L294" s="19">
        <f t="shared" si="158"/>
        <v>924100</v>
      </c>
    </row>
    <row r="295" spans="1:13" s="1" customFormat="1" x14ac:dyDescent="0.25">
      <c r="A295" s="221" t="s">
        <v>148</v>
      </c>
      <c r="B295" s="221"/>
      <c r="C295" s="24" t="s">
        <v>87</v>
      </c>
      <c r="D295" s="24" t="s">
        <v>589</v>
      </c>
      <c r="E295" s="24">
        <v>852</v>
      </c>
      <c r="F295" s="18" t="s">
        <v>144</v>
      </c>
      <c r="G295" s="18" t="s">
        <v>98</v>
      </c>
      <c r="H295" s="18" t="s">
        <v>228</v>
      </c>
      <c r="I295" s="18"/>
      <c r="J295" s="19">
        <f t="shared" si="158"/>
        <v>584000</v>
      </c>
      <c r="K295" s="19">
        <f t="shared" si="158"/>
        <v>340100</v>
      </c>
      <c r="L295" s="19">
        <f t="shared" si="158"/>
        <v>924100</v>
      </c>
    </row>
    <row r="296" spans="1:13" s="1" customFormat="1" ht="25.5" customHeight="1" x14ac:dyDescent="0.25">
      <c r="A296" s="221" t="s">
        <v>229</v>
      </c>
      <c r="B296" s="221"/>
      <c r="C296" s="165" t="s">
        <v>87</v>
      </c>
      <c r="D296" s="24" t="s">
        <v>589</v>
      </c>
      <c r="E296" s="24">
        <v>852</v>
      </c>
      <c r="F296" s="18" t="s">
        <v>144</v>
      </c>
      <c r="G296" s="18" t="s">
        <v>98</v>
      </c>
      <c r="H296" s="18" t="s">
        <v>230</v>
      </c>
      <c r="I296" s="18"/>
      <c r="J296" s="19">
        <f t="shared" si="158"/>
        <v>584000</v>
      </c>
      <c r="K296" s="19">
        <f t="shared" si="158"/>
        <v>340100</v>
      </c>
      <c r="L296" s="19">
        <f t="shared" si="158"/>
        <v>924100</v>
      </c>
    </row>
    <row r="297" spans="1:13" s="1" customFormat="1" ht="25.5" x14ac:dyDescent="0.25">
      <c r="A297" s="17"/>
      <c r="B297" s="17" t="s">
        <v>152</v>
      </c>
      <c r="C297" s="24" t="s">
        <v>87</v>
      </c>
      <c r="D297" s="24" t="s">
        <v>589</v>
      </c>
      <c r="E297" s="24">
        <v>852</v>
      </c>
      <c r="F297" s="18" t="s">
        <v>144</v>
      </c>
      <c r="G297" s="18" t="s">
        <v>98</v>
      </c>
      <c r="H297" s="18" t="s">
        <v>230</v>
      </c>
      <c r="I297" s="18" t="s">
        <v>153</v>
      </c>
      <c r="J297" s="19">
        <f t="shared" si="158"/>
        <v>584000</v>
      </c>
      <c r="K297" s="19">
        <f t="shared" si="158"/>
        <v>340100</v>
      </c>
      <c r="L297" s="19">
        <f t="shared" si="158"/>
        <v>924100</v>
      </c>
    </row>
    <row r="298" spans="1:13" s="1" customFormat="1" ht="31.5" customHeight="1" x14ac:dyDescent="0.25">
      <c r="A298" s="17"/>
      <c r="B298" s="17" t="s">
        <v>154</v>
      </c>
      <c r="C298" s="24" t="s">
        <v>87</v>
      </c>
      <c r="D298" s="24" t="s">
        <v>589</v>
      </c>
      <c r="E298" s="24">
        <v>852</v>
      </c>
      <c r="F298" s="18" t="s">
        <v>144</v>
      </c>
      <c r="G298" s="18" t="s">
        <v>98</v>
      </c>
      <c r="H298" s="18" t="s">
        <v>230</v>
      </c>
      <c r="I298" s="18" t="s">
        <v>155</v>
      </c>
      <c r="J298" s="19">
        <v>584000</v>
      </c>
      <c r="K298" s="19">
        <v>340100</v>
      </c>
      <c r="L298" s="19">
        <f t="shared" si="135"/>
        <v>924100</v>
      </c>
    </row>
    <row r="299" spans="1:13" s="2" customFormat="1" ht="39.75" customHeight="1" x14ac:dyDescent="0.25">
      <c r="A299" s="221" t="s">
        <v>231</v>
      </c>
      <c r="B299" s="221"/>
      <c r="C299" s="165" t="s">
        <v>87</v>
      </c>
      <c r="D299" s="24" t="s">
        <v>589</v>
      </c>
      <c r="E299" s="24">
        <v>852</v>
      </c>
      <c r="F299" s="18" t="s">
        <v>144</v>
      </c>
      <c r="G299" s="18" t="s">
        <v>98</v>
      </c>
      <c r="H299" s="18" t="s">
        <v>232</v>
      </c>
      <c r="I299" s="18"/>
      <c r="J299" s="19">
        <f>J300</f>
        <v>9000000</v>
      </c>
      <c r="K299" s="19">
        <f t="shared" ref="K299:L299" si="159">K300</f>
        <v>282900</v>
      </c>
      <c r="L299" s="19">
        <f t="shared" si="159"/>
        <v>9282900</v>
      </c>
    </row>
    <row r="300" spans="1:13" s="1" customFormat="1" x14ac:dyDescent="0.25">
      <c r="A300" s="221" t="s">
        <v>148</v>
      </c>
      <c r="B300" s="221"/>
      <c r="C300" s="24" t="s">
        <v>87</v>
      </c>
      <c r="D300" s="24" t="s">
        <v>589</v>
      </c>
      <c r="E300" s="24">
        <v>852</v>
      </c>
      <c r="F300" s="18" t="s">
        <v>144</v>
      </c>
      <c r="G300" s="18" t="s">
        <v>98</v>
      </c>
      <c r="H300" s="18" t="s">
        <v>233</v>
      </c>
      <c r="I300" s="18"/>
      <c r="J300" s="19">
        <f>J301+J304</f>
        <v>9000000</v>
      </c>
      <c r="K300" s="19">
        <f t="shared" ref="K300:L300" si="160">K301+K304</f>
        <v>282900</v>
      </c>
      <c r="L300" s="19">
        <f t="shared" si="160"/>
        <v>9282900</v>
      </c>
    </row>
    <row r="301" spans="1:13" s="1" customFormat="1" ht="29.25" customHeight="1" x14ac:dyDescent="0.25">
      <c r="A301" s="221" t="s">
        <v>234</v>
      </c>
      <c r="B301" s="221"/>
      <c r="C301" s="24" t="s">
        <v>87</v>
      </c>
      <c r="D301" s="24" t="s">
        <v>589</v>
      </c>
      <c r="E301" s="24">
        <v>852</v>
      </c>
      <c r="F301" s="24" t="s">
        <v>144</v>
      </c>
      <c r="G301" s="24" t="s">
        <v>98</v>
      </c>
      <c r="H301" s="18" t="s">
        <v>235</v>
      </c>
      <c r="I301" s="18"/>
      <c r="J301" s="19">
        <f t="shared" ref="J301:L302" si="161">J302</f>
        <v>6946200</v>
      </c>
      <c r="K301" s="19">
        <f t="shared" si="161"/>
        <v>0</v>
      </c>
      <c r="L301" s="19">
        <f t="shared" si="161"/>
        <v>6946200</v>
      </c>
    </row>
    <row r="302" spans="1:13" s="1" customFormat="1" ht="25.5" x14ac:dyDescent="0.25">
      <c r="A302" s="17"/>
      <c r="B302" s="17" t="s">
        <v>152</v>
      </c>
      <c r="C302" s="24" t="s">
        <v>87</v>
      </c>
      <c r="D302" s="24" t="s">
        <v>589</v>
      </c>
      <c r="E302" s="24">
        <v>852</v>
      </c>
      <c r="F302" s="18" t="s">
        <v>144</v>
      </c>
      <c r="G302" s="18" t="s">
        <v>98</v>
      </c>
      <c r="H302" s="18" t="s">
        <v>235</v>
      </c>
      <c r="I302" s="18" t="s">
        <v>153</v>
      </c>
      <c r="J302" s="19">
        <f t="shared" si="161"/>
        <v>6946200</v>
      </c>
      <c r="K302" s="19">
        <f t="shared" si="161"/>
        <v>0</v>
      </c>
      <c r="L302" s="19">
        <f t="shared" si="161"/>
        <v>6946200</v>
      </c>
    </row>
    <row r="303" spans="1:13" s="1" customFormat="1" ht="25.5" x14ac:dyDescent="0.25">
      <c r="A303" s="17"/>
      <c r="B303" s="17" t="s">
        <v>154</v>
      </c>
      <c r="C303" s="24" t="s">
        <v>87</v>
      </c>
      <c r="D303" s="24" t="s">
        <v>589</v>
      </c>
      <c r="E303" s="24">
        <v>852</v>
      </c>
      <c r="F303" s="18" t="s">
        <v>144</v>
      </c>
      <c r="G303" s="18" t="s">
        <v>98</v>
      </c>
      <c r="H303" s="18" t="s">
        <v>235</v>
      </c>
      <c r="I303" s="18" t="s">
        <v>155</v>
      </c>
      <c r="J303" s="19">
        <v>6946200</v>
      </c>
      <c r="K303" s="19"/>
      <c r="L303" s="19">
        <f t="shared" si="135"/>
        <v>6946200</v>
      </c>
    </row>
    <row r="304" spans="1:13" s="1" customFormat="1" x14ac:dyDescent="0.25">
      <c r="A304" s="221" t="s">
        <v>236</v>
      </c>
      <c r="B304" s="221"/>
      <c r="C304" s="24" t="s">
        <v>87</v>
      </c>
      <c r="D304" s="24" t="s">
        <v>589</v>
      </c>
      <c r="E304" s="24">
        <v>852</v>
      </c>
      <c r="F304" s="24" t="s">
        <v>144</v>
      </c>
      <c r="G304" s="24" t="s">
        <v>98</v>
      </c>
      <c r="H304" s="18" t="s">
        <v>237</v>
      </c>
      <c r="I304" s="18"/>
      <c r="J304" s="19">
        <f>J305+J307+J309</f>
        <v>2053800</v>
      </c>
      <c r="K304" s="19">
        <f t="shared" ref="K304:L304" si="162">K305+K307+K309</f>
        <v>282900</v>
      </c>
      <c r="L304" s="19">
        <f t="shared" si="162"/>
        <v>2336700</v>
      </c>
    </row>
    <row r="305" spans="1:12" s="1" customFormat="1" ht="25.5" x14ac:dyDescent="0.25">
      <c r="A305" s="17"/>
      <c r="B305" s="17" t="s">
        <v>22</v>
      </c>
      <c r="C305" s="24" t="s">
        <v>87</v>
      </c>
      <c r="D305" s="24" t="s">
        <v>589</v>
      </c>
      <c r="E305" s="24">
        <v>852</v>
      </c>
      <c r="F305" s="18" t="s">
        <v>144</v>
      </c>
      <c r="G305" s="18" t="s">
        <v>98</v>
      </c>
      <c r="H305" s="18" t="s">
        <v>237</v>
      </c>
      <c r="I305" s="18" t="s">
        <v>24</v>
      </c>
      <c r="J305" s="19">
        <f>J306</f>
        <v>1634900</v>
      </c>
      <c r="K305" s="19">
        <f t="shared" ref="K305:L305" si="163">K306</f>
        <v>282900</v>
      </c>
      <c r="L305" s="19">
        <f t="shared" si="163"/>
        <v>1917800</v>
      </c>
    </row>
    <row r="306" spans="1:12" s="1" customFormat="1" x14ac:dyDescent="0.25">
      <c r="A306" s="20"/>
      <c r="B306" s="21" t="s">
        <v>25</v>
      </c>
      <c r="C306" s="165" t="s">
        <v>87</v>
      </c>
      <c r="D306" s="24" t="s">
        <v>589</v>
      </c>
      <c r="E306" s="24">
        <v>852</v>
      </c>
      <c r="F306" s="18" t="s">
        <v>144</v>
      </c>
      <c r="G306" s="18" t="s">
        <v>98</v>
      </c>
      <c r="H306" s="18" t="s">
        <v>237</v>
      </c>
      <c r="I306" s="18" t="s">
        <v>26</v>
      </c>
      <c r="J306" s="19">
        <v>1634900</v>
      </c>
      <c r="K306" s="19">
        <v>282900</v>
      </c>
      <c r="L306" s="19">
        <f t="shared" si="135"/>
        <v>1917800</v>
      </c>
    </row>
    <row r="307" spans="1:12" s="1" customFormat="1" x14ac:dyDescent="0.25">
      <c r="A307" s="20"/>
      <c r="B307" s="21" t="s">
        <v>27</v>
      </c>
      <c r="C307" s="24" t="s">
        <v>87</v>
      </c>
      <c r="D307" s="24" t="s">
        <v>589</v>
      </c>
      <c r="E307" s="24">
        <v>852</v>
      </c>
      <c r="F307" s="18" t="s">
        <v>144</v>
      </c>
      <c r="G307" s="18" t="s">
        <v>98</v>
      </c>
      <c r="H307" s="18" t="s">
        <v>237</v>
      </c>
      <c r="I307" s="18" t="s">
        <v>28</v>
      </c>
      <c r="J307" s="19">
        <f>J308</f>
        <v>381900</v>
      </c>
      <c r="K307" s="19">
        <f t="shared" ref="K307:L307" si="164">K308</f>
        <v>0</v>
      </c>
      <c r="L307" s="19">
        <f t="shared" si="164"/>
        <v>381900</v>
      </c>
    </row>
    <row r="308" spans="1:12" s="1" customFormat="1" x14ac:dyDescent="0.25">
      <c r="A308" s="20"/>
      <c r="B308" s="17" t="s">
        <v>29</v>
      </c>
      <c r="C308" s="24" t="s">
        <v>87</v>
      </c>
      <c r="D308" s="24" t="s">
        <v>589</v>
      </c>
      <c r="E308" s="24">
        <v>852</v>
      </c>
      <c r="F308" s="18" t="s">
        <v>144</v>
      </c>
      <c r="G308" s="18" t="s">
        <v>98</v>
      </c>
      <c r="H308" s="18" t="s">
        <v>237</v>
      </c>
      <c r="I308" s="18" t="s">
        <v>30</v>
      </c>
      <c r="J308" s="19">
        <v>381900</v>
      </c>
      <c r="K308" s="19"/>
      <c r="L308" s="19">
        <f t="shared" si="135"/>
        <v>381900</v>
      </c>
    </row>
    <row r="309" spans="1:12" s="1" customFormat="1" x14ac:dyDescent="0.25">
      <c r="A309" s="17"/>
      <c r="B309" s="17" t="s">
        <v>31</v>
      </c>
      <c r="C309" s="24" t="s">
        <v>87</v>
      </c>
      <c r="D309" s="24" t="s">
        <v>589</v>
      </c>
      <c r="E309" s="24">
        <v>852</v>
      </c>
      <c r="F309" s="18" t="s">
        <v>144</v>
      </c>
      <c r="G309" s="18" t="s">
        <v>98</v>
      </c>
      <c r="H309" s="18" t="s">
        <v>237</v>
      </c>
      <c r="I309" s="18" t="s">
        <v>32</v>
      </c>
      <c r="J309" s="19">
        <f>J310+J311</f>
        <v>37000</v>
      </c>
      <c r="K309" s="19">
        <f t="shared" ref="K309:L309" si="165">K310+K311</f>
        <v>0</v>
      </c>
      <c r="L309" s="19">
        <f t="shared" si="165"/>
        <v>37000</v>
      </c>
    </row>
    <row r="310" spans="1:12" s="1" customFormat="1" x14ac:dyDescent="0.25">
      <c r="A310" s="17"/>
      <c r="B310" s="17" t="s">
        <v>238</v>
      </c>
      <c r="C310" s="24" t="s">
        <v>87</v>
      </c>
      <c r="D310" s="24" t="s">
        <v>589</v>
      </c>
      <c r="E310" s="24">
        <v>852</v>
      </c>
      <c r="F310" s="18" t="s">
        <v>144</v>
      </c>
      <c r="G310" s="18" t="s">
        <v>98</v>
      </c>
      <c r="H310" s="18" t="s">
        <v>237</v>
      </c>
      <c r="I310" s="18" t="s">
        <v>34</v>
      </c>
      <c r="J310" s="19">
        <v>37000</v>
      </c>
      <c r="K310" s="19"/>
      <c r="L310" s="19">
        <f t="shared" si="135"/>
        <v>37000</v>
      </c>
    </row>
    <row r="311" spans="1:12" s="1" customFormat="1" hidden="1" x14ac:dyDescent="0.25">
      <c r="A311" s="17"/>
      <c r="B311" s="17" t="s">
        <v>35</v>
      </c>
      <c r="C311" s="24" t="s">
        <v>87</v>
      </c>
      <c r="D311" s="24" t="s">
        <v>589</v>
      </c>
      <c r="E311" s="24">
        <v>852</v>
      </c>
      <c r="F311" s="18" t="s">
        <v>144</v>
      </c>
      <c r="G311" s="18" t="s">
        <v>98</v>
      </c>
      <c r="H311" s="18" t="s">
        <v>237</v>
      </c>
      <c r="I311" s="18" t="s">
        <v>36</v>
      </c>
      <c r="J311" s="19"/>
      <c r="K311" s="19"/>
      <c r="L311" s="19">
        <f t="shared" si="135"/>
        <v>0</v>
      </c>
    </row>
    <row r="312" spans="1:12" s="1" customFormat="1" x14ac:dyDescent="0.25">
      <c r="A312" s="221" t="s">
        <v>71</v>
      </c>
      <c r="B312" s="221"/>
      <c r="C312" s="24" t="s">
        <v>87</v>
      </c>
      <c r="D312" s="24" t="s">
        <v>589</v>
      </c>
      <c r="E312" s="24">
        <v>852</v>
      </c>
      <c r="F312" s="24" t="s">
        <v>144</v>
      </c>
      <c r="G312" s="24" t="s">
        <v>98</v>
      </c>
      <c r="H312" s="24" t="s">
        <v>72</v>
      </c>
      <c r="I312" s="24"/>
      <c r="J312" s="26">
        <f t="shared" ref="J312:L315" si="166">J313</f>
        <v>81000</v>
      </c>
      <c r="K312" s="26">
        <f t="shared" si="166"/>
        <v>1682300</v>
      </c>
      <c r="L312" s="26">
        <f t="shared" si="166"/>
        <v>1763300</v>
      </c>
    </row>
    <row r="313" spans="1:12" s="1" customFormat="1" ht="53.25" customHeight="1" x14ac:dyDescent="0.25">
      <c r="A313" s="221" t="s">
        <v>73</v>
      </c>
      <c r="B313" s="221"/>
      <c r="C313" s="165" t="s">
        <v>87</v>
      </c>
      <c r="D313" s="24" t="s">
        <v>589</v>
      </c>
      <c r="E313" s="24">
        <v>852</v>
      </c>
      <c r="F313" s="18" t="s">
        <v>144</v>
      </c>
      <c r="G313" s="24" t="s">
        <v>98</v>
      </c>
      <c r="H313" s="18" t="s">
        <v>74</v>
      </c>
      <c r="I313" s="18"/>
      <c r="J313" s="19">
        <f t="shared" si="166"/>
        <v>81000</v>
      </c>
      <c r="K313" s="19">
        <f t="shared" si="166"/>
        <v>1682300</v>
      </c>
      <c r="L313" s="19">
        <f t="shared" si="166"/>
        <v>1763300</v>
      </c>
    </row>
    <row r="314" spans="1:12" s="1" customFormat="1" ht="68.25" customHeight="1" x14ac:dyDescent="0.25">
      <c r="A314" s="221" t="s">
        <v>159</v>
      </c>
      <c r="B314" s="221"/>
      <c r="C314" s="24" t="s">
        <v>87</v>
      </c>
      <c r="D314" s="24" t="s">
        <v>589</v>
      </c>
      <c r="E314" s="24">
        <v>852</v>
      </c>
      <c r="F314" s="18" t="s">
        <v>144</v>
      </c>
      <c r="G314" s="24" t="s">
        <v>98</v>
      </c>
      <c r="H314" s="18" t="s">
        <v>160</v>
      </c>
      <c r="I314" s="18"/>
      <c r="J314" s="19">
        <f>J315+J317</f>
        <v>81000</v>
      </c>
      <c r="K314" s="19">
        <f t="shared" ref="K314:L314" si="167">K315+K317</f>
        <v>1682300</v>
      </c>
      <c r="L314" s="19">
        <f t="shared" si="167"/>
        <v>1763300</v>
      </c>
    </row>
    <row r="315" spans="1:12" s="1" customFormat="1" x14ac:dyDescent="0.25">
      <c r="A315" s="20"/>
      <c r="B315" s="21" t="s">
        <v>161</v>
      </c>
      <c r="C315" s="24" t="s">
        <v>87</v>
      </c>
      <c r="D315" s="24" t="s">
        <v>589</v>
      </c>
      <c r="E315" s="24">
        <v>852</v>
      </c>
      <c r="F315" s="18" t="s">
        <v>144</v>
      </c>
      <c r="G315" s="18" t="s">
        <v>98</v>
      </c>
      <c r="H315" s="18" t="s">
        <v>160</v>
      </c>
      <c r="I315" s="18" t="s">
        <v>162</v>
      </c>
      <c r="J315" s="19">
        <f>J316</f>
        <v>81000</v>
      </c>
      <c r="K315" s="19">
        <f t="shared" si="166"/>
        <v>1628300</v>
      </c>
      <c r="L315" s="19">
        <f t="shared" si="166"/>
        <v>1709300</v>
      </c>
    </row>
    <row r="316" spans="1:12" s="1" customFormat="1" ht="25.5" x14ac:dyDescent="0.25">
      <c r="A316" s="20"/>
      <c r="B316" s="17" t="s">
        <v>163</v>
      </c>
      <c r="C316" s="165" t="s">
        <v>87</v>
      </c>
      <c r="D316" s="24" t="s">
        <v>589</v>
      </c>
      <c r="E316" s="24">
        <v>852</v>
      </c>
      <c r="F316" s="18" t="s">
        <v>144</v>
      </c>
      <c r="G316" s="18" t="s">
        <v>98</v>
      </c>
      <c r="H316" s="18" t="s">
        <v>160</v>
      </c>
      <c r="I316" s="18" t="s">
        <v>164</v>
      </c>
      <c r="J316" s="19">
        <v>81000</v>
      </c>
      <c r="K316" s="19">
        <v>1628300</v>
      </c>
      <c r="L316" s="19">
        <f t="shared" si="135"/>
        <v>1709300</v>
      </c>
    </row>
    <row r="317" spans="1:12" s="1" customFormat="1" ht="25.5" x14ac:dyDescent="0.25">
      <c r="A317" s="20"/>
      <c r="B317" s="17" t="s">
        <v>152</v>
      </c>
      <c r="C317" s="165" t="s">
        <v>87</v>
      </c>
      <c r="D317" s="24" t="s">
        <v>589</v>
      </c>
      <c r="E317" s="35">
        <v>852</v>
      </c>
      <c r="F317" s="18" t="s">
        <v>144</v>
      </c>
      <c r="G317" s="18" t="s">
        <v>98</v>
      </c>
      <c r="H317" s="18" t="s">
        <v>160</v>
      </c>
      <c r="I317" s="18" t="s">
        <v>153</v>
      </c>
      <c r="J317" s="19">
        <f>J318</f>
        <v>0</v>
      </c>
      <c r="K317" s="19">
        <f t="shared" ref="K317:L317" si="168">K318</f>
        <v>54000</v>
      </c>
      <c r="L317" s="19">
        <f t="shared" si="168"/>
        <v>54000</v>
      </c>
    </row>
    <row r="318" spans="1:12" s="1" customFormat="1" ht="25.5" x14ac:dyDescent="0.25">
      <c r="A318" s="20"/>
      <c r="B318" s="17" t="s">
        <v>154</v>
      </c>
      <c r="C318" s="165" t="s">
        <v>87</v>
      </c>
      <c r="D318" s="24" t="s">
        <v>589</v>
      </c>
      <c r="E318" s="35">
        <v>852</v>
      </c>
      <c r="F318" s="18" t="s">
        <v>144</v>
      </c>
      <c r="G318" s="18" t="s">
        <v>98</v>
      </c>
      <c r="H318" s="18" t="s">
        <v>160</v>
      </c>
      <c r="I318" s="18" t="s">
        <v>155</v>
      </c>
      <c r="J318" s="19"/>
      <c r="K318" s="19">
        <v>54000</v>
      </c>
      <c r="L318" s="19">
        <f t="shared" ref="L318" si="169">J318+K318</f>
        <v>54000</v>
      </c>
    </row>
    <row r="319" spans="1:12" s="1" customFormat="1" x14ac:dyDescent="0.25">
      <c r="A319" s="221" t="s">
        <v>171</v>
      </c>
      <c r="B319" s="221"/>
      <c r="C319" s="24" t="s">
        <v>87</v>
      </c>
      <c r="D319" s="24" t="s">
        <v>589</v>
      </c>
      <c r="E319" s="24">
        <v>852</v>
      </c>
      <c r="F319" s="24" t="s">
        <v>144</v>
      </c>
      <c r="G319" s="24" t="s">
        <v>98</v>
      </c>
      <c r="H319" s="24" t="s">
        <v>172</v>
      </c>
      <c r="I319" s="18"/>
      <c r="J319" s="19">
        <f t="shared" ref="J319:L320" si="170">J320</f>
        <v>1685000</v>
      </c>
      <c r="K319" s="19">
        <f t="shared" si="170"/>
        <v>0</v>
      </c>
      <c r="L319" s="19">
        <f t="shared" si="170"/>
        <v>1685000</v>
      </c>
    </row>
    <row r="320" spans="1:12" s="1" customFormat="1" ht="25.5" x14ac:dyDescent="0.25">
      <c r="A320" s="17"/>
      <c r="B320" s="17" t="s">
        <v>152</v>
      </c>
      <c r="C320" s="24" t="s">
        <v>87</v>
      </c>
      <c r="D320" s="24" t="s">
        <v>589</v>
      </c>
      <c r="E320" s="24">
        <v>852</v>
      </c>
      <c r="F320" s="18" t="s">
        <v>144</v>
      </c>
      <c r="G320" s="18" t="s">
        <v>98</v>
      </c>
      <c r="H320" s="24" t="s">
        <v>172</v>
      </c>
      <c r="I320" s="18" t="s">
        <v>153</v>
      </c>
      <c r="J320" s="19">
        <f t="shared" si="170"/>
        <v>1685000</v>
      </c>
      <c r="K320" s="19">
        <f t="shared" si="170"/>
        <v>0</v>
      </c>
      <c r="L320" s="19">
        <f t="shared" si="170"/>
        <v>1685000</v>
      </c>
    </row>
    <row r="321" spans="1:12" s="1" customFormat="1" x14ac:dyDescent="0.25">
      <c r="A321" s="21"/>
      <c r="B321" s="21" t="s">
        <v>212</v>
      </c>
      <c r="C321" s="24" t="s">
        <v>87</v>
      </c>
      <c r="D321" s="24" t="s">
        <v>589</v>
      </c>
      <c r="E321" s="24">
        <v>852</v>
      </c>
      <c r="F321" s="18" t="s">
        <v>144</v>
      </c>
      <c r="G321" s="18" t="s">
        <v>98</v>
      </c>
      <c r="H321" s="24" t="s">
        <v>172</v>
      </c>
      <c r="I321" s="18" t="s">
        <v>213</v>
      </c>
      <c r="J321" s="19">
        <v>1685000</v>
      </c>
      <c r="K321" s="19"/>
      <c r="L321" s="19">
        <f t="shared" si="135"/>
        <v>1685000</v>
      </c>
    </row>
    <row r="322" spans="1:12" s="1" customFormat="1" ht="26.25" customHeight="1" x14ac:dyDescent="0.25">
      <c r="A322" s="221" t="s">
        <v>239</v>
      </c>
      <c r="B322" s="221"/>
      <c r="C322" s="24" t="s">
        <v>87</v>
      </c>
      <c r="D322" s="24" t="s">
        <v>589</v>
      </c>
      <c r="E322" s="24">
        <v>852</v>
      </c>
      <c r="F322" s="24" t="s">
        <v>144</v>
      </c>
      <c r="G322" s="24" t="s">
        <v>98</v>
      </c>
      <c r="H322" s="24" t="s">
        <v>240</v>
      </c>
      <c r="I322" s="18"/>
      <c r="J322" s="19">
        <f t="shared" ref="J322:L323" si="171">J323</f>
        <v>991000</v>
      </c>
      <c r="K322" s="19">
        <f t="shared" si="171"/>
        <v>0</v>
      </c>
      <c r="L322" s="19">
        <f t="shared" si="171"/>
        <v>991000</v>
      </c>
    </row>
    <row r="323" spans="1:12" s="1" customFormat="1" ht="25.5" x14ac:dyDescent="0.25">
      <c r="A323" s="17"/>
      <c r="B323" s="17" t="s">
        <v>152</v>
      </c>
      <c r="C323" s="24" t="s">
        <v>87</v>
      </c>
      <c r="D323" s="24" t="s">
        <v>589</v>
      </c>
      <c r="E323" s="24">
        <v>852</v>
      </c>
      <c r="F323" s="18" t="s">
        <v>144</v>
      </c>
      <c r="G323" s="18" t="s">
        <v>98</v>
      </c>
      <c r="H323" s="24" t="s">
        <v>240</v>
      </c>
      <c r="I323" s="18" t="s">
        <v>153</v>
      </c>
      <c r="J323" s="19">
        <f t="shared" si="171"/>
        <v>991000</v>
      </c>
      <c r="K323" s="19">
        <f t="shared" si="171"/>
        <v>0</v>
      </c>
      <c r="L323" s="19">
        <f t="shared" si="171"/>
        <v>991000</v>
      </c>
    </row>
    <row r="324" spans="1:12" s="1" customFormat="1" x14ac:dyDescent="0.25">
      <c r="A324" s="21"/>
      <c r="B324" s="21" t="s">
        <v>212</v>
      </c>
      <c r="C324" s="24" t="s">
        <v>87</v>
      </c>
      <c r="D324" s="24" t="s">
        <v>589</v>
      </c>
      <c r="E324" s="24">
        <v>852</v>
      </c>
      <c r="F324" s="18" t="s">
        <v>144</v>
      </c>
      <c r="G324" s="18" t="s">
        <v>98</v>
      </c>
      <c r="H324" s="24" t="s">
        <v>240</v>
      </c>
      <c r="I324" s="18" t="s">
        <v>213</v>
      </c>
      <c r="J324" s="19">
        <v>991000</v>
      </c>
      <c r="K324" s="19"/>
      <c r="L324" s="19">
        <f t="shared" si="135"/>
        <v>991000</v>
      </c>
    </row>
    <row r="325" spans="1:12" s="1" customFormat="1" x14ac:dyDescent="0.25">
      <c r="A325" s="219" t="s">
        <v>277</v>
      </c>
      <c r="B325" s="219"/>
      <c r="C325" s="165" t="s">
        <v>87</v>
      </c>
      <c r="D325" s="24" t="s">
        <v>589</v>
      </c>
      <c r="E325" s="24">
        <v>852</v>
      </c>
      <c r="F325" s="10" t="s">
        <v>278</v>
      </c>
      <c r="G325" s="10"/>
      <c r="H325" s="10"/>
      <c r="I325" s="10"/>
      <c r="J325" s="11">
        <f>J326+J334+J350</f>
        <v>8603400</v>
      </c>
      <c r="K325" s="11">
        <f t="shared" ref="K325:L325" si="172">K326+K334+K350</f>
        <v>153000</v>
      </c>
      <c r="L325" s="11">
        <f t="shared" si="172"/>
        <v>8756400</v>
      </c>
    </row>
    <row r="326" spans="1:12" s="1" customFormat="1" x14ac:dyDescent="0.25">
      <c r="A326" s="229" t="s">
        <v>287</v>
      </c>
      <c r="B326" s="230"/>
      <c r="C326" s="24" t="s">
        <v>87</v>
      </c>
      <c r="D326" s="24" t="s">
        <v>589</v>
      </c>
      <c r="E326" s="24">
        <v>852</v>
      </c>
      <c r="F326" s="14" t="s">
        <v>278</v>
      </c>
      <c r="G326" s="14" t="s">
        <v>17</v>
      </c>
      <c r="H326" s="14"/>
      <c r="I326" s="14"/>
      <c r="J326" s="15">
        <f>J327+J331</f>
        <v>285000</v>
      </c>
      <c r="K326" s="15">
        <f t="shared" ref="K326:L326" si="173">K327+K331</f>
        <v>153000</v>
      </c>
      <c r="L326" s="15">
        <f t="shared" si="173"/>
        <v>438000</v>
      </c>
    </row>
    <row r="327" spans="1:12" s="1" customFormat="1" x14ac:dyDescent="0.25">
      <c r="A327" s="221" t="s">
        <v>288</v>
      </c>
      <c r="B327" s="221"/>
      <c r="C327" s="24" t="s">
        <v>87</v>
      </c>
      <c r="D327" s="24" t="s">
        <v>589</v>
      </c>
      <c r="E327" s="24">
        <v>852</v>
      </c>
      <c r="F327" s="18" t="s">
        <v>278</v>
      </c>
      <c r="G327" s="18" t="s">
        <v>17</v>
      </c>
      <c r="H327" s="18" t="s">
        <v>289</v>
      </c>
      <c r="I327" s="18"/>
      <c r="J327" s="19">
        <f t="shared" ref="J327:L329" si="174">J328</f>
        <v>132000</v>
      </c>
      <c r="K327" s="19">
        <f t="shared" si="174"/>
        <v>0</v>
      </c>
      <c r="L327" s="19">
        <f t="shared" si="174"/>
        <v>132000</v>
      </c>
    </row>
    <row r="328" spans="1:12" s="1" customFormat="1" ht="30" customHeight="1" x14ac:dyDescent="0.25">
      <c r="A328" s="221" t="s">
        <v>290</v>
      </c>
      <c r="B328" s="221"/>
      <c r="C328" s="24" t="s">
        <v>87</v>
      </c>
      <c r="D328" s="24" t="s">
        <v>589</v>
      </c>
      <c r="E328" s="24">
        <v>852</v>
      </c>
      <c r="F328" s="18" t="s">
        <v>278</v>
      </c>
      <c r="G328" s="18" t="s">
        <v>17</v>
      </c>
      <c r="H328" s="18" t="s">
        <v>291</v>
      </c>
      <c r="I328" s="18"/>
      <c r="J328" s="19">
        <f t="shared" si="174"/>
        <v>132000</v>
      </c>
      <c r="K328" s="19">
        <f t="shared" si="174"/>
        <v>0</v>
      </c>
      <c r="L328" s="19">
        <f t="shared" si="174"/>
        <v>132000</v>
      </c>
    </row>
    <row r="329" spans="1:12" s="1" customFormat="1" x14ac:dyDescent="0.25">
      <c r="A329" s="20"/>
      <c r="B329" s="21" t="s">
        <v>161</v>
      </c>
      <c r="C329" s="24" t="s">
        <v>87</v>
      </c>
      <c r="D329" s="24" t="s">
        <v>589</v>
      </c>
      <c r="E329" s="24">
        <v>852</v>
      </c>
      <c r="F329" s="18" t="s">
        <v>278</v>
      </c>
      <c r="G329" s="18" t="s">
        <v>17</v>
      </c>
      <c r="H329" s="18" t="s">
        <v>291</v>
      </c>
      <c r="I329" s="18" t="s">
        <v>162</v>
      </c>
      <c r="J329" s="19">
        <f>J330</f>
        <v>132000</v>
      </c>
      <c r="K329" s="19">
        <f t="shared" si="174"/>
        <v>0</v>
      </c>
      <c r="L329" s="19">
        <f t="shared" si="174"/>
        <v>132000</v>
      </c>
    </row>
    <row r="330" spans="1:12" s="1" customFormat="1" ht="25.5" x14ac:dyDescent="0.25">
      <c r="A330" s="17"/>
      <c r="B330" s="21" t="s">
        <v>286</v>
      </c>
      <c r="C330" s="24" t="s">
        <v>87</v>
      </c>
      <c r="D330" s="24" t="s">
        <v>589</v>
      </c>
      <c r="E330" s="24">
        <v>852</v>
      </c>
      <c r="F330" s="18" t="s">
        <v>278</v>
      </c>
      <c r="G330" s="18" t="s">
        <v>17</v>
      </c>
      <c r="H330" s="18" t="s">
        <v>291</v>
      </c>
      <c r="I330" s="18" t="s">
        <v>164</v>
      </c>
      <c r="J330" s="19">
        <v>132000</v>
      </c>
      <c r="K330" s="19"/>
      <c r="L330" s="19">
        <f t="shared" ref="L330:L388" si="175">J330+K330</f>
        <v>132000</v>
      </c>
    </row>
    <row r="331" spans="1:12" s="1" customFormat="1" ht="28.5" customHeight="1" x14ac:dyDescent="0.25">
      <c r="A331" s="227" t="s">
        <v>590</v>
      </c>
      <c r="B331" s="227"/>
      <c r="C331" s="24" t="s">
        <v>87</v>
      </c>
      <c r="D331" s="24" t="s">
        <v>589</v>
      </c>
      <c r="E331" s="24">
        <v>852</v>
      </c>
      <c r="F331" s="18" t="s">
        <v>278</v>
      </c>
      <c r="G331" s="18" t="s">
        <v>17</v>
      </c>
      <c r="H331" s="18" t="s">
        <v>293</v>
      </c>
      <c r="I331" s="18"/>
      <c r="J331" s="19">
        <f t="shared" ref="J331:L332" si="176">J332</f>
        <v>153000</v>
      </c>
      <c r="K331" s="19">
        <f t="shared" si="176"/>
        <v>153000</v>
      </c>
      <c r="L331" s="19">
        <f t="shared" si="176"/>
        <v>306000</v>
      </c>
    </row>
    <row r="332" spans="1:12" s="1" customFormat="1" x14ac:dyDescent="0.25">
      <c r="A332" s="53"/>
      <c r="B332" s="21" t="s">
        <v>161</v>
      </c>
      <c r="C332" s="165" t="s">
        <v>87</v>
      </c>
      <c r="D332" s="24" t="s">
        <v>589</v>
      </c>
      <c r="E332" s="24">
        <v>852</v>
      </c>
      <c r="F332" s="18" t="s">
        <v>278</v>
      </c>
      <c r="G332" s="18" t="s">
        <v>17</v>
      </c>
      <c r="H332" s="18" t="s">
        <v>293</v>
      </c>
      <c r="I332" s="18" t="s">
        <v>162</v>
      </c>
      <c r="J332" s="19">
        <f t="shared" si="176"/>
        <v>153000</v>
      </c>
      <c r="K332" s="19">
        <f t="shared" si="176"/>
        <v>153000</v>
      </c>
      <c r="L332" s="19">
        <f t="shared" si="176"/>
        <v>306000</v>
      </c>
    </row>
    <row r="333" spans="1:12" s="1" customFormat="1" x14ac:dyDescent="0.25">
      <c r="A333" s="53"/>
      <c r="B333" s="21" t="s">
        <v>294</v>
      </c>
      <c r="C333" s="24" t="s">
        <v>87</v>
      </c>
      <c r="D333" s="24" t="s">
        <v>589</v>
      </c>
      <c r="E333" s="24">
        <v>852</v>
      </c>
      <c r="F333" s="18" t="s">
        <v>278</v>
      </c>
      <c r="G333" s="18" t="s">
        <v>17</v>
      </c>
      <c r="H333" s="18" t="s">
        <v>293</v>
      </c>
      <c r="I333" s="18" t="s">
        <v>295</v>
      </c>
      <c r="J333" s="19">
        <v>153000</v>
      </c>
      <c r="K333" s="19">
        <v>153000</v>
      </c>
      <c r="L333" s="19">
        <f t="shared" si="175"/>
        <v>306000</v>
      </c>
    </row>
    <row r="334" spans="1:12" s="1" customFormat="1" x14ac:dyDescent="0.25">
      <c r="A334" s="220" t="s">
        <v>300</v>
      </c>
      <c r="B334" s="220"/>
      <c r="C334" s="24" t="s">
        <v>87</v>
      </c>
      <c r="D334" s="24" t="s">
        <v>589</v>
      </c>
      <c r="E334" s="24">
        <v>852</v>
      </c>
      <c r="F334" s="14" t="s">
        <v>278</v>
      </c>
      <c r="G334" s="14" t="s">
        <v>38</v>
      </c>
      <c r="H334" s="14"/>
      <c r="I334" s="14"/>
      <c r="J334" s="15">
        <f>J335+J340</f>
        <v>7313900</v>
      </c>
      <c r="K334" s="15">
        <f t="shared" ref="K334:L334" si="177">K335+K340</f>
        <v>0</v>
      </c>
      <c r="L334" s="15">
        <f t="shared" si="177"/>
        <v>7313900</v>
      </c>
    </row>
    <row r="335" spans="1:12" s="1" customFormat="1" x14ac:dyDescent="0.25">
      <c r="A335" s="238" t="s">
        <v>288</v>
      </c>
      <c r="B335" s="238"/>
      <c r="C335" s="165" t="s">
        <v>87</v>
      </c>
      <c r="D335" s="24" t="s">
        <v>589</v>
      </c>
      <c r="E335" s="24">
        <v>852</v>
      </c>
      <c r="F335" s="18" t="s">
        <v>278</v>
      </c>
      <c r="G335" s="18" t="s">
        <v>38</v>
      </c>
      <c r="H335" s="18" t="s">
        <v>289</v>
      </c>
      <c r="I335" s="18"/>
      <c r="J335" s="19">
        <f>J336</f>
        <v>132400</v>
      </c>
      <c r="K335" s="19">
        <f t="shared" ref="K335:L335" si="178">K336</f>
        <v>0</v>
      </c>
      <c r="L335" s="19">
        <f t="shared" si="178"/>
        <v>132400</v>
      </c>
    </row>
    <row r="336" spans="1:12" s="1" customFormat="1" ht="26.25" customHeight="1" x14ac:dyDescent="0.25">
      <c r="A336" s="227" t="s">
        <v>301</v>
      </c>
      <c r="B336" s="227"/>
      <c r="C336" s="24" t="s">
        <v>87</v>
      </c>
      <c r="D336" s="24" t="s">
        <v>589</v>
      </c>
      <c r="E336" s="24">
        <v>852</v>
      </c>
      <c r="F336" s="18" t="s">
        <v>278</v>
      </c>
      <c r="G336" s="18" t="s">
        <v>38</v>
      </c>
      <c r="H336" s="18" t="s">
        <v>302</v>
      </c>
      <c r="I336" s="18"/>
      <c r="J336" s="19">
        <f t="shared" ref="J336:L338" si="179">J337</f>
        <v>132400</v>
      </c>
      <c r="K336" s="19">
        <f t="shared" si="179"/>
        <v>0</v>
      </c>
      <c r="L336" s="19">
        <f t="shared" si="179"/>
        <v>132400</v>
      </c>
    </row>
    <row r="337" spans="1:12" s="12" customFormat="1" ht="27.75" customHeight="1" x14ac:dyDescent="0.25">
      <c r="A337" s="221" t="s">
        <v>303</v>
      </c>
      <c r="B337" s="221"/>
      <c r="C337" s="24" t="s">
        <v>87</v>
      </c>
      <c r="D337" s="24" t="s">
        <v>589</v>
      </c>
      <c r="E337" s="24">
        <v>852</v>
      </c>
      <c r="F337" s="18" t="s">
        <v>278</v>
      </c>
      <c r="G337" s="18" t="s">
        <v>38</v>
      </c>
      <c r="H337" s="18" t="s">
        <v>304</v>
      </c>
      <c r="I337" s="18"/>
      <c r="J337" s="19">
        <f t="shared" si="179"/>
        <v>132400</v>
      </c>
      <c r="K337" s="19">
        <f t="shared" si="179"/>
        <v>0</v>
      </c>
      <c r="L337" s="19">
        <f t="shared" si="179"/>
        <v>132400</v>
      </c>
    </row>
    <row r="338" spans="1:12" s="1" customFormat="1" x14ac:dyDescent="0.25">
      <c r="A338" s="53"/>
      <c r="B338" s="21" t="s">
        <v>161</v>
      </c>
      <c r="C338" s="24" t="s">
        <v>87</v>
      </c>
      <c r="D338" s="24" t="s">
        <v>589</v>
      </c>
      <c r="E338" s="24">
        <v>852</v>
      </c>
      <c r="F338" s="18" t="s">
        <v>278</v>
      </c>
      <c r="G338" s="18" t="s">
        <v>38</v>
      </c>
      <c r="H338" s="18" t="s">
        <v>304</v>
      </c>
      <c r="I338" s="18" t="s">
        <v>162</v>
      </c>
      <c r="J338" s="19">
        <f t="shared" si="179"/>
        <v>132400</v>
      </c>
      <c r="K338" s="19">
        <f t="shared" si="179"/>
        <v>0</v>
      </c>
      <c r="L338" s="19">
        <f t="shared" si="179"/>
        <v>132400</v>
      </c>
    </row>
    <row r="339" spans="1:12" s="1" customFormat="1" x14ac:dyDescent="0.25">
      <c r="A339" s="53"/>
      <c r="B339" s="21" t="s">
        <v>305</v>
      </c>
      <c r="C339" s="24" t="s">
        <v>87</v>
      </c>
      <c r="D339" s="24" t="s">
        <v>589</v>
      </c>
      <c r="E339" s="24">
        <v>852</v>
      </c>
      <c r="F339" s="18" t="s">
        <v>278</v>
      </c>
      <c r="G339" s="18" t="s">
        <v>38</v>
      </c>
      <c r="H339" s="18" t="s">
        <v>304</v>
      </c>
      <c r="I339" s="18" t="s">
        <v>306</v>
      </c>
      <c r="J339" s="19">
        <v>132400</v>
      </c>
      <c r="K339" s="19"/>
      <c r="L339" s="19">
        <f t="shared" si="175"/>
        <v>132400</v>
      </c>
    </row>
    <row r="340" spans="1:12" s="1" customFormat="1" x14ac:dyDescent="0.25">
      <c r="A340" s="238" t="s">
        <v>208</v>
      </c>
      <c r="B340" s="238"/>
      <c r="C340" s="24" t="s">
        <v>87</v>
      </c>
      <c r="D340" s="24" t="s">
        <v>589</v>
      </c>
      <c r="E340" s="24">
        <v>852</v>
      </c>
      <c r="F340" s="18" t="s">
        <v>278</v>
      </c>
      <c r="G340" s="18" t="s">
        <v>38</v>
      </c>
      <c r="H340" s="18" t="s">
        <v>209</v>
      </c>
      <c r="I340" s="18"/>
      <c r="J340" s="19">
        <f>J341+J345</f>
        <v>7181500</v>
      </c>
      <c r="K340" s="19">
        <f t="shared" ref="K340:L340" si="180">K341+K345</f>
        <v>0</v>
      </c>
      <c r="L340" s="19">
        <f t="shared" si="180"/>
        <v>7181500</v>
      </c>
    </row>
    <row r="341" spans="1:12" s="1" customFormat="1" ht="29.25" customHeight="1" x14ac:dyDescent="0.25">
      <c r="A341" s="227" t="s">
        <v>311</v>
      </c>
      <c r="B341" s="227"/>
      <c r="C341" s="24" t="s">
        <v>87</v>
      </c>
      <c r="D341" s="24" t="s">
        <v>589</v>
      </c>
      <c r="E341" s="24">
        <v>852</v>
      </c>
      <c r="F341" s="18" t="s">
        <v>278</v>
      </c>
      <c r="G341" s="18" t="s">
        <v>38</v>
      </c>
      <c r="H341" s="18" t="s">
        <v>312</v>
      </c>
      <c r="I341" s="18"/>
      <c r="J341" s="19">
        <f>J342</f>
        <v>652000</v>
      </c>
      <c r="K341" s="19">
        <f t="shared" ref="K341:L341" si="181">K342</f>
        <v>0</v>
      </c>
      <c r="L341" s="19">
        <f t="shared" si="181"/>
        <v>652000</v>
      </c>
    </row>
    <row r="342" spans="1:12" s="1" customFormat="1" x14ac:dyDescent="0.25">
      <c r="A342" s="53"/>
      <c r="B342" s="21" t="s">
        <v>161</v>
      </c>
      <c r="C342" s="165" t="s">
        <v>87</v>
      </c>
      <c r="D342" s="24" t="s">
        <v>589</v>
      </c>
      <c r="E342" s="24">
        <v>852</v>
      </c>
      <c r="F342" s="18" t="s">
        <v>278</v>
      </c>
      <c r="G342" s="18" t="s">
        <v>38</v>
      </c>
      <c r="H342" s="18" t="s">
        <v>312</v>
      </c>
      <c r="I342" s="18" t="s">
        <v>162</v>
      </c>
      <c r="J342" s="19">
        <f>J343+J344</f>
        <v>652000</v>
      </c>
      <c r="K342" s="19">
        <f t="shared" ref="K342:L342" si="182">K343+K344</f>
        <v>0</v>
      </c>
      <c r="L342" s="19">
        <f t="shared" si="182"/>
        <v>652000</v>
      </c>
    </row>
    <row r="343" spans="1:12" s="1" customFormat="1" hidden="1" x14ac:dyDescent="0.25">
      <c r="A343" s="53"/>
      <c r="B343" s="21" t="s">
        <v>305</v>
      </c>
      <c r="C343" s="24" t="s">
        <v>87</v>
      </c>
      <c r="D343" s="24" t="s">
        <v>589</v>
      </c>
      <c r="E343" s="24">
        <v>852</v>
      </c>
      <c r="F343" s="18" t="s">
        <v>278</v>
      </c>
      <c r="G343" s="18" t="s">
        <v>38</v>
      </c>
      <c r="H343" s="18" t="s">
        <v>312</v>
      </c>
      <c r="I343" s="18" t="s">
        <v>306</v>
      </c>
      <c r="J343" s="19">
        <v>652000</v>
      </c>
      <c r="K343" s="19">
        <v>-652000</v>
      </c>
      <c r="L343" s="19">
        <f t="shared" si="175"/>
        <v>0</v>
      </c>
    </row>
    <row r="344" spans="1:12" s="1" customFormat="1" ht="25.5" x14ac:dyDescent="0.25">
      <c r="A344" s="53"/>
      <c r="B344" s="21" t="s">
        <v>286</v>
      </c>
      <c r="C344" s="24" t="s">
        <v>87</v>
      </c>
      <c r="D344" s="24" t="s">
        <v>589</v>
      </c>
      <c r="E344" s="35">
        <v>852</v>
      </c>
      <c r="F344" s="18" t="s">
        <v>278</v>
      </c>
      <c r="G344" s="18" t="s">
        <v>38</v>
      </c>
      <c r="H344" s="18" t="s">
        <v>312</v>
      </c>
      <c r="I344" s="18" t="s">
        <v>164</v>
      </c>
      <c r="J344" s="19"/>
      <c r="K344" s="19">
        <v>652000</v>
      </c>
      <c r="L344" s="19">
        <f t="shared" si="175"/>
        <v>652000</v>
      </c>
    </row>
    <row r="345" spans="1:12" s="1" customFormat="1" ht="39.75" customHeight="1" x14ac:dyDescent="0.25">
      <c r="A345" s="227" t="s">
        <v>313</v>
      </c>
      <c r="B345" s="227"/>
      <c r="C345" s="24" t="s">
        <v>87</v>
      </c>
      <c r="D345" s="24" t="s">
        <v>589</v>
      </c>
      <c r="E345" s="24">
        <v>852</v>
      </c>
      <c r="F345" s="18" t="s">
        <v>278</v>
      </c>
      <c r="G345" s="18" t="s">
        <v>38</v>
      </c>
      <c r="H345" s="18" t="s">
        <v>314</v>
      </c>
      <c r="I345" s="18"/>
      <c r="J345" s="19">
        <f>J346+J348</f>
        <v>6529500</v>
      </c>
      <c r="K345" s="19">
        <f t="shared" ref="K345:L345" si="183">K346+K348</f>
        <v>0</v>
      </c>
      <c r="L345" s="19">
        <f t="shared" si="183"/>
        <v>6529500</v>
      </c>
    </row>
    <row r="346" spans="1:12" s="1" customFormat="1" x14ac:dyDescent="0.25">
      <c r="A346" s="20"/>
      <c r="B346" s="21" t="s">
        <v>27</v>
      </c>
      <c r="C346" s="24" t="s">
        <v>87</v>
      </c>
      <c r="D346" s="24" t="s">
        <v>589</v>
      </c>
      <c r="E346" s="24">
        <v>852</v>
      </c>
      <c r="F346" s="18" t="s">
        <v>315</v>
      </c>
      <c r="G346" s="18" t="s">
        <v>38</v>
      </c>
      <c r="H346" s="18" t="s">
        <v>314</v>
      </c>
      <c r="I346" s="18" t="s">
        <v>28</v>
      </c>
      <c r="J346" s="19">
        <f>J347</f>
        <v>1559600</v>
      </c>
      <c r="K346" s="19">
        <f t="shared" ref="K346:L346" si="184">K347</f>
        <v>0</v>
      </c>
      <c r="L346" s="19">
        <f t="shared" si="184"/>
        <v>1559600</v>
      </c>
    </row>
    <row r="347" spans="1:12" s="1" customFormat="1" x14ac:dyDescent="0.25">
      <c r="A347" s="20"/>
      <c r="B347" s="17" t="s">
        <v>29</v>
      </c>
      <c r="C347" s="24" t="s">
        <v>87</v>
      </c>
      <c r="D347" s="24" t="s">
        <v>589</v>
      </c>
      <c r="E347" s="24">
        <v>852</v>
      </c>
      <c r="F347" s="18" t="s">
        <v>315</v>
      </c>
      <c r="G347" s="18" t="s">
        <v>38</v>
      </c>
      <c r="H347" s="18" t="s">
        <v>314</v>
      </c>
      <c r="I347" s="18" t="s">
        <v>30</v>
      </c>
      <c r="J347" s="19">
        <v>1559600</v>
      </c>
      <c r="K347" s="19"/>
      <c r="L347" s="19">
        <f t="shared" si="175"/>
        <v>1559600</v>
      </c>
    </row>
    <row r="348" spans="1:12" s="1" customFormat="1" x14ac:dyDescent="0.25">
      <c r="A348" s="53"/>
      <c r="B348" s="21" t="s">
        <v>161</v>
      </c>
      <c r="C348" s="24" t="s">
        <v>87</v>
      </c>
      <c r="D348" s="24" t="s">
        <v>589</v>
      </c>
      <c r="E348" s="24">
        <v>852</v>
      </c>
      <c r="F348" s="18" t="s">
        <v>278</v>
      </c>
      <c r="G348" s="18" t="s">
        <v>38</v>
      </c>
      <c r="H348" s="18" t="s">
        <v>314</v>
      </c>
      <c r="I348" s="18" t="s">
        <v>162</v>
      </c>
      <c r="J348" s="19">
        <f>J349</f>
        <v>4969900</v>
      </c>
      <c r="K348" s="19">
        <f t="shared" ref="K348:L348" si="185">K349</f>
        <v>0</v>
      </c>
      <c r="L348" s="19">
        <f t="shared" si="185"/>
        <v>4969900</v>
      </c>
    </row>
    <row r="349" spans="1:12" s="1" customFormat="1" x14ac:dyDescent="0.25">
      <c r="A349" s="53"/>
      <c r="B349" s="21" t="s">
        <v>305</v>
      </c>
      <c r="C349" s="24" t="s">
        <v>87</v>
      </c>
      <c r="D349" s="24" t="s">
        <v>589</v>
      </c>
      <c r="E349" s="24">
        <v>852</v>
      </c>
      <c r="F349" s="18" t="s">
        <v>278</v>
      </c>
      <c r="G349" s="18" t="s">
        <v>38</v>
      </c>
      <c r="H349" s="18" t="s">
        <v>314</v>
      </c>
      <c r="I349" s="18" t="s">
        <v>306</v>
      </c>
      <c r="J349" s="19">
        <v>4969900</v>
      </c>
      <c r="K349" s="19"/>
      <c r="L349" s="19">
        <f t="shared" si="175"/>
        <v>4969900</v>
      </c>
    </row>
    <row r="350" spans="1:12" s="1" customFormat="1" x14ac:dyDescent="0.25">
      <c r="A350" s="220" t="s">
        <v>316</v>
      </c>
      <c r="B350" s="220"/>
      <c r="C350" s="165" t="s">
        <v>87</v>
      </c>
      <c r="D350" s="24" t="s">
        <v>589</v>
      </c>
      <c r="E350" s="24">
        <v>852</v>
      </c>
      <c r="F350" s="14" t="s">
        <v>278</v>
      </c>
      <c r="G350" s="14" t="s">
        <v>51</v>
      </c>
      <c r="H350" s="14"/>
      <c r="I350" s="14"/>
      <c r="J350" s="15">
        <f>J351</f>
        <v>1004500</v>
      </c>
      <c r="K350" s="15">
        <f t="shared" ref="K350:L351" si="186">K351</f>
        <v>0</v>
      </c>
      <c r="L350" s="15">
        <f t="shared" si="186"/>
        <v>1004500</v>
      </c>
    </row>
    <row r="351" spans="1:12" s="16" customFormat="1" x14ac:dyDescent="0.25">
      <c r="A351" s="221" t="s">
        <v>71</v>
      </c>
      <c r="B351" s="221"/>
      <c r="C351" s="24" t="s">
        <v>87</v>
      </c>
      <c r="D351" s="24" t="s">
        <v>589</v>
      </c>
      <c r="E351" s="24">
        <v>852</v>
      </c>
      <c r="F351" s="18" t="s">
        <v>278</v>
      </c>
      <c r="G351" s="18" t="s">
        <v>51</v>
      </c>
      <c r="H351" s="18" t="s">
        <v>72</v>
      </c>
      <c r="I351" s="18"/>
      <c r="J351" s="19">
        <f>J352</f>
        <v>1004500</v>
      </c>
      <c r="K351" s="19">
        <f t="shared" si="186"/>
        <v>0</v>
      </c>
      <c r="L351" s="19">
        <f t="shared" si="186"/>
        <v>1004500</v>
      </c>
    </row>
    <row r="352" spans="1:12" s="1" customFormat="1" ht="54.75" customHeight="1" x14ac:dyDescent="0.25">
      <c r="A352" s="221" t="s">
        <v>73</v>
      </c>
      <c r="B352" s="221"/>
      <c r="C352" s="24" t="s">
        <v>87</v>
      </c>
      <c r="D352" s="24" t="s">
        <v>589</v>
      </c>
      <c r="E352" s="24">
        <v>852</v>
      </c>
      <c r="F352" s="24" t="s">
        <v>278</v>
      </c>
      <c r="G352" s="24" t="s">
        <v>51</v>
      </c>
      <c r="H352" s="24" t="s">
        <v>74</v>
      </c>
      <c r="I352" s="24"/>
      <c r="J352" s="19">
        <f>J353+J358</f>
        <v>1004500</v>
      </c>
      <c r="K352" s="19">
        <f t="shared" ref="K352:L352" si="187">K353+K358</f>
        <v>0</v>
      </c>
      <c r="L352" s="19">
        <f t="shared" si="187"/>
        <v>1004500</v>
      </c>
    </row>
    <row r="353" spans="1:15" s="1" customFormat="1" ht="27.75" customHeight="1" x14ac:dyDescent="0.25">
      <c r="A353" s="221" t="s">
        <v>317</v>
      </c>
      <c r="B353" s="221"/>
      <c r="C353" s="165" t="s">
        <v>87</v>
      </c>
      <c r="D353" s="24" t="s">
        <v>589</v>
      </c>
      <c r="E353" s="24">
        <v>852</v>
      </c>
      <c r="F353" s="24" t="s">
        <v>278</v>
      </c>
      <c r="G353" s="24" t="s">
        <v>51</v>
      </c>
      <c r="H353" s="24" t="s">
        <v>318</v>
      </c>
      <c r="I353" s="24"/>
      <c r="J353" s="19">
        <f>J354+J356</f>
        <v>430500</v>
      </c>
      <c r="K353" s="19">
        <f t="shared" ref="K353:L353" si="188">K354+K356</f>
        <v>0</v>
      </c>
      <c r="L353" s="19">
        <f t="shared" si="188"/>
        <v>430500</v>
      </c>
    </row>
    <row r="354" spans="1:15" s="1" customFormat="1" ht="25.5" x14ac:dyDescent="0.25">
      <c r="A354" s="17"/>
      <c r="B354" s="17" t="s">
        <v>22</v>
      </c>
      <c r="C354" s="24" t="s">
        <v>87</v>
      </c>
      <c r="D354" s="24" t="s">
        <v>589</v>
      </c>
      <c r="E354" s="24">
        <v>852</v>
      </c>
      <c r="F354" s="24" t="s">
        <v>278</v>
      </c>
      <c r="G354" s="24" t="s">
        <v>51</v>
      </c>
      <c r="H354" s="24" t="s">
        <v>318</v>
      </c>
      <c r="I354" s="18" t="s">
        <v>24</v>
      </c>
      <c r="J354" s="19">
        <f>J355</f>
        <v>347000</v>
      </c>
      <c r="K354" s="19">
        <f t="shared" ref="K354:L354" si="189">K355</f>
        <v>0</v>
      </c>
      <c r="L354" s="19">
        <f t="shared" si="189"/>
        <v>347000</v>
      </c>
    </row>
    <row r="355" spans="1:15" s="1" customFormat="1" x14ac:dyDescent="0.25">
      <c r="A355" s="20"/>
      <c r="B355" s="21" t="s">
        <v>25</v>
      </c>
      <c r="C355" s="24" t="s">
        <v>87</v>
      </c>
      <c r="D355" s="24" t="s">
        <v>589</v>
      </c>
      <c r="E355" s="24">
        <v>852</v>
      </c>
      <c r="F355" s="24" t="s">
        <v>278</v>
      </c>
      <c r="G355" s="24" t="s">
        <v>51</v>
      </c>
      <c r="H355" s="24" t="s">
        <v>318</v>
      </c>
      <c r="I355" s="18" t="s">
        <v>26</v>
      </c>
      <c r="J355" s="19">
        <v>347000</v>
      </c>
      <c r="K355" s="19"/>
      <c r="L355" s="19">
        <f t="shared" si="175"/>
        <v>347000</v>
      </c>
    </row>
    <row r="356" spans="1:15" s="1" customFormat="1" x14ac:dyDescent="0.25">
      <c r="A356" s="20"/>
      <c r="B356" s="21" t="s">
        <v>27</v>
      </c>
      <c r="C356" s="24" t="s">
        <v>87</v>
      </c>
      <c r="D356" s="24" t="s">
        <v>589</v>
      </c>
      <c r="E356" s="24">
        <v>852</v>
      </c>
      <c r="F356" s="24" t="s">
        <v>278</v>
      </c>
      <c r="G356" s="24" t="s">
        <v>51</v>
      </c>
      <c r="H356" s="24" t="s">
        <v>318</v>
      </c>
      <c r="I356" s="18" t="s">
        <v>28</v>
      </c>
      <c r="J356" s="19">
        <f>J357</f>
        <v>83500</v>
      </c>
      <c r="K356" s="19">
        <f t="shared" ref="K356:L356" si="190">K357</f>
        <v>0</v>
      </c>
      <c r="L356" s="19">
        <f t="shared" si="190"/>
        <v>83500</v>
      </c>
    </row>
    <row r="357" spans="1:15" s="1" customFormat="1" x14ac:dyDescent="0.25">
      <c r="A357" s="20"/>
      <c r="B357" s="17" t="s">
        <v>29</v>
      </c>
      <c r="C357" s="24" t="s">
        <v>87</v>
      </c>
      <c r="D357" s="24" t="s">
        <v>589</v>
      </c>
      <c r="E357" s="24">
        <v>852</v>
      </c>
      <c r="F357" s="24" t="s">
        <v>278</v>
      </c>
      <c r="G357" s="24" t="s">
        <v>51</v>
      </c>
      <c r="H357" s="24" t="s">
        <v>318</v>
      </c>
      <c r="I357" s="18" t="s">
        <v>30</v>
      </c>
      <c r="J357" s="19">
        <v>83500</v>
      </c>
      <c r="K357" s="19"/>
      <c r="L357" s="19">
        <f t="shared" si="175"/>
        <v>83500</v>
      </c>
    </row>
    <row r="358" spans="1:15" s="1" customFormat="1" x14ac:dyDescent="0.25">
      <c r="A358" s="221" t="s">
        <v>319</v>
      </c>
      <c r="B358" s="221"/>
      <c r="C358" s="24" t="s">
        <v>87</v>
      </c>
      <c r="D358" s="24" t="s">
        <v>589</v>
      </c>
      <c r="E358" s="24">
        <v>852</v>
      </c>
      <c r="F358" s="18" t="s">
        <v>278</v>
      </c>
      <c r="G358" s="18" t="s">
        <v>51</v>
      </c>
      <c r="H358" s="18" t="s">
        <v>320</v>
      </c>
      <c r="I358" s="18"/>
      <c r="J358" s="19">
        <f>J359+J361</f>
        <v>574000</v>
      </c>
      <c r="K358" s="19">
        <f t="shared" ref="K358:L358" si="191">K359+K361</f>
        <v>0</v>
      </c>
      <c r="L358" s="19">
        <f t="shared" si="191"/>
        <v>574000</v>
      </c>
    </row>
    <row r="359" spans="1:15" s="1" customFormat="1" ht="25.5" x14ac:dyDescent="0.25">
      <c r="A359" s="17"/>
      <c r="B359" s="17" t="s">
        <v>22</v>
      </c>
      <c r="C359" s="24" t="s">
        <v>87</v>
      </c>
      <c r="D359" s="24" t="s">
        <v>589</v>
      </c>
      <c r="E359" s="24">
        <v>852</v>
      </c>
      <c r="F359" s="24" t="s">
        <v>278</v>
      </c>
      <c r="G359" s="24" t="s">
        <v>51</v>
      </c>
      <c r="H359" s="18" t="s">
        <v>320</v>
      </c>
      <c r="I359" s="18" t="s">
        <v>24</v>
      </c>
      <c r="J359" s="19">
        <f>J360</f>
        <v>340600</v>
      </c>
      <c r="K359" s="19">
        <f t="shared" ref="K359:L359" si="192">K360</f>
        <v>0</v>
      </c>
      <c r="L359" s="19">
        <f t="shared" si="192"/>
        <v>340600</v>
      </c>
    </row>
    <row r="360" spans="1:15" s="1" customFormat="1" x14ac:dyDescent="0.25">
      <c r="A360" s="20"/>
      <c r="B360" s="21" t="s">
        <v>25</v>
      </c>
      <c r="C360" s="165" t="s">
        <v>87</v>
      </c>
      <c r="D360" s="24" t="s">
        <v>589</v>
      </c>
      <c r="E360" s="24">
        <v>852</v>
      </c>
      <c r="F360" s="24" t="s">
        <v>278</v>
      </c>
      <c r="G360" s="24" t="s">
        <v>51</v>
      </c>
      <c r="H360" s="18" t="s">
        <v>320</v>
      </c>
      <c r="I360" s="18" t="s">
        <v>26</v>
      </c>
      <c r="J360" s="19">
        <v>340600</v>
      </c>
      <c r="K360" s="19"/>
      <c r="L360" s="19">
        <f t="shared" si="175"/>
        <v>340600</v>
      </c>
    </row>
    <row r="361" spans="1:15" s="1" customFormat="1" x14ac:dyDescent="0.25">
      <c r="A361" s="20"/>
      <c r="B361" s="21" t="s">
        <v>27</v>
      </c>
      <c r="C361" s="24" t="s">
        <v>87</v>
      </c>
      <c r="D361" s="24" t="s">
        <v>589</v>
      </c>
      <c r="E361" s="24">
        <v>852</v>
      </c>
      <c r="F361" s="24" t="s">
        <v>278</v>
      </c>
      <c r="G361" s="24" t="s">
        <v>51</v>
      </c>
      <c r="H361" s="18" t="s">
        <v>320</v>
      </c>
      <c r="I361" s="18" t="s">
        <v>28</v>
      </c>
      <c r="J361" s="19">
        <f>J362</f>
        <v>233400</v>
      </c>
      <c r="K361" s="19">
        <f t="shared" ref="K361:L361" si="193">K362</f>
        <v>0</v>
      </c>
      <c r="L361" s="19">
        <f t="shared" si="193"/>
        <v>233400</v>
      </c>
    </row>
    <row r="362" spans="1:15" s="1" customFormat="1" x14ac:dyDescent="0.25">
      <c r="A362" s="20"/>
      <c r="B362" s="17" t="s">
        <v>29</v>
      </c>
      <c r="C362" s="24" t="s">
        <v>87</v>
      </c>
      <c r="D362" s="24" t="s">
        <v>589</v>
      </c>
      <c r="E362" s="24">
        <v>852</v>
      </c>
      <c r="F362" s="24" t="s">
        <v>278</v>
      </c>
      <c r="G362" s="24" t="s">
        <v>51</v>
      </c>
      <c r="H362" s="18" t="s">
        <v>320</v>
      </c>
      <c r="I362" s="18" t="s">
        <v>30</v>
      </c>
      <c r="J362" s="19">
        <v>233400</v>
      </c>
      <c r="K362" s="19"/>
      <c r="L362" s="19">
        <f t="shared" si="175"/>
        <v>233400</v>
      </c>
    </row>
    <row r="363" spans="1:15" s="16" customFormat="1" ht="36.75" customHeight="1" x14ac:dyDescent="0.25">
      <c r="A363" s="229" t="s">
        <v>591</v>
      </c>
      <c r="B363" s="230"/>
      <c r="C363" s="46" t="s">
        <v>17</v>
      </c>
      <c r="D363" s="46"/>
      <c r="E363" s="46"/>
      <c r="F363" s="46"/>
      <c r="G363" s="46"/>
      <c r="H363" s="14"/>
      <c r="I363" s="14"/>
      <c r="J363" s="15">
        <f>J364</f>
        <v>31220400</v>
      </c>
      <c r="K363" s="15">
        <f t="shared" ref="K363:L363" si="194">K364</f>
        <v>585220</v>
      </c>
      <c r="L363" s="15">
        <f t="shared" si="194"/>
        <v>31805620</v>
      </c>
    </row>
    <row r="364" spans="1:15" s="1" customFormat="1" x14ac:dyDescent="0.25">
      <c r="A364" s="229" t="s">
        <v>564</v>
      </c>
      <c r="B364" s="230"/>
      <c r="C364" s="46" t="s">
        <v>17</v>
      </c>
      <c r="D364" s="46" t="s">
        <v>589</v>
      </c>
      <c r="E364" s="46"/>
      <c r="F364" s="14"/>
      <c r="G364" s="14"/>
      <c r="H364" s="18"/>
      <c r="I364" s="18"/>
      <c r="J364" s="15">
        <f>J365+J382+J389+J396+J410</f>
        <v>31220400</v>
      </c>
      <c r="K364" s="15">
        <f t="shared" ref="K364:L364" si="195">K365+K382+K389+K396+K410</f>
        <v>585220</v>
      </c>
      <c r="L364" s="15">
        <f t="shared" si="195"/>
        <v>31805620</v>
      </c>
      <c r="N364" s="8"/>
      <c r="O364" s="103"/>
    </row>
    <row r="365" spans="1:15" s="16" customFormat="1" x14ac:dyDescent="0.25">
      <c r="A365" s="220" t="s">
        <v>14</v>
      </c>
      <c r="B365" s="220"/>
      <c r="C365" s="46" t="s">
        <v>17</v>
      </c>
      <c r="D365" s="46" t="s">
        <v>589</v>
      </c>
      <c r="E365" s="166">
        <v>853</v>
      </c>
      <c r="F365" s="14" t="s">
        <v>15</v>
      </c>
      <c r="G365" s="14"/>
      <c r="H365" s="14"/>
      <c r="I365" s="14"/>
      <c r="J365" s="15">
        <f>J366+J376</f>
        <v>3346500</v>
      </c>
      <c r="K365" s="15">
        <f t="shared" ref="K365:L365" si="196">K366+K376</f>
        <v>721800</v>
      </c>
      <c r="L365" s="15">
        <f t="shared" si="196"/>
        <v>4068300</v>
      </c>
    </row>
    <row r="366" spans="1:15" s="16" customFormat="1" ht="28.5" customHeight="1" x14ac:dyDescent="0.25">
      <c r="A366" s="220" t="s">
        <v>50</v>
      </c>
      <c r="B366" s="220"/>
      <c r="C366" s="46" t="s">
        <v>17</v>
      </c>
      <c r="D366" s="46" t="s">
        <v>589</v>
      </c>
      <c r="E366" s="166">
        <v>853</v>
      </c>
      <c r="F366" s="14" t="s">
        <v>15</v>
      </c>
      <c r="G366" s="14" t="s">
        <v>51</v>
      </c>
      <c r="H366" s="14"/>
      <c r="I366" s="14"/>
      <c r="J366" s="15">
        <f>J367</f>
        <v>3346300</v>
      </c>
      <c r="K366" s="15">
        <f t="shared" ref="K366:L367" si="197">K367</f>
        <v>721800</v>
      </c>
      <c r="L366" s="15">
        <f t="shared" si="197"/>
        <v>4068100</v>
      </c>
    </row>
    <row r="367" spans="1:15" s="1" customFormat="1" ht="28.5" customHeight="1" x14ac:dyDescent="0.25">
      <c r="A367" s="221" t="s">
        <v>18</v>
      </c>
      <c r="B367" s="221"/>
      <c r="C367" s="24" t="s">
        <v>17</v>
      </c>
      <c r="D367" s="24" t="s">
        <v>589</v>
      </c>
      <c r="E367" s="167">
        <v>853</v>
      </c>
      <c r="F367" s="18" t="s">
        <v>15</v>
      </c>
      <c r="G367" s="18" t="s">
        <v>51</v>
      </c>
      <c r="H367" s="18" t="s">
        <v>39</v>
      </c>
      <c r="I367" s="18"/>
      <c r="J367" s="19">
        <f>J368</f>
        <v>3346300</v>
      </c>
      <c r="K367" s="19">
        <f t="shared" si="197"/>
        <v>721800</v>
      </c>
      <c r="L367" s="19">
        <f t="shared" si="197"/>
        <v>4068100</v>
      </c>
    </row>
    <row r="368" spans="1:15" s="1" customFormat="1" x14ac:dyDescent="0.25">
      <c r="A368" s="221" t="s">
        <v>20</v>
      </c>
      <c r="B368" s="221"/>
      <c r="C368" s="24" t="s">
        <v>17</v>
      </c>
      <c r="D368" s="24" t="s">
        <v>589</v>
      </c>
      <c r="E368" s="167">
        <v>853</v>
      </c>
      <c r="F368" s="18" t="s">
        <v>15</v>
      </c>
      <c r="G368" s="18" t="s">
        <v>51</v>
      </c>
      <c r="H368" s="18" t="s">
        <v>21</v>
      </c>
      <c r="I368" s="18"/>
      <c r="J368" s="19">
        <f>J369+J371+J373</f>
        <v>3346300</v>
      </c>
      <c r="K368" s="19">
        <f t="shared" ref="K368:L368" si="198">K369+K371+K373</f>
        <v>721800</v>
      </c>
      <c r="L368" s="19">
        <f t="shared" si="198"/>
        <v>4068100</v>
      </c>
    </row>
    <row r="369" spans="1:12" s="1" customFormat="1" ht="25.5" x14ac:dyDescent="0.25">
      <c r="A369" s="17"/>
      <c r="B369" s="17" t="s">
        <v>22</v>
      </c>
      <c r="C369" s="24" t="s">
        <v>17</v>
      </c>
      <c r="D369" s="24" t="s">
        <v>589</v>
      </c>
      <c r="E369" s="167">
        <v>853</v>
      </c>
      <c r="F369" s="18" t="s">
        <v>23</v>
      </c>
      <c r="G369" s="18" t="s">
        <v>51</v>
      </c>
      <c r="H369" s="18" t="s">
        <v>21</v>
      </c>
      <c r="I369" s="18" t="s">
        <v>24</v>
      </c>
      <c r="J369" s="19">
        <f>J370</f>
        <v>2954700</v>
      </c>
      <c r="K369" s="19">
        <f t="shared" ref="K369:L369" si="199">K370</f>
        <v>630300</v>
      </c>
      <c r="L369" s="19">
        <f t="shared" si="199"/>
        <v>3585000</v>
      </c>
    </row>
    <row r="370" spans="1:12" s="1" customFormat="1" x14ac:dyDescent="0.25">
      <c r="A370" s="20"/>
      <c r="B370" s="21" t="s">
        <v>25</v>
      </c>
      <c r="C370" s="24" t="s">
        <v>17</v>
      </c>
      <c r="D370" s="24" t="s">
        <v>589</v>
      </c>
      <c r="E370" s="167">
        <v>853</v>
      </c>
      <c r="F370" s="18" t="s">
        <v>15</v>
      </c>
      <c r="G370" s="18" t="s">
        <v>51</v>
      </c>
      <c r="H370" s="18" t="s">
        <v>21</v>
      </c>
      <c r="I370" s="18" t="s">
        <v>26</v>
      </c>
      <c r="J370" s="19">
        <v>2954700</v>
      </c>
      <c r="K370" s="19">
        <v>630300</v>
      </c>
      <c r="L370" s="19">
        <f t="shared" si="175"/>
        <v>3585000</v>
      </c>
    </row>
    <row r="371" spans="1:12" s="1" customFormat="1" x14ac:dyDescent="0.25">
      <c r="A371" s="20"/>
      <c r="B371" s="21" t="s">
        <v>27</v>
      </c>
      <c r="C371" s="24" t="s">
        <v>17</v>
      </c>
      <c r="D371" s="24" t="s">
        <v>589</v>
      </c>
      <c r="E371" s="167">
        <v>853</v>
      </c>
      <c r="F371" s="18" t="s">
        <v>15</v>
      </c>
      <c r="G371" s="18" t="s">
        <v>51</v>
      </c>
      <c r="H371" s="18" t="s">
        <v>21</v>
      </c>
      <c r="I371" s="18" t="s">
        <v>28</v>
      </c>
      <c r="J371" s="19">
        <f>J372</f>
        <v>384000</v>
      </c>
      <c r="K371" s="19">
        <f t="shared" ref="K371:L371" si="200">K372</f>
        <v>91500</v>
      </c>
      <c r="L371" s="19">
        <f t="shared" si="200"/>
        <v>475500</v>
      </c>
    </row>
    <row r="372" spans="1:12" s="1" customFormat="1" x14ac:dyDescent="0.25">
      <c r="A372" s="20"/>
      <c r="B372" s="17" t="s">
        <v>29</v>
      </c>
      <c r="C372" s="24" t="s">
        <v>17</v>
      </c>
      <c r="D372" s="24" t="s">
        <v>589</v>
      </c>
      <c r="E372" s="167">
        <v>853</v>
      </c>
      <c r="F372" s="18" t="s">
        <v>15</v>
      </c>
      <c r="G372" s="18" t="s">
        <v>51</v>
      </c>
      <c r="H372" s="18" t="s">
        <v>21</v>
      </c>
      <c r="I372" s="18" t="s">
        <v>30</v>
      </c>
      <c r="J372" s="19">
        <v>384000</v>
      </c>
      <c r="K372" s="19">
        <v>91500</v>
      </c>
      <c r="L372" s="19">
        <f t="shared" si="175"/>
        <v>475500</v>
      </c>
    </row>
    <row r="373" spans="1:12" s="1" customFormat="1" x14ac:dyDescent="0.25">
      <c r="A373" s="20"/>
      <c r="B373" s="17" t="s">
        <v>31</v>
      </c>
      <c r="C373" s="24" t="s">
        <v>17</v>
      </c>
      <c r="D373" s="24" t="s">
        <v>589</v>
      </c>
      <c r="E373" s="167">
        <v>853</v>
      </c>
      <c r="F373" s="18" t="s">
        <v>15</v>
      </c>
      <c r="G373" s="18" t="s">
        <v>51</v>
      </c>
      <c r="H373" s="18" t="s">
        <v>21</v>
      </c>
      <c r="I373" s="18" t="s">
        <v>32</v>
      </c>
      <c r="J373" s="19">
        <f>J374+J375</f>
        <v>7600</v>
      </c>
      <c r="K373" s="19">
        <f t="shared" ref="K373:L373" si="201">K374+K375</f>
        <v>0</v>
      </c>
      <c r="L373" s="19">
        <f t="shared" si="201"/>
        <v>7600</v>
      </c>
    </row>
    <row r="374" spans="1:12" s="1" customFormat="1" x14ac:dyDescent="0.25">
      <c r="A374" s="20"/>
      <c r="B374" s="17" t="s">
        <v>33</v>
      </c>
      <c r="C374" s="24" t="s">
        <v>17</v>
      </c>
      <c r="D374" s="24" t="s">
        <v>589</v>
      </c>
      <c r="E374" s="167">
        <v>853</v>
      </c>
      <c r="F374" s="18" t="s">
        <v>15</v>
      </c>
      <c r="G374" s="18" t="s">
        <v>51</v>
      </c>
      <c r="H374" s="18" t="s">
        <v>21</v>
      </c>
      <c r="I374" s="18" t="s">
        <v>34</v>
      </c>
      <c r="J374" s="19">
        <v>6000</v>
      </c>
      <c r="K374" s="19"/>
      <c r="L374" s="19">
        <f t="shared" si="175"/>
        <v>6000</v>
      </c>
    </row>
    <row r="375" spans="1:12" s="1" customFormat="1" x14ac:dyDescent="0.25">
      <c r="A375" s="20"/>
      <c r="B375" s="17" t="s">
        <v>35</v>
      </c>
      <c r="C375" s="24" t="s">
        <v>17</v>
      </c>
      <c r="D375" s="24" t="s">
        <v>589</v>
      </c>
      <c r="E375" s="167">
        <v>853</v>
      </c>
      <c r="F375" s="18" t="s">
        <v>15</v>
      </c>
      <c r="G375" s="18" t="s">
        <v>51</v>
      </c>
      <c r="H375" s="18" t="s">
        <v>21</v>
      </c>
      <c r="I375" s="18" t="s">
        <v>36</v>
      </c>
      <c r="J375" s="19">
        <v>1600</v>
      </c>
      <c r="K375" s="19"/>
      <c r="L375" s="19">
        <f t="shared" si="175"/>
        <v>1600</v>
      </c>
    </row>
    <row r="376" spans="1:12" s="16" customFormat="1" x14ac:dyDescent="0.25">
      <c r="A376" s="220" t="s">
        <v>63</v>
      </c>
      <c r="B376" s="220"/>
      <c r="C376" s="24" t="s">
        <v>17</v>
      </c>
      <c r="D376" s="24" t="s">
        <v>589</v>
      </c>
      <c r="E376" s="167">
        <v>853</v>
      </c>
      <c r="F376" s="14" t="s">
        <v>15</v>
      </c>
      <c r="G376" s="14" t="s">
        <v>64</v>
      </c>
      <c r="H376" s="14"/>
      <c r="I376" s="14"/>
      <c r="J376" s="15">
        <f>J377</f>
        <v>200</v>
      </c>
      <c r="K376" s="15">
        <f t="shared" ref="K376:L378" si="202">K377</f>
        <v>0</v>
      </c>
      <c r="L376" s="15">
        <f t="shared" si="202"/>
        <v>200</v>
      </c>
    </row>
    <row r="377" spans="1:12" s="23" customFormat="1" x14ac:dyDescent="0.25">
      <c r="A377" s="221" t="s">
        <v>71</v>
      </c>
      <c r="B377" s="221"/>
      <c r="C377" s="24" t="s">
        <v>17</v>
      </c>
      <c r="D377" s="24" t="s">
        <v>589</v>
      </c>
      <c r="E377" s="167">
        <v>853</v>
      </c>
      <c r="F377" s="18" t="s">
        <v>15</v>
      </c>
      <c r="G377" s="18" t="s">
        <v>64</v>
      </c>
      <c r="H377" s="18" t="s">
        <v>72</v>
      </c>
      <c r="I377" s="7"/>
      <c r="J377" s="19">
        <f>J378</f>
        <v>200</v>
      </c>
      <c r="K377" s="19">
        <f t="shared" si="202"/>
        <v>0</v>
      </c>
      <c r="L377" s="19">
        <f t="shared" si="202"/>
        <v>200</v>
      </c>
    </row>
    <row r="378" spans="1:12" s="1" customFormat="1" ht="53.25" customHeight="1" x14ac:dyDescent="0.25">
      <c r="A378" s="221" t="s">
        <v>73</v>
      </c>
      <c r="B378" s="221"/>
      <c r="C378" s="24" t="s">
        <v>17</v>
      </c>
      <c r="D378" s="24" t="s">
        <v>589</v>
      </c>
      <c r="E378" s="167">
        <v>853</v>
      </c>
      <c r="F378" s="24" t="s">
        <v>15</v>
      </c>
      <c r="G378" s="24" t="s">
        <v>64</v>
      </c>
      <c r="H378" s="24" t="s">
        <v>74</v>
      </c>
      <c r="I378" s="25"/>
      <c r="J378" s="19">
        <f>J379</f>
        <v>200</v>
      </c>
      <c r="K378" s="19">
        <f t="shared" si="202"/>
        <v>0</v>
      </c>
      <c r="L378" s="19">
        <f t="shared" si="202"/>
        <v>200</v>
      </c>
    </row>
    <row r="379" spans="1:12" s="2" customFormat="1" ht="66.75" customHeight="1" x14ac:dyDescent="0.25">
      <c r="A379" s="221" t="s">
        <v>77</v>
      </c>
      <c r="B379" s="221"/>
      <c r="C379" s="24" t="s">
        <v>17</v>
      </c>
      <c r="D379" s="24" t="s">
        <v>589</v>
      </c>
      <c r="E379" s="167">
        <v>853</v>
      </c>
      <c r="F379" s="24" t="s">
        <v>15</v>
      </c>
      <c r="G379" s="24" t="s">
        <v>64</v>
      </c>
      <c r="H379" s="24" t="s">
        <v>78</v>
      </c>
      <c r="I379" s="24"/>
      <c r="J379" s="26">
        <f t="shared" ref="J379:L380" si="203">J380</f>
        <v>200</v>
      </c>
      <c r="K379" s="26">
        <f t="shared" si="203"/>
        <v>0</v>
      </c>
      <c r="L379" s="26">
        <f t="shared" si="203"/>
        <v>200</v>
      </c>
    </row>
    <row r="380" spans="1:12" s="1" customFormat="1" x14ac:dyDescent="0.25">
      <c r="A380" s="20"/>
      <c r="B380" s="21" t="s">
        <v>71</v>
      </c>
      <c r="C380" s="24" t="s">
        <v>17</v>
      </c>
      <c r="D380" s="24" t="s">
        <v>589</v>
      </c>
      <c r="E380" s="167">
        <v>853</v>
      </c>
      <c r="F380" s="18" t="s">
        <v>15</v>
      </c>
      <c r="G380" s="24" t="s">
        <v>64</v>
      </c>
      <c r="H380" s="24" t="s">
        <v>78</v>
      </c>
      <c r="I380" s="18" t="s">
        <v>79</v>
      </c>
      <c r="J380" s="19">
        <f t="shared" si="203"/>
        <v>200</v>
      </c>
      <c r="K380" s="19">
        <f t="shared" si="203"/>
        <v>0</v>
      </c>
      <c r="L380" s="19">
        <f t="shared" si="203"/>
        <v>200</v>
      </c>
    </row>
    <row r="381" spans="1:12" s="1" customFormat="1" x14ac:dyDescent="0.25">
      <c r="A381" s="20"/>
      <c r="B381" s="21" t="s">
        <v>80</v>
      </c>
      <c r="C381" s="24" t="s">
        <v>17</v>
      </c>
      <c r="D381" s="24" t="s">
        <v>589</v>
      </c>
      <c r="E381" s="167">
        <v>853</v>
      </c>
      <c r="F381" s="18" t="s">
        <v>15</v>
      </c>
      <c r="G381" s="24" t="s">
        <v>64</v>
      </c>
      <c r="H381" s="24" t="s">
        <v>78</v>
      </c>
      <c r="I381" s="18" t="s">
        <v>81</v>
      </c>
      <c r="J381" s="19">
        <v>200</v>
      </c>
      <c r="K381" s="19"/>
      <c r="L381" s="19">
        <f t="shared" si="175"/>
        <v>200</v>
      </c>
    </row>
    <row r="382" spans="1:12" s="12" customFormat="1" x14ac:dyDescent="0.25">
      <c r="A382" s="219" t="s">
        <v>86</v>
      </c>
      <c r="B382" s="219"/>
      <c r="C382" s="24" t="s">
        <v>17</v>
      </c>
      <c r="D382" s="24" t="s">
        <v>589</v>
      </c>
      <c r="E382" s="167">
        <v>853</v>
      </c>
      <c r="F382" s="10" t="s">
        <v>87</v>
      </c>
      <c r="G382" s="10"/>
      <c r="H382" s="10"/>
      <c r="I382" s="10"/>
      <c r="J382" s="11">
        <f t="shared" ref="J382:L387" si="204">J383</f>
        <v>708500</v>
      </c>
      <c r="K382" s="11">
        <f t="shared" si="204"/>
        <v>0</v>
      </c>
      <c r="L382" s="11">
        <f t="shared" si="204"/>
        <v>708500</v>
      </c>
    </row>
    <row r="383" spans="1:12" s="29" customFormat="1" x14ac:dyDescent="0.25">
      <c r="A383" s="228" t="s">
        <v>88</v>
      </c>
      <c r="B383" s="228"/>
      <c r="C383" s="24" t="s">
        <v>17</v>
      </c>
      <c r="D383" s="24" t="s">
        <v>589</v>
      </c>
      <c r="E383" s="167">
        <v>853</v>
      </c>
      <c r="F383" s="14" t="s">
        <v>87</v>
      </c>
      <c r="G383" s="14" t="s">
        <v>17</v>
      </c>
      <c r="H383" s="14"/>
      <c r="I383" s="14"/>
      <c r="J383" s="15">
        <f t="shared" si="204"/>
        <v>708500</v>
      </c>
      <c r="K383" s="15">
        <f t="shared" si="204"/>
        <v>0</v>
      </c>
      <c r="L383" s="15">
        <f t="shared" si="204"/>
        <v>708500</v>
      </c>
    </row>
    <row r="384" spans="1:12" s="30" customFormat="1" x14ac:dyDescent="0.25">
      <c r="A384" s="221" t="s">
        <v>89</v>
      </c>
      <c r="B384" s="221"/>
      <c r="C384" s="24" t="s">
        <v>17</v>
      </c>
      <c r="D384" s="24" t="s">
        <v>589</v>
      </c>
      <c r="E384" s="167">
        <v>853</v>
      </c>
      <c r="F384" s="18" t="s">
        <v>87</v>
      </c>
      <c r="G384" s="18" t="s">
        <v>17</v>
      </c>
      <c r="H384" s="18" t="s">
        <v>90</v>
      </c>
      <c r="I384" s="18"/>
      <c r="J384" s="19">
        <f t="shared" si="204"/>
        <v>708500</v>
      </c>
      <c r="K384" s="19">
        <f t="shared" si="204"/>
        <v>0</v>
      </c>
      <c r="L384" s="19">
        <f t="shared" si="204"/>
        <v>708500</v>
      </c>
    </row>
    <row r="385" spans="1:12" s="1" customFormat="1" ht="26.25" customHeight="1" x14ac:dyDescent="0.25">
      <c r="A385" s="221" t="s">
        <v>91</v>
      </c>
      <c r="B385" s="221"/>
      <c r="C385" s="24" t="s">
        <v>17</v>
      </c>
      <c r="D385" s="24" t="s">
        <v>589</v>
      </c>
      <c r="E385" s="167">
        <v>853</v>
      </c>
      <c r="F385" s="18" t="s">
        <v>87</v>
      </c>
      <c r="G385" s="18" t="s">
        <v>17</v>
      </c>
      <c r="H385" s="18" t="s">
        <v>92</v>
      </c>
      <c r="I385" s="18"/>
      <c r="J385" s="31">
        <f t="shared" si="204"/>
        <v>708500</v>
      </c>
      <c r="K385" s="31">
        <f t="shared" si="204"/>
        <v>0</v>
      </c>
      <c r="L385" s="31">
        <f t="shared" si="204"/>
        <v>708500</v>
      </c>
    </row>
    <row r="386" spans="1:12" s="1" customFormat="1" ht="52.5" customHeight="1" x14ac:dyDescent="0.25">
      <c r="A386" s="227" t="s">
        <v>93</v>
      </c>
      <c r="B386" s="227"/>
      <c r="C386" s="24" t="s">
        <v>17</v>
      </c>
      <c r="D386" s="24" t="s">
        <v>589</v>
      </c>
      <c r="E386" s="167">
        <v>853</v>
      </c>
      <c r="F386" s="18" t="s">
        <v>87</v>
      </c>
      <c r="G386" s="18" t="s">
        <v>17</v>
      </c>
      <c r="H386" s="18" t="s">
        <v>94</v>
      </c>
      <c r="I386" s="18"/>
      <c r="J386" s="31">
        <f t="shared" si="204"/>
        <v>708500</v>
      </c>
      <c r="K386" s="31">
        <f t="shared" si="204"/>
        <v>0</v>
      </c>
      <c r="L386" s="31">
        <f t="shared" si="204"/>
        <v>708500</v>
      </c>
    </row>
    <row r="387" spans="1:12" s="1" customFormat="1" x14ac:dyDescent="0.25">
      <c r="A387" s="21"/>
      <c r="B387" s="17" t="s">
        <v>71</v>
      </c>
      <c r="C387" s="24" t="s">
        <v>17</v>
      </c>
      <c r="D387" s="24" t="s">
        <v>589</v>
      </c>
      <c r="E387" s="167">
        <v>853</v>
      </c>
      <c r="F387" s="18" t="s">
        <v>87</v>
      </c>
      <c r="G387" s="18" t="s">
        <v>17</v>
      </c>
      <c r="H387" s="18" t="s">
        <v>95</v>
      </c>
      <c r="I387" s="18" t="s">
        <v>79</v>
      </c>
      <c r="J387" s="19">
        <f>J388</f>
        <v>708500</v>
      </c>
      <c r="K387" s="19">
        <f t="shared" si="204"/>
        <v>0</v>
      </c>
      <c r="L387" s="19">
        <f t="shared" si="204"/>
        <v>708500</v>
      </c>
    </row>
    <row r="388" spans="1:12" s="1" customFormat="1" x14ac:dyDescent="0.25">
      <c r="A388" s="21"/>
      <c r="B388" s="17" t="s">
        <v>80</v>
      </c>
      <c r="C388" s="24" t="s">
        <v>17</v>
      </c>
      <c r="D388" s="24" t="s">
        <v>589</v>
      </c>
      <c r="E388" s="167">
        <v>853</v>
      </c>
      <c r="F388" s="18" t="s">
        <v>87</v>
      </c>
      <c r="G388" s="18" t="s">
        <v>17</v>
      </c>
      <c r="H388" s="18" t="s">
        <v>95</v>
      </c>
      <c r="I388" s="18" t="s">
        <v>81</v>
      </c>
      <c r="J388" s="19">
        <v>708500</v>
      </c>
      <c r="K388" s="19"/>
      <c r="L388" s="19">
        <f t="shared" si="175"/>
        <v>708500</v>
      </c>
    </row>
    <row r="389" spans="1:12" s="12" customFormat="1" x14ac:dyDescent="0.25">
      <c r="A389" s="219" t="s">
        <v>109</v>
      </c>
      <c r="B389" s="219"/>
      <c r="C389" s="24" t="s">
        <v>17</v>
      </c>
      <c r="D389" s="24" t="s">
        <v>589</v>
      </c>
      <c r="E389" s="167">
        <v>853</v>
      </c>
      <c r="F389" s="10" t="s">
        <v>38</v>
      </c>
      <c r="G389" s="10"/>
      <c r="H389" s="10"/>
      <c r="I389" s="10"/>
      <c r="J389" s="11">
        <f>J390</f>
        <v>4433800</v>
      </c>
      <c r="K389" s="11">
        <f t="shared" ref="K389:L389" si="205">K390</f>
        <v>0</v>
      </c>
      <c r="L389" s="11">
        <f t="shared" si="205"/>
        <v>4433800</v>
      </c>
    </row>
    <row r="390" spans="1:12" s="16" customFormat="1" x14ac:dyDescent="0.25">
      <c r="A390" s="229" t="s">
        <v>118</v>
      </c>
      <c r="B390" s="230"/>
      <c r="C390" s="24" t="s">
        <v>17</v>
      </c>
      <c r="D390" s="24" t="s">
        <v>589</v>
      </c>
      <c r="E390" s="167">
        <v>853</v>
      </c>
      <c r="F390" s="14" t="s">
        <v>38</v>
      </c>
      <c r="G390" s="14" t="s">
        <v>98</v>
      </c>
      <c r="H390" s="14"/>
      <c r="I390" s="14"/>
      <c r="J390" s="15">
        <f t="shared" ref="J390:L394" si="206">J391</f>
        <v>4433800</v>
      </c>
      <c r="K390" s="15">
        <f t="shared" si="206"/>
        <v>0</v>
      </c>
      <c r="L390" s="15">
        <f t="shared" si="206"/>
        <v>4433800</v>
      </c>
    </row>
    <row r="391" spans="1:12" s="1" customFormat="1" x14ac:dyDescent="0.25">
      <c r="A391" s="221" t="s">
        <v>71</v>
      </c>
      <c r="B391" s="221"/>
      <c r="C391" s="24" t="s">
        <v>17</v>
      </c>
      <c r="D391" s="24" t="s">
        <v>589</v>
      </c>
      <c r="E391" s="167">
        <v>853</v>
      </c>
      <c r="F391" s="18" t="s">
        <v>38</v>
      </c>
      <c r="G391" s="18" t="s">
        <v>98</v>
      </c>
      <c r="H391" s="18" t="s">
        <v>72</v>
      </c>
      <c r="I391" s="18"/>
      <c r="J391" s="19">
        <f>J392</f>
        <v>4433800</v>
      </c>
      <c r="K391" s="19">
        <f t="shared" si="206"/>
        <v>0</v>
      </c>
      <c r="L391" s="19">
        <f t="shared" si="206"/>
        <v>4433800</v>
      </c>
    </row>
    <row r="392" spans="1:12" s="1" customFormat="1" ht="55.5" customHeight="1" x14ac:dyDescent="0.25">
      <c r="A392" s="221" t="s">
        <v>73</v>
      </c>
      <c r="B392" s="221"/>
      <c r="C392" s="24" t="s">
        <v>17</v>
      </c>
      <c r="D392" s="24" t="s">
        <v>589</v>
      </c>
      <c r="E392" s="167">
        <v>853</v>
      </c>
      <c r="F392" s="18" t="s">
        <v>38</v>
      </c>
      <c r="G392" s="18" t="s">
        <v>98</v>
      </c>
      <c r="H392" s="18" t="s">
        <v>74</v>
      </c>
      <c r="I392" s="18"/>
      <c r="J392" s="19">
        <f>J393</f>
        <v>4433800</v>
      </c>
      <c r="K392" s="19">
        <f t="shared" si="206"/>
        <v>0</v>
      </c>
      <c r="L392" s="19">
        <f t="shared" si="206"/>
        <v>4433800</v>
      </c>
    </row>
    <row r="393" spans="1:12" s="1" customFormat="1" ht="26.25" customHeight="1" x14ac:dyDescent="0.25">
      <c r="A393" s="225" t="s">
        <v>119</v>
      </c>
      <c r="B393" s="226"/>
      <c r="C393" s="24" t="s">
        <v>17</v>
      </c>
      <c r="D393" s="24" t="s">
        <v>589</v>
      </c>
      <c r="E393" s="167">
        <v>853</v>
      </c>
      <c r="F393" s="18" t="s">
        <v>38</v>
      </c>
      <c r="G393" s="18" t="s">
        <v>98</v>
      </c>
      <c r="H393" s="18" t="s">
        <v>120</v>
      </c>
      <c r="I393" s="18"/>
      <c r="J393" s="19">
        <f>J394</f>
        <v>4433800</v>
      </c>
      <c r="K393" s="19">
        <f t="shared" si="206"/>
        <v>0</v>
      </c>
      <c r="L393" s="19">
        <f t="shared" si="206"/>
        <v>4433800</v>
      </c>
    </row>
    <row r="394" spans="1:12" s="1" customFormat="1" x14ac:dyDescent="0.25">
      <c r="A394" s="17"/>
      <c r="B394" s="17" t="s">
        <v>71</v>
      </c>
      <c r="C394" s="24" t="s">
        <v>17</v>
      </c>
      <c r="D394" s="24" t="s">
        <v>589</v>
      </c>
      <c r="E394" s="167">
        <v>853</v>
      </c>
      <c r="F394" s="18" t="s">
        <v>38</v>
      </c>
      <c r="G394" s="18" t="s">
        <v>98</v>
      </c>
      <c r="H394" s="18" t="s">
        <v>120</v>
      </c>
      <c r="I394" s="18" t="s">
        <v>79</v>
      </c>
      <c r="J394" s="19">
        <f>J395</f>
        <v>4433800</v>
      </c>
      <c r="K394" s="19">
        <f t="shared" si="206"/>
        <v>0</v>
      </c>
      <c r="L394" s="19">
        <f t="shared" si="206"/>
        <v>4433800</v>
      </c>
    </row>
    <row r="395" spans="1:12" s="1" customFormat="1" x14ac:dyDescent="0.25">
      <c r="A395" s="43"/>
      <c r="B395" s="22" t="s">
        <v>80</v>
      </c>
      <c r="C395" s="24" t="s">
        <v>17</v>
      </c>
      <c r="D395" s="24" t="s">
        <v>589</v>
      </c>
      <c r="E395" s="167">
        <v>853</v>
      </c>
      <c r="F395" s="18" t="s">
        <v>38</v>
      </c>
      <c r="G395" s="18" t="s">
        <v>98</v>
      </c>
      <c r="H395" s="18" t="s">
        <v>120</v>
      </c>
      <c r="I395" s="18" t="s">
        <v>81</v>
      </c>
      <c r="J395" s="19">
        <v>4433800</v>
      </c>
      <c r="K395" s="19"/>
      <c r="L395" s="19">
        <f t="shared" ref="L395:L444" si="207">J395+K395</f>
        <v>4433800</v>
      </c>
    </row>
    <row r="396" spans="1:12" s="1" customFormat="1" x14ac:dyDescent="0.25">
      <c r="A396" s="219" t="s">
        <v>241</v>
      </c>
      <c r="B396" s="219"/>
      <c r="C396" s="24" t="s">
        <v>17</v>
      </c>
      <c r="D396" s="24" t="s">
        <v>589</v>
      </c>
      <c r="E396" s="167">
        <v>853</v>
      </c>
      <c r="F396" s="10" t="s">
        <v>242</v>
      </c>
      <c r="G396" s="10"/>
      <c r="H396" s="10"/>
      <c r="I396" s="10"/>
      <c r="J396" s="11">
        <f>J397</f>
        <v>260600</v>
      </c>
      <c r="K396" s="11">
        <f t="shared" ref="K396:L397" si="208">K397</f>
        <v>-136580</v>
      </c>
      <c r="L396" s="11">
        <f t="shared" si="208"/>
        <v>124020</v>
      </c>
    </row>
    <row r="397" spans="1:12" s="1" customFormat="1" x14ac:dyDescent="0.25">
      <c r="A397" s="220" t="s">
        <v>268</v>
      </c>
      <c r="B397" s="220"/>
      <c r="C397" s="24" t="s">
        <v>17</v>
      </c>
      <c r="D397" s="24" t="s">
        <v>589</v>
      </c>
      <c r="E397" s="167">
        <v>853</v>
      </c>
      <c r="F397" s="14" t="s">
        <v>242</v>
      </c>
      <c r="G397" s="14" t="s">
        <v>38</v>
      </c>
      <c r="H397" s="14"/>
      <c r="I397" s="14"/>
      <c r="J397" s="52">
        <f>J398</f>
        <v>260600</v>
      </c>
      <c r="K397" s="52">
        <f t="shared" si="208"/>
        <v>-136580</v>
      </c>
      <c r="L397" s="52">
        <f t="shared" si="208"/>
        <v>124020</v>
      </c>
    </row>
    <row r="398" spans="1:12" s="1" customFormat="1" x14ac:dyDescent="0.25">
      <c r="A398" s="221" t="s">
        <v>71</v>
      </c>
      <c r="B398" s="221"/>
      <c r="C398" s="24" t="s">
        <v>17</v>
      </c>
      <c r="D398" s="24" t="s">
        <v>589</v>
      </c>
      <c r="E398" s="167">
        <v>853</v>
      </c>
      <c r="F398" s="24" t="s">
        <v>242</v>
      </c>
      <c r="G398" s="24" t="s">
        <v>38</v>
      </c>
      <c r="H398" s="24" t="s">
        <v>72</v>
      </c>
      <c r="I398" s="24"/>
      <c r="J398" s="26">
        <f>J399+J406</f>
        <v>260600</v>
      </c>
      <c r="K398" s="26">
        <f t="shared" ref="K398:L398" si="209">K399+K406</f>
        <v>-136580</v>
      </c>
      <c r="L398" s="26">
        <f t="shared" si="209"/>
        <v>124020</v>
      </c>
    </row>
    <row r="399" spans="1:12" s="1" customFormat="1" ht="52.5" customHeight="1" x14ac:dyDescent="0.25">
      <c r="A399" s="221" t="s">
        <v>73</v>
      </c>
      <c r="B399" s="221"/>
      <c r="C399" s="24" t="s">
        <v>17</v>
      </c>
      <c r="D399" s="24" t="s">
        <v>589</v>
      </c>
      <c r="E399" s="167">
        <v>853</v>
      </c>
      <c r="F399" s="18" t="s">
        <v>242</v>
      </c>
      <c r="G399" s="18" t="s">
        <v>38</v>
      </c>
      <c r="H399" s="18" t="s">
        <v>74</v>
      </c>
      <c r="I399" s="18"/>
      <c r="J399" s="19">
        <f>J400+J403</f>
        <v>127200</v>
      </c>
      <c r="K399" s="19">
        <f t="shared" ref="K399:L399" si="210">K400+K403</f>
        <v>-3180</v>
      </c>
      <c r="L399" s="19">
        <f t="shared" si="210"/>
        <v>124020</v>
      </c>
    </row>
    <row r="400" spans="1:12" s="1" customFormat="1" hidden="1" x14ac:dyDescent="0.25">
      <c r="A400" s="221" t="s">
        <v>258</v>
      </c>
      <c r="B400" s="221"/>
      <c r="C400" s="24" t="s">
        <v>17</v>
      </c>
      <c r="D400" s="24" t="s">
        <v>589</v>
      </c>
      <c r="E400" s="111">
        <v>853</v>
      </c>
      <c r="F400" s="18" t="s">
        <v>242</v>
      </c>
      <c r="G400" s="18" t="s">
        <v>38</v>
      </c>
      <c r="H400" s="18" t="s">
        <v>259</v>
      </c>
      <c r="I400" s="18"/>
      <c r="J400" s="19">
        <f>J402</f>
        <v>3180</v>
      </c>
      <c r="K400" s="19">
        <f t="shared" ref="K400:L400" si="211">K402</f>
        <v>-3180</v>
      </c>
      <c r="L400" s="19">
        <f t="shared" si="211"/>
        <v>0</v>
      </c>
    </row>
    <row r="401" spans="1:12" s="1" customFormat="1" hidden="1" x14ac:dyDescent="0.25">
      <c r="A401" s="20"/>
      <c r="B401" s="17" t="s">
        <v>71</v>
      </c>
      <c r="C401" s="24" t="s">
        <v>17</v>
      </c>
      <c r="D401" s="24" t="s">
        <v>589</v>
      </c>
      <c r="E401" s="111">
        <v>853</v>
      </c>
      <c r="F401" s="18" t="s">
        <v>242</v>
      </c>
      <c r="G401" s="18" t="s">
        <v>38</v>
      </c>
      <c r="H401" s="18" t="s">
        <v>259</v>
      </c>
      <c r="I401" s="18" t="s">
        <v>79</v>
      </c>
      <c r="J401" s="19">
        <f>J402</f>
        <v>3180</v>
      </c>
      <c r="K401" s="19">
        <f t="shared" ref="K401:L401" si="212">K402</f>
        <v>-3180</v>
      </c>
      <c r="L401" s="19">
        <f t="shared" si="212"/>
        <v>0</v>
      </c>
    </row>
    <row r="402" spans="1:12" s="1" customFormat="1" hidden="1" x14ac:dyDescent="0.25">
      <c r="A402" s="32"/>
      <c r="B402" s="17" t="s">
        <v>80</v>
      </c>
      <c r="C402" s="24" t="s">
        <v>17</v>
      </c>
      <c r="D402" s="24" t="s">
        <v>589</v>
      </c>
      <c r="E402" s="111">
        <v>853</v>
      </c>
      <c r="F402" s="18" t="s">
        <v>242</v>
      </c>
      <c r="G402" s="18" t="s">
        <v>38</v>
      </c>
      <c r="H402" s="18" t="s">
        <v>259</v>
      </c>
      <c r="I402" s="18" t="s">
        <v>81</v>
      </c>
      <c r="J402" s="19">
        <v>3180</v>
      </c>
      <c r="K402" s="19">
        <v>-3180</v>
      </c>
      <c r="L402" s="19">
        <f t="shared" si="207"/>
        <v>0</v>
      </c>
    </row>
    <row r="403" spans="1:12" s="1" customFormat="1" ht="53.25" customHeight="1" x14ac:dyDescent="0.25">
      <c r="A403" s="221" t="s">
        <v>269</v>
      </c>
      <c r="B403" s="221"/>
      <c r="C403" s="24" t="s">
        <v>17</v>
      </c>
      <c r="D403" s="24" t="s">
        <v>589</v>
      </c>
      <c r="E403" s="167">
        <v>853</v>
      </c>
      <c r="F403" s="18" t="s">
        <v>242</v>
      </c>
      <c r="G403" s="18" t="s">
        <v>38</v>
      </c>
      <c r="H403" s="18" t="s">
        <v>270</v>
      </c>
      <c r="I403" s="18"/>
      <c r="J403" s="19">
        <f t="shared" ref="J403:L404" si="213">J404</f>
        <v>124020</v>
      </c>
      <c r="K403" s="19">
        <f t="shared" si="213"/>
        <v>0</v>
      </c>
      <c r="L403" s="19">
        <f t="shared" si="213"/>
        <v>124020</v>
      </c>
    </row>
    <row r="404" spans="1:12" s="1" customFormat="1" x14ac:dyDescent="0.25">
      <c r="A404" s="17"/>
      <c r="B404" s="17" t="s">
        <v>71</v>
      </c>
      <c r="C404" s="24" t="s">
        <v>17</v>
      </c>
      <c r="D404" s="24" t="s">
        <v>589</v>
      </c>
      <c r="E404" s="167">
        <v>853</v>
      </c>
      <c r="F404" s="18" t="s">
        <v>242</v>
      </c>
      <c r="G404" s="18" t="s">
        <v>38</v>
      </c>
      <c r="H404" s="18" t="s">
        <v>270</v>
      </c>
      <c r="I404" s="18" t="s">
        <v>79</v>
      </c>
      <c r="J404" s="19">
        <f>J405</f>
        <v>124020</v>
      </c>
      <c r="K404" s="19">
        <f t="shared" si="213"/>
        <v>0</v>
      </c>
      <c r="L404" s="19">
        <f t="shared" si="213"/>
        <v>124020</v>
      </c>
    </row>
    <row r="405" spans="1:12" s="1" customFormat="1" x14ac:dyDescent="0.25">
      <c r="A405" s="17"/>
      <c r="B405" s="17" t="s">
        <v>80</v>
      </c>
      <c r="C405" s="24" t="s">
        <v>17</v>
      </c>
      <c r="D405" s="24" t="s">
        <v>589</v>
      </c>
      <c r="E405" s="167">
        <v>853</v>
      </c>
      <c r="F405" s="18" t="s">
        <v>242</v>
      </c>
      <c r="G405" s="18" t="s">
        <v>38</v>
      </c>
      <c r="H405" s="18" t="s">
        <v>270</v>
      </c>
      <c r="I405" s="18" t="s">
        <v>81</v>
      </c>
      <c r="J405" s="19">
        <v>124020</v>
      </c>
      <c r="K405" s="19"/>
      <c r="L405" s="19">
        <f t="shared" si="207"/>
        <v>124020</v>
      </c>
    </row>
    <row r="406" spans="1:12" s="1" customFormat="1" hidden="1" x14ac:dyDescent="0.25">
      <c r="A406" s="225" t="s">
        <v>271</v>
      </c>
      <c r="B406" s="226"/>
      <c r="C406" s="24" t="s">
        <v>17</v>
      </c>
      <c r="D406" s="24" t="s">
        <v>589</v>
      </c>
      <c r="E406" s="167">
        <v>853</v>
      </c>
      <c r="F406" s="18" t="s">
        <v>242</v>
      </c>
      <c r="G406" s="18" t="s">
        <v>38</v>
      </c>
      <c r="H406" s="18" t="s">
        <v>272</v>
      </c>
      <c r="I406" s="18"/>
      <c r="J406" s="19">
        <f t="shared" ref="J406:L408" si="214">J407</f>
        <v>133400</v>
      </c>
      <c r="K406" s="19">
        <f t="shared" si="214"/>
        <v>-133400</v>
      </c>
      <c r="L406" s="19">
        <f t="shared" si="214"/>
        <v>0</v>
      </c>
    </row>
    <row r="407" spans="1:12" s="1" customFormat="1" hidden="1" x14ac:dyDescent="0.25">
      <c r="A407" s="225" t="s">
        <v>273</v>
      </c>
      <c r="B407" s="226"/>
      <c r="C407" s="24" t="s">
        <v>17</v>
      </c>
      <c r="D407" s="24" t="s">
        <v>589</v>
      </c>
      <c r="E407" s="167">
        <v>853</v>
      </c>
      <c r="F407" s="18" t="s">
        <v>242</v>
      </c>
      <c r="G407" s="18" t="s">
        <v>38</v>
      </c>
      <c r="H407" s="18" t="s">
        <v>274</v>
      </c>
      <c r="I407" s="18"/>
      <c r="J407" s="19">
        <f t="shared" si="214"/>
        <v>133400</v>
      </c>
      <c r="K407" s="19">
        <f t="shared" si="214"/>
        <v>-133400</v>
      </c>
      <c r="L407" s="19">
        <f t="shared" si="214"/>
        <v>0</v>
      </c>
    </row>
    <row r="408" spans="1:12" s="1" customFormat="1" hidden="1" x14ac:dyDescent="0.25">
      <c r="A408" s="17"/>
      <c r="B408" s="17" t="s">
        <v>71</v>
      </c>
      <c r="C408" s="24" t="s">
        <v>17</v>
      </c>
      <c r="D408" s="24" t="s">
        <v>589</v>
      </c>
      <c r="E408" s="167">
        <v>853</v>
      </c>
      <c r="F408" s="18" t="s">
        <v>242</v>
      </c>
      <c r="G408" s="18" t="s">
        <v>38</v>
      </c>
      <c r="H408" s="18" t="s">
        <v>274</v>
      </c>
      <c r="I408" s="18" t="s">
        <v>79</v>
      </c>
      <c r="J408" s="19">
        <f t="shared" si="214"/>
        <v>133400</v>
      </c>
      <c r="K408" s="19">
        <f t="shared" si="214"/>
        <v>-133400</v>
      </c>
      <c r="L408" s="19">
        <f t="shared" si="214"/>
        <v>0</v>
      </c>
    </row>
    <row r="409" spans="1:12" s="1" customFormat="1" hidden="1" x14ac:dyDescent="0.25">
      <c r="A409" s="20"/>
      <c r="B409" s="17" t="s">
        <v>80</v>
      </c>
      <c r="C409" s="24" t="s">
        <v>17</v>
      </c>
      <c r="D409" s="24" t="s">
        <v>589</v>
      </c>
      <c r="E409" s="167">
        <v>853</v>
      </c>
      <c r="F409" s="18" t="s">
        <v>242</v>
      </c>
      <c r="G409" s="18" t="s">
        <v>38</v>
      </c>
      <c r="H409" s="18" t="s">
        <v>274</v>
      </c>
      <c r="I409" s="18" t="s">
        <v>81</v>
      </c>
      <c r="J409" s="19">
        <v>133400</v>
      </c>
      <c r="K409" s="19">
        <v>-133400</v>
      </c>
      <c r="L409" s="19">
        <f t="shared" si="207"/>
        <v>0</v>
      </c>
    </row>
    <row r="410" spans="1:12" s="1" customFormat="1" ht="27.75" customHeight="1" x14ac:dyDescent="0.25">
      <c r="A410" s="219" t="s">
        <v>329</v>
      </c>
      <c r="B410" s="219"/>
      <c r="C410" s="24" t="s">
        <v>17</v>
      </c>
      <c r="D410" s="24" t="s">
        <v>589</v>
      </c>
      <c r="E410" s="167">
        <v>853</v>
      </c>
      <c r="F410" s="55" t="s">
        <v>330</v>
      </c>
      <c r="G410" s="55"/>
      <c r="H410" s="55"/>
      <c r="I410" s="55"/>
      <c r="J410" s="56">
        <f>J411+J417</f>
        <v>22471000</v>
      </c>
      <c r="K410" s="56">
        <f t="shared" ref="K410:L410" si="215">K411+K417</f>
        <v>0</v>
      </c>
      <c r="L410" s="56">
        <f t="shared" si="215"/>
        <v>22471000</v>
      </c>
    </row>
    <row r="411" spans="1:12" s="1" customFormat="1" ht="27.75" customHeight="1" x14ac:dyDescent="0.25">
      <c r="A411" s="220" t="s">
        <v>331</v>
      </c>
      <c r="B411" s="220"/>
      <c r="C411" s="24" t="s">
        <v>17</v>
      </c>
      <c r="D411" s="24" t="s">
        <v>589</v>
      </c>
      <c r="E411" s="167">
        <v>853</v>
      </c>
      <c r="F411" s="46" t="s">
        <v>330</v>
      </c>
      <c r="G411" s="46" t="s">
        <v>15</v>
      </c>
      <c r="H411" s="57"/>
      <c r="I411" s="46"/>
      <c r="J411" s="58">
        <f t="shared" ref="J411:L415" si="216">J412</f>
        <v>8781000</v>
      </c>
      <c r="K411" s="58">
        <f t="shared" si="216"/>
        <v>0</v>
      </c>
      <c r="L411" s="58">
        <f t="shared" si="216"/>
        <v>8781000</v>
      </c>
    </row>
    <row r="412" spans="1:12" s="1" customFormat="1" x14ac:dyDescent="0.25">
      <c r="A412" s="221" t="s">
        <v>71</v>
      </c>
      <c r="B412" s="221"/>
      <c r="C412" s="24" t="s">
        <v>17</v>
      </c>
      <c r="D412" s="24" t="s">
        <v>589</v>
      </c>
      <c r="E412" s="167">
        <v>853</v>
      </c>
      <c r="F412" s="18" t="s">
        <v>330</v>
      </c>
      <c r="G412" s="18" t="s">
        <v>15</v>
      </c>
      <c r="H412" s="18" t="s">
        <v>72</v>
      </c>
      <c r="I412" s="18"/>
      <c r="J412" s="19">
        <f t="shared" si="216"/>
        <v>8781000</v>
      </c>
      <c r="K412" s="19">
        <f t="shared" si="216"/>
        <v>0</v>
      </c>
      <c r="L412" s="19">
        <f t="shared" si="216"/>
        <v>8781000</v>
      </c>
    </row>
    <row r="413" spans="1:12" s="1" customFormat="1" ht="52.5" customHeight="1" x14ac:dyDescent="0.25">
      <c r="A413" s="221" t="s">
        <v>73</v>
      </c>
      <c r="B413" s="221"/>
      <c r="C413" s="24" t="s">
        <v>17</v>
      </c>
      <c r="D413" s="24" t="s">
        <v>589</v>
      </c>
      <c r="E413" s="167">
        <v>853</v>
      </c>
      <c r="F413" s="18" t="s">
        <v>330</v>
      </c>
      <c r="G413" s="18" t="s">
        <v>15</v>
      </c>
      <c r="H413" s="18" t="s">
        <v>74</v>
      </c>
      <c r="I413" s="18"/>
      <c r="J413" s="19">
        <f t="shared" si="216"/>
        <v>8781000</v>
      </c>
      <c r="K413" s="19">
        <f t="shared" si="216"/>
        <v>0</v>
      </c>
      <c r="L413" s="19">
        <f t="shared" si="216"/>
        <v>8781000</v>
      </c>
    </row>
    <row r="414" spans="1:12" s="1" customFormat="1" ht="39" customHeight="1" x14ac:dyDescent="0.25">
      <c r="A414" s="227" t="s">
        <v>332</v>
      </c>
      <c r="B414" s="227"/>
      <c r="C414" s="24" t="s">
        <v>17</v>
      </c>
      <c r="D414" s="24" t="s">
        <v>589</v>
      </c>
      <c r="E414" s="167">
        <v>853</v>
      </c>
      <c r="F414" s="18" t="s">
        <v>330</v>
      </c>
      <c r="G414" s="18" t="s">
        <v>15</v>
      </c>
      <c r="H414" s="18" t="s">
        <v>333</v>
      </c>
      <c r="I414" s="18"/>
      <c r="J414" s="19">
        <f t="shared" si="216"/>
        <v>8781000</v>
      </c>
      <c r="K414" s="19">
        <f t="shared" si="216"/>
        <v>0</v>
      </c>
      <c r="L414" s="19">
        <f t="shared" si="216"/>
        <v>8781000</v>
      </c>
    </row>
    <row r="415" spans="1:12" s="1" customFormat="1" x14ac:dyDescent="0.25">
      <c r="A415" s="20"/>
      <c r="B415" s="21" t="s">
        <v>71</v>
      </c>
      <c r="C415" s="24" t="s">
        <v>17</v>
      </c>
      <c r="D415" s="24" t="s">
        <v>589</v>
      </c>
      <c r="E415" s="167">
        <v>853</v>
      </c>
      <c r="F415" s="18" t="s">
        <v>330</v>
      </c>
      <c r="G415" s="18" t="s">
        <v>15</v>
      </c>
      <c r="H415" s="18" t="s">
        <v>333</v>
      </c>
      <c r="I415" s="18" t="s">
        <v>79</v>
      </c>
      <c r="J415" s="19">
        <f t="shared" si="216"/>
        <v>8781000</v>
      </c>
      <c r="K415" s="19">
        <f t="shared" si="216"/>
        <v>0</v>
      </c>
      <c r="L415" s="19">
        <f t="shared" si="216"/>
        <v>8781000</v>
      </c>
    </row>
    <row r="416" spans="1:12" s="1" customFormat="1" x14ac:dyDescent="0.25">
      <c r="A416" s="20"/>
      <c r="B416" s="17" t="s">
        <v>334</v>
      </c>
      <c r="C416" s="24" t="s">
        <v>17</v>
      </c>
      <c r="D416" s="24" t="s">
        <v>589</v>
      </c>
      <c r="E416" s="167">
        <v>853</v>
      </c>
      <c r="F416" s="18" t="s">
        <v>330</v>
      </c>
      <c r="G416" s="18" t="s">
        <v>15</v>
      </c>
      <c r="H416" s="18" t="s">
        <v>333</v>
      </c>
      <c r="I416" s="18" t="s">
        <v>335</v>
      </c>
      <c r="J416" s="19">
        <v>8781000</v>
      </c>
      <c r="K416" s="19"/>
      <c r="L416" s="19">
        <f t="shared" si="207"/>
        <v>8781000</v>
      </c>
    </row>
    <row r="417" spans="1:12" s="1" customFormat="1" x14ac:dyDescent="0.25">
      <c r="A417" s="240" t="s">
        <v>336</v>
      </c>
      <c r="B417" s="240"/>
      <c r="C417" s="24" t="s">
        <v>17</v>
      </c>
      <c r="D417" s="24" t="s">
        <v>589</v>
      </c>
      <c r="E417" s="167">
        <v>853</v>
      </c>
      <c r="F417" s="14" t="s">
        <v>330</v>
      </c>
      <c r="G417" s="14" t="s">
        <v>87</v>
      </c>
      <c r="H417" s="14"/>
      <c r="I417" s="14"/>
      <c r="J417" s="15">
        <f t="shared" ref="J417:L421" si="217">J418</f>
        <v>13690000</v>
      </c>
      <c r="K417" s="15">
        <f t="shared" si="217"/>
        <v>0</v>
      </c>
      <c r="L417" s="15">
        <f t="shared" si="217"/>
        <v>13690000</v>
      </c>
    </row>
    <row r="418" spans="1:12" s="54" customFormat="1" x14ac:dyDescent="0.25">
      <c r="A418" s="221" t="s">
        <v>71</v>
      </c>
      <c r="B418" s="221"/>
      <c r="C418" s="24" t="s">
        <v>17</v>
      </c>
      <c r="D418" s="24" t="s">
        <v>589</v>
      </c>
      <c r="E418" s="167">
        <v>853</v>
      </c>
      <c r="F418" s="18" t="s">
        <v>330</v>
      </c>
      <c r="G418" s="18" t="s">
        <v>87</v>
      </c>
      <c r="H418" s="18" t="s">
        <v>72</v>
      </c>
      <c r="I418" s="18"/>
      <c r="J418" s="19">
        <f t="shared" si="217"/>
        <v>13690000</v>
      </c>
      <c r="K418" s="19">
        <f t="shared" si="217"/>
        <v>0</v>
      </c>
      <c r="L418" s="19">
        <f t="shared" si="217"/>
        <v>13690000</v>
      </c>
    </row>
    <row r="419" spans="1:12" s="16" customFormat="1" ht="51.75" customHeight="1" x14ac:dyDescent="0.25">
      <c r="A419" s="221" t="s">
        <v>73</v>
      </c>
      <c r="B419" s="221"/>
      <c r="C419" s="24" t="s">
        <v>17</v>
      </c>
      <c r="D419" s="24" t="s">
        <v>589</v>
      </c>
      <c r="E419" s="167">
        <v>853</v>
      </c>
      <c r="F419" s="18" t="s">
        <v>330</v>
      </c>
      <c r="G419" s="18" t="s">
        <v>87</v>
      </c>
      <c r="H419" s="18" t="s">
        <v>74</v>
      </c>
      <c r="I419" s="18"/>
      <c r="J419" s="19">
        <f t="shared" si="217"/>
        <v>13690000</v>
      </c>
      <c r="K419" s="19">
        <f t="shared" si="217"/>
        <v>0</v>
      </c>
      <c r="L419" s="19">
        <f t="shared" si="217"/>
        <v>13690000</v>
      </c>
    </row>
    <row r="420" spans="1:12" s="1" customFormat="1" x14ac:dyDescent="0.25">
      <c r="A420" s="227" t="s">
        <v>343</v>
      </c>
      <c r="B420" s="227"/>
      <c r="C420" s="24" t="s">
        <v>17</v>
      </c>
      <c r="D420" s="24" t="s">
        <v>589</v>
      </c>
      <c r="E420" s="167">
        <v>853</v>
      </c>
      <c r="F420" s="18" t="s">
        <v>330</v>
      </c>
      <c r="G420" s="18" t="s">
        <v>87</v>
      </c>
      <c r="H420" s="18" t="s">
        <v>344</v>
      </c>
      <c r="I420" s="18"/>
      <c r="J420" s="19">
        <f t="shared" si="217"/>
        <v>13690000</v>
      </c>
      <c r="K420" s="19">
        <f t="shared" si="217"/>
        <v>0</v>
      </c>
      <c r="L420" s="19">
        <f t="shared" si="217"/>
        <v>13690000</v>
      </c>
    </row>
    <row r="421" spans="1:12" s="1" customFormat="1" x14ac:dyDescent="0.25">
      <c r="A421" s="20"/>
      <c r="B421" s="21" t="s">
        <v>71</v>
      </c>
      <c r="C421" s="24" t="s">
        <v>17</v>
      </c>
      <c r="D421" s="24" t="s">
        <v>589</v>
      </c>
      <c r="E421" s="167">
        <v>853</v>
      </c>
      <c r="F421" s="18" t="s">
        <v>330</v>
      </c>
      <c r="G421" s="18" t="s">
        <v>87</v>
      </c>
      <c r="H421" s="18" t="s">
        <v>344</v>
      </c>
      <c r="I421" s="18" t="s">
        <v>79</v>
      </c>
      <c r="J421" s="19">
        <f t="shared" si="217"/>
        <v>13690000</v>
      </c>
      <c r="K421" s="19">
        <f t="shared" si="217"/>
        <v>0</v>
      </c>
      <c r="L421" s="19">
        <f t="shared" si="217"/>
        <v>13690000</v>
      </c>
    </row>
    <row r="422" spans="1:12" s="1" customFormat="1" x14ac:dyDescent="0.25">
      <c r="A422" s="20"/>
      <c r="B422" s="17" t="s">
        <v>334</v>
      </c>
      <c r="C422" s="24" t="s">
        <v>17</v>
      </c>
      <c r="D422" s="24" t="s">
        <v>589</v>
      </c>
      <c r="E422" s="167">
        <v>853</v>
      </c>
      <c r="F422" s="18" t="s">
        <v>330</v>
      </c>
      <c r="G422" s="18" t="s">
        <v>87</v>
      </c>
      <c r="H422" s="18" t="s">
        <v>344</v>
      </c>
      <c r="I422" s="18" t="s">
        <v>335</v>
      </c>
      <c r="J422" s="19">
        <v>13690000</v>
      </c>
      <c r="K422" s="19"/>
      <c r="L422" s="19">
        <f t="shared" si="207"/>
        <v>13690000</v>
      </c>
    </row>
    <row r="423" spans="1:12" s="1" customFormat="1" x14ac:dyDescent="0.25">
      <c r="A423" s="264" t="s">
        <v>592</v>
      </c>
      <c r="B423" s="265"/>
      <c r="C423" s="46" t="s">
        <v>593</v>
      </c>
      <c r="D423" s="46" t="s">
        <v>589</v>
      </c>
      <c r="E423" s="166"/>
      <c r="F423" s="168"/>
      <c r="G423" s="18"/>
      <c r="H423" s="18"/>
      <c r="I423" s="18"/>
      <c r="J423" s="15">
        <f>J424+J429</f>
        <v>1021000</v>
      </c>
      <c r="K423" s="15">
        <f t="shared" ref="K423:L423" si="218">K424+K429</f>
        <v>70200</v>
      </c>
      <c r="L423" s="15">
        <f t="shared" si="218"/>
        <v>1091200</v>
      </c>
    </row>
    <row r="424" spans="1:12" s="16" customFormat="1" x14ac:dyDescent="0.25">
      <c r="A424" s="220" t="s">
        <v>56</v>
      </c>
      <c r="B424" s="220"/>
      <c r="C424" s="46" t="s">
        <v>593</v>
      </c>
      <c r="D424" s="46" t="s">
        <v>589</v>
      </c>
      <c r="E424" s="46">
        <v>851</v>
      </c>
      <c r="F424" s="14" t="s">
        <v>15</v>
      </c>
      <c r="G424" s="14" t="s">
        <v>57</v>
      </c>
      <c r="H424" s="14"/>
      <c r="I424" s="14"/>
      <c r="J424" s="15">
        <f t="shared" ref="J424:L427" si="219">J425</f>
        <v>100000</v>
      </c>
      <c r="K424" s="15">
        <f t="shared" si="219"/>
        <v>0</v>
      </c>
      <c r="L424" s="15">
        <f t="shared" si="219"/>
        <v>100000</v>
      </c>
    </row>
    <row r="425" spans="1:12" s="1" customFormat="1" x14ac:dyDescent="0.25">
      <c r="A425" s="221" t="s">
        <v>56</v>
      </c>
      <c r="B425" s="221"/>
      <c r="C425" s="24" t="s">
        <v>593</v>
      </c>
      <c r="D425" s="24" t="s">
        <v>589</v>
      </c>
      <c r="E425" s="24">
        <v>851</v>
      </c>
      <c r="F425" s="18" t="s">
        <v>15</v>
      </c>
      <c r="G425" s="18" t="s">
        <v>57</v>
      </c>
      <c r="H425" s="18" t="s">
        <v>58</v>
      </c>
      <c r="I425" s="18"/>
      <c r="J425" s="19">
        <f t="shared" si="219"/>
        <v>100000</v>
      </c>
      <c r="K425" s="19">
        <f t="shared" si="219"/>
        <v>0</v>
      </c>
      <c r="L425" s="19">
        <f t="shared" si="219"/>
        <v>100000</v>
      </c>
    </row>
    <row r="426" spans="1:12" s="1" customFormat="1" x14ac:dyDescent="0.25">
      <c r="A426" s="221" t="s">
        <v>59</v>
      </c>
      <c r="B426" s="221"/>
      <c r="C426" s="24" t="s">
        <v>593</v>
      </c>
      <c r="D426" s="24" t="s">
        <v>589</v>
      </c>
      <c r="E426" s="24">
        <v>851</v>
      </c>
      <c r="F426" s="18" t="s">
        <v>15</v>
      </c>
      <c r="G426" s="18" t="s">
        <v>57</v>
      </c>
      <c r="H426" s="18" t="s">
        <v>60</v>
      </c>
      <c r="I426" s="18"/>
      <c r="J426" s="19">
        <f t="shared" si="219"/>
        <v>100000</v>
      </c>
      <c r="K426" s="19">
        <f t="shared" si="219"/>
        <v>0</v>
      </c>
      <c r="L426" s="19">
        <f t="shared" si="219"/>
        <v>100000</v>
      </c>
    </row>
    <row r="427" spans="1:12" s="1" customFormat="1" x14ac:dyDescent="0.25">
      <c r="A427" s="20"/>
      <c r="B427" s="17" t="s">
        <v>31</v>
      </c>
      <c r="C427" s="24" t="s">
        <v>593</v>
      </c>
      <c r="D427" s="24" t="s">
        <v>589</v>
      </c>
      <c r="E427" s="24">
        <v>851</v>
      </c>
      <c r="F427" s="18" t="s">
        <v>15</v>
      </c>
      <c r="G427" s="18" t="s">
        <v>57</v>
      </c>
      <c r="H427" s="18" t="s">
        <v>60</v>
      </c>
      <c r="I427" s="18" t="s">
        <v>32</v>
      </c>
      <c r="J427" s="19">
        <f t="shared" si="219"/>
        <v>100000</v>
      </c>
      <c r="K427" s="19">
        <f t="shared" si="219"/>
        <v>0</v>
      </c>
      <c r="L427" s="19">
        <f t="shared" si="219"/>
        <v>100000</v>
      </c>
    </row>
    <row r="428" spans="1:12" s="1" customFormat="1" x14ac:dyDescent="0.25">
      <c r="A428" s="20"/>
      <c r="B428" s="21" t="s">
        <v>61</v>
      </c>
      <c r="C428" s="24" t="s">
        <v>593</v>
      </c>
      <c r="D428" s="24" t="s">
        <v>589</v>
      </c>
      <c r="E428" s="24">
        <v>851</v>
      </c>
      <c r="F428" s="18" t="s">
        <v>15</v>
      </c>
      <c r="G428" s="18" t="s">
        <v>57</v>
      </c>
      <c r="H428" s="18" t="s">
        <v>60</v>
      </c>
      <c r="I428" s="18" t="s">
        <v>62</v>
      </c>
      <c r="J428" s="19">
        <v>100000</v>
      </c>
      <c r="K428" s="19"/>
      <c r="L428" s="19">
        <f t="shared" si="207"/>
        <v>100000</v>
      </c>
    </row>
    <row r="429" spans="1:12" s="16" customFormat="1" x14ac:dyDescent="0.25">
      <c r="A429" s="229" t="s">
        <v>565</v>
      </c>
      <c r="B429" s="230"/>
      <c r="C429" s="46" t="s">
        <v>593</v>
      </c>
      <c r="D429" s="46" t="s">
        <v>589</v>
      </c>
      <c r="E429" s="166">
        <v>854</v>
      </c>
      <c r="F429" s="168"/>
      <c r="G429" s="14"/>
      <c r="H429" s="14"/>
      <c r="I429" s="14"/>
      <c r="J429" s="15">
        <f>J430</f>
        <v>921000</v>
      </c>
      <c r="K429" s="15">
        <f t="shared" ref="K429:L429" si="220">K430</f>
        <v>70200</v>
      </c>
      <c r="L429" s="15">
        <f t="shared" si="220"/>
        <v>991200</v>
      </c>
    </row>
    <row r="430" spans="1:12" s="16" customFormat="1" x14ac:dyDescent="0.25">
      <c r="A430" s="220" t="s">
        <v>14</v>
      </c>
      <c r="B430" s="220"/>
      <c r="C430" s="46" t="s">
        <v>593</v>
      </c>
      <c r="D430" s="46" t="s">
        <v>589</v>
      </c>
      <c r="E430" s="46">
        <v>854</v>
      </c>
      <c r="F430" s="14" t="s">
        <v>15</v>
      </c>
      <c r="G430" s="14"/>
      <c r="H430" s="14"/>
      <c r="I430" s="14"/>
      <c r="J430" s="15">
        <f>J431+J440</f>
        <v>921000</v>
      </c>
      <c r="K430" s="15">
        <f t="shared" ref="K430:L430" si="221">K431+K440</f>
        <v>70200</v>
      </c>
      <c r="L430" s="15">
        <f t="shared" si="221"/>
        <v>991200</v>
      </c>
    </row>
    <row r="431" spans="1:12" s="16" customFormat="1" ht="41.25" customHeight="1" x14ac:dyDescent="0.25">
      <c r="A431" s="220" t="s">
        <v>16</v>
      </c>
      <c r="B431" s="220"/>
      <c r="C431" s="46" t="s">
        <v>593</v>
      </c>
      <c r="D431" s="46" t="s">
        <v>589</v>
      </c>
      <c r="E431" s="46">
        <v>854</v>
      </c>
      <c r="F431" s="14" t="s">
        <v>15</v>
      </c>
      <c r="G431" s="14" t="s">
        <v>17</v>
      </c>
      <c r="H431" s="14"/>
      <c r="I431" s="14"/>
      <c r="J431" s="15">
        <f>J432</f>
        <v>604700</v>
      </c>
      <c r="K431" s="15">
        <f t="shared" ref="K431:L432" si="222">K432</f>
        <v>0</v>
      </c>
      <c r="L431" s="15">
        <f t="shared" si="222"/>
        <v>604700</v>
      </c>
    </row>
    <row r="432" spans="1:12" s="1" customFormat="1" ht="30.75" customHeight="1" x14ac:dyDescent="0.25">
      <c r="A432" s="221" t="s">
        <v>18</v>
      </c>
      <c r="B432" s="221"/>
      <c r="C432" s="24" t="s">
        <v>593</v>
      </c>
      <c r="D432" s="24" t="s">
        <v>589</v>
      </c>
      <c r="E432" s="24">
        <v>854</v>
      </c>
      <c r="F432" s="18" t="s">
        <v>15</v>
      </c>
      <c r="G432" s="18" t="s">
        <v>17</v>
      </c>
      <c r="H432" s="18" t="s">
        <v>19</v>
      </c>
      <c r="I432" s="18"/>
      <c r="J432" s="19">
        <f>J433</f>
        <v>604700</v>
      </c>
      <c r="K432" s="19">
        <f t="shared" si="222"/>
        <v>0</v>
      </c>
      <c r="L432" s="19">
        <f t="shared" si="222"/>
        <v>604700</v>
      </c>
    </row>
    <row r="433" spans="1:12" s="1" customFormat="1" x14ac:dyDescent="0.25">
      <c r="A433" s="221" t="s">
        <v>20</v>
      </c>
      <c r="B433" s="221"/>
      <c r="C433" s="24" t="s">
        <v>593</v>
      </c>
      <c r="D433" s="24" t="s">
        <v>589</v>
      </c>
      <c r="E433" s="24">
        <v>854</v>
      </c>
      <c r="F433" s="18" t="s">
        <v>15</v>
      </c>
      <c r="G433" s="18" t="s">
        <v>17</v>
      </c>
      <c r="H433" s="18" t="s">
        <v>21</v>
      </c>
      <c r="I433" s="18"/>
      <c r="J433" s="19">
        <f>J434+J436+J438</f>
        <v>604700</v>
      </c>
      <c r="K433" s="19">
        <f t="shared" ref="K433:L433" si="223">K434+K436+K438</f>
        <v>0</v>
      </c>
      <c r="L433" s="19">
        <f t="shared" si="223"/>
        <v>604700</v>
      </c>
    </row>
    <row r="434" spans="1:12" s="1" customFormat="1" ht="25.5" x14ac:dyDescent="0.25">
      <c r="A434" s="17"/>
      <c r="B434" s="17" t="s">
        <v>22</v>
      </c>
      <c r="C434" s="24" t="s">
        <v>593</v>
      </c>
      <c r="D434" s="24" t="s">
        <v>589</v>
      </c>
      <c r="E434" s="24">
        <v>854</v>
      </c>
      <c r="F434" s="18" t="s">
        <v>23</v>
      </c>
      <c r="G434" s="18" t="s">
        <v>17</v>
      </c>
      <c r="H434" s="18" t="s">
        <v>21</v>
      </c>
      <c r="I434" s="18" t="s">
        <v>24</v>
      </c>
      <c r="J434" s="19">
        <f>J435</f>
        <v>432300</v>
      </c>
      <c r="K434" s="19">
        <f t="shared" ref="K434:L434" si="224">K435</f>
        <v>0</v>
      </c>
      <c r="L434" s="19">
        <f t="shared" si="224"/>
        <v>432300</v>
      </c>
    </row>
    <row r="435" spans="1:12" s="1" customFormat="1" x14ac:dyDescent="0.25">
      <c r="A435" s="20"/>
      <c r="B435" s="21" t="s">
        <v>25</v>
      </c>
      <c r="C435" s="24" t="s">
        <v>593</v>
      </c>
      <c r="D435" s="24" t="s">
        <v>589</v>
      </c>
      <c r="E435" s="24">
        <v>854</v>
      </c>
      <c r="F435" s="18" t="s">
        <v>15</v>
      </c>
      <c r="G435" s="18" t="s">
        <v>17</v>
      </c>
      <c r="H435" s="18" t="s">
        <v>21</v>
      </c>
      <c r="I435" s="18" t="s">
        <v>26</v>
      </c>
      <c r="J435" s="19">
        <v>432300</v>
      </c>
      <c r="K435" s="19"/>
      <c r="L435" s="19">
        <f t="shared" si="207"/>
        <v>432300</v>
      </c>
    </row>
    <row r="436" spans="1:12" s="1" customFormat="1" x14ac:dyDescent="0.25">
      <c r="A436" s="20"/>
      <c r="B436" s="21" t="s">
        <v>27</v>
      </c>
      <c r="C436" s="24" t="s">
        <v>593</v>
      </c>
      <c r="D436" s="24" t="s">
        <v>589</v>
      </c>
      <c r="E436" s="24">
        <v>854</v>
      </c>
      <c r="F436" s="18" t="s">
        <v>15</v>
      </c>
      <c r="G436" s="18" t="s">
        <v>17</v>
      </c>
      <c r="H436" s="18" t="s">
        <v>21</v>
      </c>
      <c r="I436" s="18" t="s">
        <v>28</v>
      </c>
      <c r="J436" s="19">
        <f>J437</f>
        <v>171700</v>
      </c>
      <c r="K436" s="19">
        <f t="shared" ref="K436:L436" si="225">K437</f>
        <v>0</v>
      </c>
      <c r="L436" s="19">
        <f t="shared" si="225"/>
        <v>171700</v>
      </c>
    </row>
    <row r="437" spans="1:12" s="1" customFormat="1" x14ac:dyDescent="0.25">
      <c r="A437" s="20"/>
      <c r="B437" s="17" t="s">
        <v>29</v>
      </c>
      <c r="C437" s="24" t="s">
        <v>593</v>
      </c>
      <c r="D437" s="24" t="s">
        <v>589</v>
      </c>
      <c r="E437" s="24">
        <v>854</v>
      </c>
      <c r="F437" s="18" t="s">
        <v>15</v>
      </c>
      <c r="G437" s="18" t="s">
        <v>17</v>
      </c>
      <c r="H437" s="18" t="s">
        <v>21</v>
      </c>
      <c r="I437" s="18" t="s">
        <v>30</v>
      </c>
      <c r="J437" s="19">
        <v>171700</v>
      </c>
      <c r="K437" s="19"/>
      <c r="L437" s="19">
        <f t="shared" si="207"/>
        <v>171700</v>
      </c>
    </row>
    <row r="438" spans="1:12" s="1" customFormat="1" x14ac:dyDescent="0.25">
      <c r="A438" s="20"/>
      <c r="B438" s="17" t="s">
        <v>31</v>
      </c>
      <c r="C438" s="24" t="s">
        <v>593</v>
      </c>
      <c r="D438" s="24" t="s">
        <v>589</v>
      </c>
      <c r="E438" s="24">
        <v>854</v>
      </c>
      <c r="F438" s="18" t="s">
        <v>15</v>
      </c>
      <c r="G438" s="18" t="s">
        <v>17</v>
      </c>
      <c r="H438" s="18" t="s">
        <v>21</v>
      </c>
      <c r="I438" s="18" t="s">
        <v>32</v>
      </c>
      <c r="J438" s="19">
        <f>J439</f>
        <v>700</v>
      </c>
      <c r="K438" s="19">
        <f t="shared" ref="K438:L438" si="226">K439</f>
        <v>0</v>
      </c>
      <c r="L438" s="19">
        <f t="shared" si="226"/>
        <v>700</v>
      </c>
    </row>
    <row r="439" spans="1:12" s="1" customFormat="1" x14ac:dyDescent="0.25">
      <c r="A439" s="20"/>
      <c r="B439" s="17" t="s">
        <v>35</v>
      </c>
      <c r="C439" s="24" t="s">
        <v>593</v>
      </c>
      <c r="D439" s="24" t="s">
        <v>589</v>
      </c>
      <c r="E439" s="24">
        <v>854</v>
      </c>
      <c r="F439" s="18" t="s">
        <v>15</v>
      </c>
      <c r="G439" s="18" t="s">
        <v>17</v>
      </c>
      <c r="H439" s="18" t="s">
        <v>21</v>
      </c>
      <c r="I439" s="18" t="s">
        <v>36</v>
      </c>
      <c r="J439" s="19">
        <v>700</v>
      </c>
      <c r="K439" s="19"/>
      <c r="L439" s="19">
        <f t="shared" si="207"/>
        <v>700</v>
      </c>
    </row>
    <row r="440" spans="1:12" s="16" customFormat="1" ht="28.5" customHeight="1" x14ac:dyDescent="0.25">
      <c r="A440" s="220" t="s">
        <v>50</v>
      </c>
      <c r="B440" s="220"/>
      <c r="C440" s="24" t="s">
        <v>593</v>
      </c>
      <c r="D440" s="24" t="s">
        <v>589</v>
      </c>
      <c r="E440" s="24">
        <v>854</v>
      </c>
      <c r="F440" s="14" t="s">
        <v>15</v>
      </c>
      <c r="G440" s="14" t="s">
        <v>51</v>
      </c>
      <c r="H440" s="14"/>
      <c r="I440" s="14"/>
      <c r="J440" s="15">
        <f>J441+J445</f>
        <v>316300</v>
      </c>
      <c r="K440" s="15">
        <f t="shared" ref="K440:L440" si="227">K441+K445</f>
        <v>70200</v>
      </c>
      <c r="L440" s="15">
        <f t="shared" si="227"/>
        <v>386500</v>
      </c>
    </row>
    <row r="441" spans="1:12" s="1" customFormat="1" ht="39" customHeight="1" x14ac:dyDescent="0.25">
      <c r="A441" s="221" t="s">
        <v>18</v>
      </c>
      <c r="B441" s="221"/>
      <c r="C441" s="24" t="s">
        <v>593</v>
      </c>
      <c r="D441" s="24" t="s">
        <v>589</v>
      </c>
      <c r="E441" s="24">
        <v>854</v>
      </c>
      <c r="F441" s="18" t="s">
        <v>15</v>
      </c>
      <c r="G441" s="18" t="s">
        <v>51</v>
      </c>
      <c r="H441" s="18" t="s">
        <v>39</v>
      </c>
      <c r="I441" s="18"/>
      <c r="J441" s="19">
        <f>J442</f>
        <v>298300</v>
      </c>
      <c r="K441" s="19">
        <f t="shared" ref="K441:L441" si="228">K442</f>
        <v>70200</v>
      </c>
      <c r="L441" s="19">
        <f t="shared" si="228"/>
        <v>368500</v>
      </c>
    </row>
    <row r="442" spans="1:12" s="1" customFormat="1" x14ac:dyDescent="0.25">
      <c r="A442" s="221" t="s">
        <v>52</v>
      </c>
      <c r="B442" s="221"/>
      <c r="C442" s="24" t="s">
        <v>593</v>
      </c>
      <c r="D442" s="24" t="s">
        <v>589</v>
      </c>
      <c r="E442" s="24">
        <v>854</v>
      </c>
      <c r="F442" s="18" t="s">
        <v>15</v>
      </c>
      <c r="G442" s="18" t="s">
        <v>51</v>
      </c>
      <c r="H442" s="18" t="s">
        <v>53</v>
      </c>
      <c r="I442" s="18"/>
      <c r="J442" s="19">
        <f t="shared" ref="J442:L443" si="229">J443</f>
        <v>298300</v>
      </c>
      <c r="K442" s="19">
        <f t="shared" si="229"/>
        <v>70200</v>
      </c>
      <c r="L442" s="19">
        <f t="shared" si="229"/>
        <v>368500</v>
      </c>
    </row>
    <row r="443" spans="1:12" s="1" customFormat="1" ht="25.5" x14ac:dyDescent="0.25">
      <c r="A443" s="17"/>
      <c r="B443" s="17" t="s">
        <v>22</v>
      </c>
      <c r="C443" s="24" t="s">
        <v>593</v>
      </c>
      <c r="D443" s="24" t="s">
        <v>589</v>
      </c>
      <c r="E443" s="24">
        <v>854</v>
      </c>
      <c r="F443" s="18" t="s">
        <v>23</v>
      </c>
      <c r="G443" s="18" t="s">
        <v>51</v>
      </c>
      <c r="H443" s="18" t="s">
        <v>53</v>
      </c>
      <c r="I443" s="18" t="s">
        <v>24</v>
      </c>
      <c r="J443" s="19">
        <f t="shared" si="229"/>
        <v>298300</v>
      </c>
      <c r="K443" s="19">
        <f t="shared" si="229"/>
        <v>70200</v>
      </c>
      <c r="L443" s="19">
        <f t="shared" si="229"/>
        <v>368500</v>
      </c>
    </row>
    <row r="444" spans="1:12" s="1" customFormat="1" x14ac:dyDescent="0.25">
      <c r="A444" s="20"/>
      <c r="B444" s="21" t="s">
        <v>25</v>
      </c>
      <c r="C444" s="24" t="s">
        <v>593</v>
      </c>
      <c r="D444" s="24" t="s">
        <v>589</v>
      </c>
      <c r="E444" s="24">
        <v>854</v>
      </c>
      <c r="F444" s="18" t="s">
        <v>15</v>
      </c>
      <c r="G444" s="18" t="s">
        <v>51</v>
      </c>
      <c r="H444" s="18" t="s">
        <v>53</v>
      </c>
      <c r="I444" s="18" t="s">
        <v>26</v>
      </c>
      <c r="J444" s="19">
        <v>298300</v>
      </c>
      <c r="K444" s="19">
        <v>70200</v>
      </c>
      <c r="L444" s="19">
        <f t="shared" si="207"/>
        <v>368500</v>
      </c>
    </row>
    <row r="445" spans="1:12" s="1" customFormat="1" ht="26.25" customHeight="1" x14ac:dyDescent="0.25">
      <c r="A445" s="221" t="s">
        <v>42</v>
      </c>
      <c r="B445" s="221"/>
      <c r="C445" s="24" t="s">
        <v>593</v>
      </c>
      <c r="D445" s="24" t="s">
        <v>589</v>
      </c>
      <c r="E445" s="35">
        <v>854</v>
      </c>
      <c r="F445" s="18" t="s">
        <v>15</v>
      </c>
      <c r="G445" s="18" t="s">
        <v>51</v>
      </c>
      <c r="H445" s="18" t="s">
        <v>43</v>
      </c>
      <c r="I445" s="18"/>
      <c r="J445" s="19">
        <f>J446</f>
        <v>18000</v>
      </c>
      <c r="K445" s="19">
        <f t="shared" ref="K445:L448" si="230">K446</f>
        <v>0</v>
      </c>
      <c r="L445" s="19">
        <f t="shared" si="230"/>
        <v>18000</v>
      </c>
    </row>
    <row r="446" spans="1:12" s="1" customFormat="1" ht="39.75" customHeight="1" x14ac:dyDescent="0.25">
      <c r="A446" s="225" t="s">
        <v>44</v>
      </c>
      <c r="B446" s="226"/>
      <c r="C446" s="24" t="s">
        <v>593</v>
      </c>
      <c r="D446" s="24" t="s">
        <v>589</v>
      </c>
      <c r="E446" s="35">
        <v>854</v>
      </c>
      <c r="F446" s="18" t="s">
        <v>15</v>
      </c>
      <c r="G446" s="18" t="s">
        <v>51</v>
      </c>
      <c r="H446" s="18" t="s">
        <v>45</v>
      </c>
      <c r="I446" s="18"/>
      <c r="J446" s="19">
        <f>J447</f>
        <v>18000</v>
      </c>
      <c r="K446" s="19">
        <f t="shared" si="230"/>
        <v>0</v>
      </c>
      <c r="L446" s="19">
        <f t="shared" si="230"/>
        <v>18000</v>
      </c>
    </row>
    <row r="447" spans="1:12" s="1" customFormat="1" ht="26.25" customHeight="1" x14ac:dyDescent="0.25">
      <c r="A447" s="221" t="s">
        <v>54</v>
      </c>
      <c r="B447" s="221"/>
      <c r="C447" s="24" t="s">
        <v>593</v>
      </c>
      <c r="D447" s="24" t="s">
        <v>589</v>
      </c>
      <c r="E447" s="35">
        <v>854</v>
      </c>
      <c r="F447" s="18" t="s">
        <v>23</v>
      </c>
      <c r="G447" s="18" t="s">
        <v>51</v>
      </c>
      <c r="H447" s="18" t="s">
        <v>55</v>
      </c>
      <c r="I447" s="18"/>
      <c r="J447" s="19">
        <f>J448</f>
        <v>18000</v>
      </c>
      <c r="K447" s="19">
        <f t="shared" si="230"/>
        <v>0</v>
      </c>
      <c r="L447" s="19">
        <f t="shared" si="230"/>
        <v>18000</v>
      </c>
    </row>
    <row r="448" spans="1:12" s="1" customFormat="1" x14ac:dyDescent="0.25">
      <c r="A448" s="20"/>
      <c r="B448" s="21" t="s">
        <v>27</v>
      </c>
      <c r="C448" s="24" t="s">
        <v>593</v>
      </c>
      <c r="D448" s="24" t="s">
        <v>589</v>
      </c>
      <c r="E448" s="35">
        <v>854</v>
      </c>
      <c r="F448" s="18" t="s">
        <v>15</v>
      </c>
      <c r="G448" s="18" t="s">
        <v>51</v>
      </c>
      <c r="H448" s="18" t="s">
        <v>55</v>
      </c>
      <c r="I448" s="18" t="s">
        <v>28</v>
      </c>
      <c r="J448" s="19">
        <f>J449</f>
        <v>18000</v>
      </c>
      <c r="K448" s="19">
        <f t="shared" si="230"/>
        <v>0</v>
      </c>
      <c r="L448" s="19">
        <f t="shared" si="230"/>
        <v>18000</v>
      </c>
    </row>
    <row r="449" spans="1:12" s="1" customFormat="1" x14ac:dyDescent="0.25">
      <c r="A449" s="20"/>
      <c r="B449" s="17" t="s">
        <v>29</v>
      </c>
      <c r="C449" s="24" t="s">
        <v>593</v>
      </c>
      <c r="D449" s="24" t="s">
        <v>589</v>
      </c>
      <c r="E449" s="35">
        <v>854</v>
      </c>
      <c r="F449" s="18" t="s">
        <v>15</v>
      </c>
      <c r="G449" s="18" t="s">
        <v>51</v>
      </c>
      <c r="H449" s="18" t="s">
        <v>55</v>
      </c>
      <c r="I449" s="18" t="s">
        <v>30</v>
      </c>
      <c r="J449" s="19">
        <v>18000</v>
      </c>
      <c r="K449" s="20"/>
      <c r="L449" s="19">
        <f t="shared" ref="L449" si="231">J449+K449</f>
        <v>18000</v>
      </c>
    </row>
    <row r="450" spans="1:12" s="1" customFormat="1" x14ac:dyDescent="0.25">
      <c r="A450" s="45"/>
      <c r="B450" s="28" t="s">
        <v>345</v>
      </c>
      <c r="C450" s="169"/>
      <c r="D450" s="169"/>
      <c r="E450" s="46"/>
      <c r="F450" s="14"/>
      <c r="G450" s="14"/>
      <c r="H450" s="14"/>
      <c r="I450" s="14"/>
      <c r="J450" s="15">
        <f>J9+J197+J363+J423</f>
        <v>188253289.22999999</v>
      </c>
      <c r="K450" s="15">
        <f>K9+K197+K363+K423</f>
        <v>12956061</v>
      </c>
      <c r="L450" s="15">
        <f>L9+L197+L363+L423</f>
        <v>201209350.22999999</v>
      </c>
    </row>
    <row r="451" spans="1:12" s="170" customFormat="1" ht="15" x14ac:dyDescent="0.25">
      <c r="C451" s="171"/>
      <c r="D451" s="171"/>
      <c r="E451" s="172"/>
      <c r="H451" s="173"/>
      <c r="J451" s="125"/>
      <c r="K451" s="174"/>
      <c r="L451" s="174"/>
    </row>
    <row r="452" spans="1:12" s="170" customFormat="1" ht="15" x14ac:dyDescent="0.25">
      <c r="C452" s="171"/>
      <c r="D452" s="171"/>
      <c r="E452" s="172"/>
      <c r="H452" s="173"/>
      <c r="J452" s="125"/>
      <c r="K452" s="174"/>
      <c r="L452" s="174"/>
    </row>
    <row r="453" spans="1:12" s="170" customFormat="1" ht="15" x14ac:dyDescent="0.25">
      <c r="C453" s="171"/>
      <c r="D453" s="171"/>
      <c r="E453" s="172"/>
      <c r="H453" s="173"/>
      <c r="J453" s="123"/>
    </row>
    <row r="454" spans="1:12" s="175" customFormat="1" ht="15" x14ac:dyDescent="0.25">
      <c r="C454" s="176"/>
      <c r="D454" s="176"/>
      <c r="E454" s="177"/>
      <c r="F454" s="176"/>
      <c r="G454" s="176"/>
      <c r="H454" s="177"/>
      <c r="I454" s="176"/>
      <c r="J454" s="125"/>
    </row>
    <row r="455" spans="1:12" s="175" customFormat="1" ht="15" x14ac:dyDescent="0.25">
      <c r="C455" s="176"/>
      <c r="D455" s="176"/>
      <c r="E455" s="177"/>
      <c r="F455" s="176"/>
      <c r="G455" s="176"/>
      <c r="H455" s="177"/>
      <c r="I455" s="177"/>
      <c r="J455" s="125"/>
      <c r="K455" s="178"/>
      <c r="L455" s="178"/>
    </row>
    <row r="456" spans="1:12" s="175" customFormat="1" ht="15" x14ac:dyDescent="0.25">
      <c r="C456" s="176"/>
      <c r="D456" s="176"/>
      <c r="E456" s="177"/>
      <c r="F456" s="176"/>
      <c r="G456" s="176"/>
      <c r="H456" s="177"/>
      <c r="I456" s="177"/>
      <c r="J456" s="125"/>
      <c r="K456" s="178"/>
      <c r="L456" s="178"/>
    </row>
    <row r="457" spans="1:12" s="175" customFormat="1" ht="15" x14ac:dyDescent="0.25">
      <c r="C457" s="176"/>
      <c r="D457" s="176"/>
      <c r="E457" s="177"/>
      <c r="F457" s="176"/>
      <c r="G457" s="176"/>
      <c r="H457" s="177"/>
      <c r="I457" s="177"/>
      <c r="J457" s="178"/>
      <c r="K457" s="178"/>
      <c r="L457" s="178"/>
    </row>
    <row r="458" spans="1:12" s="175" customFormat="1" ht="15" x14ac:dyDescent="0.25">
      <c r="C458" s="176"/>
      <c r="D458" s="176"/>
      <c r="E458" s="177"/>
      <c r="F458" s="176"/>
      <c r="G458" s="176"/>
      <c r="H458" s="177"/>
      <c r="I458" s="177"/>
      <c r="J458" s="178"/>
      <c r="K458" s="178"/>
      <c r="L458" s="178"/>
    </row>
    <row r="459" spans="1:12" s="175" customFormat="1" ht="15" x14ac:dyDescent="0.25">
      <c r="C459" s="176"/>
      <c r="D459" s="176"/>
      <c r="E459" s="177"/>
      <c r="F459" s="176"/>
      <c r="G459" s="176"/>
      <c r="H459" s="177"/>
      <c r="I459" s="177"/>
      <c r="J459" s="178"/>
      <c r="K459" s="178"/>
      <c r="L459" s="178"/>
    </row>
    <row r="460" spans="1:12" s="175" customFormat="1" ht="15" x14ac:dyDescent="0.25">
      <c r="C460" s="176"/>
      <c r="D460" s="176"/>
      <c r="E460" s="177"/>
      <c r="F460" s="176"/>
      <c r="G460" s="176"/>
      <c r="H460" s="177"/>
      <c r="I460" s="177"/>
      <c r="J460" s="178"/>
      <c r="K460" s="178"/>
      <c r="L460" s="178"/>
    </row>
    <row r="461" spans="1:12" s="175" customFormat="1" ht="15" x14ac:dyDescent="0.25">
      <c r="C461" s="176"/>
      <c r="D461" s="176"/>
      <c r="E461" s="177"/>
      <c r="F461" s="176"/>
      <c r="G461" s="176"/>
      <c r="H461" s="177"/>
      <c r="I461" s="177"/>
      <c r="J461" s="178"/>
      <c r="K461" s="178"/>
      <c r="L461" s="178"/>
    </row>
    <row r="462" spans="1:12" s="175" customFormat="1" ht="15" x14ac:dyDescent="0.25">
      <c r="C462" s="176"/>
      <c r="D462" s="176"/>
      <c r="E462" s="177"/>
      <c r="F462" s="176"/>
      <c r="G462" s="176"/>
      <c r="H462" s="177"/>
      <c r="I462" s="177"/>
    </row>
    <row r="463" spans="1:12" s="175" customFormat="1" ht="15" x14ac:dyDescent="0.25">
      <c r="C463" s="176"/>
      <c r="D463" s="176"/>
      <c r="E463" s="177"/>
      <c r="F463" s="176"/>
      <c r="G463" s="176"/>
      <c r="H463" s="177"/>
      <c r="I463" s="177"/>
      <c r="J463" s="178"/>
      <c r="K463" s="178"/>
      <c r="L463" s="178"/>
    </row>
    <row r="464" spans="1:12" s="175" customFormat="1" ht="15" x14ac:dyDescent="0.25">
      <c r="C464" s="176"/>
      <c r="D464" s="176"/>
      <c r="E464" s="177"/>
      <c r="F464" s="176"/>
      <c r="G464" s="176"/>
      <c r="H464" s="177"/>
      <c r="I464" s="176"/>
    </row>
    <row r="465" spans="3:12" s="175" customFormat="1" ht="15" x14ac:dyDescent="0.25">
      <c r="C465" s="176"/>
      <c r="D465" s="176"/>
      <c r="E465" s="177"/>
      <c r="F465" s="176"/>
      <c r="G465" s="176"/>
      <c r="H465" s="177"/>
      <c r="I465" s="176"/>
      <c r="J465" s="178"/>
      <c r="K465" s="178"/>
      <c r="L465" s="178"/>
    </row>
    <row r="466" spans="3:12" s="175" customFormat="1" ht="15" x14ac:dyDescent="0.25">
      <c r="C466" s="176"/>
      <c r="D466" s="176"/>
      <c r="E466" s="177"/>
      <c r="F466" s="176"/>
      <c r="G466" s="176"/>
      <c r="H466" s="177"/>
      <c r="I466" s="176"/>
    </row>
    <row r="467" spans="3:12" s="175" customFormat="1" ht="15" x14ac:dyDescent="0.25">
      <c r="C467" s="176"/>
      <c r="D467" s="176"/>
      <c r="E467" s="177"/>
      <c r="F467" s="176"/>
      <c r="G467" s="176"/>
      <c r="H467" s="177"/>
      <c r="I467" s="176"/>
    </row>
    <row r="468" spans="3:12" s="175" customFormat="1" ht="15" x14ac:dyDescent="0.25">
      <c r="C468" s="176"/>
      <c r="D468" s="176"/>
      <c r="E468" s="177"/>
      <c r="F468" s="176"/>
      <c r="G468" s="176"/>
      <c r="H468" s="177"/>
      <c r="I468" s="176"/>
    </row>
    <row r="469" spans="3:12" s="175" customFormat="1" ht="15" x14ac:dyDescent="0.25">
      <c r="C469" s="176"/>
      <c r="D469" s="176"/>
      <c r="E469" s="177"/>
      <c r="F469" s="176"/>
      <c r="G469" s="176"/>
      <c r="H469" s="177"/>
      <c r="I469" s="176"/>
    </row>
    <row r="470" spans="3:12" s="175" customFormat="1" ht="15" x14ac:dyDescent="0.25">
      <c r="C470" s="176"/>
      <c r="D470" s="176"/>
      <c r="E470" s="177"/>
      <c r="F470" s="177"/>
      <c r="G470" s="177"/>
      <c r="H470" s="177"/>
      <c r="I470" s="176"/>
    </row>
    <row r="471" spans="3:12" s="175" customFormat="1" ht="15" x14ac:dyDescent="0.25">
      <c r="C471" s="176"/>
      <c r="D471" s="176"/>
      <c r="E471" s="177"/>
      <c r="F471" s="177"/>
      <c r="G471" s="177"/>
      <c r="H471" s="177"/>
      <c r="I471" s="176"/>
    </row>
    <row r="472" spans="3:12" s="175" customFormat="1" ht="15" x14ac:dyDescent="0.25">
      <c r="C472" s="176"/>
      <c r="D472" s="176"/>
      <c r="E472" s="177"/>
      <c r="F472" s="177"/>
      <c r="G472" s="177"/>
      <c r="H472" s="177"/>
      <c r="I472" s="176"/>
    </row>
    <row r="473" spans="3:12" s="175" customFormat="1" ht="15" x14ac:dyDescent="0.25">
      <c r="C473" s="176"/>
      <c r="D473" s="176"/>
      <c r="E473" s="177"/>
      <c r="F473" s="177"/>
      <c r="G473" s="177"/>
      <c r="H473" s="177"/>
      <c r="I473" s="176"/>
    </row>
    <row r="474" spans="3:12" s="175" customFormat="1" ht="15" x14ac:dyDescent="0.25">
      <c r="C474" s="176"/>
      <c r="D474" s="176"/>
      <c r="E474" s="177"/>
      <c r="F474" s="177"/>
      <c r="G474" s="177"/>
      <c r="H474" s="177"/>
      <c r="I474" s="176"/>
    </row>
    <row r="475" spans="3:12" s="175" customFormat="1" ht="15" x14ac:dyDescent="0.25">
      <c r="C475" s="176"/>
      <c r="D475" s="176"/>
      <c r="E475" s="177"/>
      <c r="F475" s="179"/>
      <c r="G475" s="179"/>
      <c r="H475" s="179"/>
    </row>
    <row r="476" spans="3:12" s="175" customFormat="1" ht="15" x14ac:dyDescent="0.25">
      <c r="C476" s="176"/>
      <c r="D476" s="176"/>
      <c r="E476" s="177"/>
      <c r="F476" s="179"/>
      <c r="G476" s="179"/>
      <c r="H476" s="179"/>
    </row>
    <row r="477" spans="3:12" s="175" customFormat="1" ht="15" x14ac:dyDescent="0.25">
      <c r="C477" s="176"/>
      <c r="D477" s="176"/>
      <c r="E477" s="177"/>
      <c r="H477" s="179"/>
    </row>
    <row r="478" spans="3:12" s="175" customFormat="1" ht="15" x14ac:dyDescent="0.25">
      <c r="C478" s="176"/>
      <c r="D478" s="176"/>
      <c r="E478" s="177"/>
      <c r="H478" s="179"/>
    </row>
    <row r="479" spans="3:12" s="175" customFormat="1" ht="15" x14ac:dyDescent="0.25">
      <c r="C479" s="176"/>
      <c r="D479" s="176"/>
      <c r="E479" s="177"/>
      <c r="H479" s="179"/>
    </row>
    <row r="480" spans="3:12" s="175" customFormat="1" ht="15" x14ac:dyDescent="0.25">
      <c r="C480" s="176"/>
      <c r="D480" s="176"/>
      <c r="E480" s="177"/>
      <c r="H480" s="179"/>
    </row>
    <row r="481" spans="3:8" s="175" customFormat="1" ht="15" x14ac:dyDescent="0.25">
      <c r="C481" s="176"/>
      <c r="D481" s="176"/>
      <c r="E481" s="177"/>
      <c r="H481" s="179"/>
    </row>
    <row r="482" spans="3:8" s="175" customFormat="1" ht="15" x14ac:dyDescent="0.25">
      <c r="C482" s="176"/>
      <c r="D482" s="176"/>
      <c r="E482" s="177"/>
      <c r="H482" s="179"/>
    </row>
    <row r="483" spans="3:8" s="175" customFormat="1" ht="15" x14ac:dyDescent="0.25">
      <c r="C483" s="176"/>
      <c r="D483" s="176"/>
      <c r="E483" s="177"/>
      <c r="H483" s="179"/>
    </row>
    <row r="484" spans="3:8" s="175" customFormat="1" ht="15" x14ac:dyDescent="0.25">
      <c r="C484" s="176"/>
      <c r="D484" s="176"/>
      <c r="E484" s="177"/>
      <c r="H484" s="179"/>
    </row>
    <row r="485" spans="3:8" s="175" customFormat="1" ht="15" x14ac:dyDescent="0.25">
      <c r="C485" s="176"/>
      <c r="D485" s="176"/>
      <c r="E485" s="177"/>
      <c r="H485" s="179"/>
    </row>
    <row r="486" spans="3:8" s="175" customFormat="1" ht="15" x14ac:dyDescent="0.25">
      <c r="C486" s="176"/>
      <c r="D486" s="176"/>
      <c r="E486" s="177"/>
      <c r="H486" s="179"/>
    </row>
    <row r="487" spans="3:8" s="175" customFormat="1" ht="15" x14ac:dyDescent="0.25">
      <c r="C487" s="176"/>
      <c r="D487" s="176"/>
      <c r="E487" s="177"/>
      <c r="H487" s="179"/>
    </row>
    <row r="488" spans="3:8" s="175" customFormat="1" ht="15" x14ac:dyDescent="0.25">
      <c r="C488" s="176"/>
      <c r="D488" s="176"/>
      <c r="E488" s="177"/>
      <c r="H488" s="179"/>
    </row>
    <row r="489" spans="3:8" s="175" customFormat="1" ht="15" x14ac:dyDescent="0.25">
      <c r="C489" s="176"/>
      <c r="D489" s="176"/>
      <c r="E489" s="177"/>
      <c r="H489" s="179"/>
    </row>
    <row r="490" spans="3:8" s="175" customFormat="1" ht="15" x14ac:dyDescent="0.25">
      <c r="C490" s="176"/>
      <c r="D490" s="176"/>
      <c r="E490" s="177"/>
      <c r="H490" s="179"/>
    </row>
    <row r="491" spans="3:8" s="175" customFormat="1" ht="15" x14ac:dyDescent="0.25">
      <c r="C491" s="176"/>
      <c r="D491" s="176"/>
      <c r="E491" s="177"/>
      <c r="H491" s="179"/>
    </row>
    <row r="492" spans="3:8" s="175" customFormat="1" ht="15" x14ac:dyDescent="0.25">
      <c r="C492" s="176"/>
      <c r="D492" s="176"/>
      <c r="E492" s="177"/>
      <c r="H492" s="179"/>
    </row>
    <row r="493" spans="3:8" s="175" customFormat="1" ht="15" x14ac:dyDescent="0.25">
      <c r="C493" s="176"/>
      <c r="D493" s="176"/>
      <c r="E493" s="177"/>
      <c r="H493" s="179"/>
    </row>
    <row r="494" spans="3:8" s="175" customFormat="1" ht="15" x14ac:dyDescent="0.25">
      <c r="C494" s="176"/>
      <c r="D494" s="176"/>
      <c r="E494" s="177"/>
      <c r="H494" s="179"/>
    </row>
    <row r="495" spans="3:8" s="175" customFormat="1" ht="15" x14ac:dyDescent="0.25">
      <c r="C495" s="176"/>
      <c r="D495" s="176"/>
      <c r="E495" s="177"/>
      <c r="F495" s="179"/>
      <c r="G495" s="179"/>
      <c r="H495" s="179"/>
    </row>
    <row r="496" spans="3:8" s="175" customFormat="1" ht="15" x14ac:dyDescent="0.25">
      <c r="C496" s="176"/>
      <c r="D496" s="176"/>
      <c r="E496" s="177"/>
      <c r="F496" s="179"/>
      <c r="G496" s="179"/>
      <c r="H496" s="179"/>
    </row>
    <row r="497" spans="3:8" s="175" customFormat="1" ht="15" x14ac:dyDescent="0.25">
      <c r="C497" s="176"/>
      <c r="D497" s="176"/>
      <c r="E497" s="177"/>
      <c r="F497" s="179"/>
      <c r="G497" s="179"/>
      <c r="H497" s="179"/>
    </row>
    <row r="498" spans="3:8" s="175" customFormat="1" ht="15" x14ac:dyDescent="0.25">
      <c r="C498" s="176"/>
      <c r="D498" s="176"/>
      <c r="E498" s="177"/>
      <c r="F498" s="179"/>
      <c r="G498" s="179"/>
      <c r="H498" s="179"/>
    </row>
    <row r="499" spans="3:8" s="175" customFormat="1" ht="15" x14ac:dyDescent="0.25">
      <c r="C499" s="176"/>
      <c r="D499" s="176"/>
      <c r="E499" s="177"/>
      <c r="F499" s="179"/>
      <c r="G499" s="179"/>
      <c r="H499" s="179"/>
    </row>
    <row r="500" spans="3:8" s="175" customFormat="1" ht="15" x14ac:dyDescent="0.25">
      <c r="C500" s="176"/>
      <c r="D500" s="176"/>
      <c r="E500" s="177"/>
      <c r="F500" s="179"/>
      <c r="G500" s="179"/>
      <c r="H500" s="179"/>
    </row>
    <row r="501" spans="3:8" s="175" customFormat="1" ht="15" x14ac:dyDescent="0.25">
      <c r="C501" s="176"/>
      <c r="D501" s="176"/>
      <c r="E501" s="177"/>
      <c r="F501" s="179"/>
      <c r="G501" s="179"/>
      <c r="H501" s="179"/>
    </row>
    <row r="502" spans="3:8" s="175" customFormat="1" ht="15" x14ac:dyDescent="0.25">
      <c r="C502" s="176"/>
      <c r="D502" s="176"/>
      <c r="E502" s="177"/>
      <c r="F502" s="179"/>
      <c r="G502" s="179"/>
      <c r="H502" s="179"/>
    </row>
    <row r="503" spans="3:8" s="175" customFormat="1" ht="15" x14ac:dyDescent="0.25">
      <c r="C503" s="176"/>
      <c r="D503" s="176"/>
      <c r="E503" s="177"/>
      <c r="H503" s="179"/>
    </row>
    <row r="504" spans="3:8" s="175" customFormat="1" ht="15" x14ac:dyDescent="0.25">
      <c r="C504" s="176"/>
      <c r="D504" s="176"/>
      <c r="E504" s="177"/>
      <c r="H504" s="179"/>
    </row>
    <row r="505" spans="3:8" s="175" customFormat="1" ht="15" x14ac:dyDescent="0.25">
      <c r="C505" s="176"/>
      <c r="D505" s="176"/>
      <c r="E505" s="177"/>
      <c r="H505" s="179"/>
    </row>
    <row r="506" spans="3:8" s="175" customFormat="1" ht="15" x14ac:dyDescent="0.25">
      <c r="C506" s="176"/>
      <c r="D506" s="176"/>
      <c r="E506" s="177"/>
      <c r="H506" s="179"/>
    </row>
    <row r="507" spans="3:8" s="175" customFormat="1" ht="15" x14ac:dyDescent="0.25">
      <c r="C507" s="176"/>
      <c r="D507" s="176"/>
      <c r="E507" s="177"/>
      <c r="H507" s="179"/>
    </row>
    <row r="508" spans="3:8" s="175" customFormat="1" ht="15" x14ac:dyDescent="0.25">
      <c r="C508" s="176"/>
      <c r="D508" s="176"/>
      <c r="E508" s="177"/>
      <c r="H508" s="179"/>
    </row>
    <row r="509" spans="3:8" s="175" customFormat="1" ht="15" x14ac:dyDescent="0.25">
      <c r="C509" s="176"/>
      <c r="D509" s="176"/>
      <c r="E509" s="177"/>
      <c r="F509" s="179"/>
      <c r="G509" s="179"/>
      <c r="H509" s="179"/>
    </row>
    <row r="510" spans="3:8" s="175" customFormat="1" ht="15" x14ac:dyDescent="0.25">
      <c r="C510" s="176"/>
      <c r="D510" s="176"/>
      <c r="E510" s="177"/>
      <c r="H510" s="179"/>
    </row>
    <row r="511" spans="3:8" s="175" customFormat="1" ht="15" x14ac:dyDescent="0.25">
      <c r="C511" s="176"/>
      <c r="D511" s="176"/>
      <c r="E511" s="177"/>
      <c r="F511" s="179"/>
      <c r="G511" s="179"/>
      <c r="H511" s="179"/>
    </row>
    <row r="512" spans="3:8" s="175" customFormat="1" ht="15" x14ac:dyDescent="0.25">
      <c r="C512" s="176"/>
      <c r="D512" s="176"/>
      <c r="E512" s="177"/>
      <c r="F512" s="179"/>
      <c r="G512" s="179"/>
      <c r="H512" s="179"/>
    </row>
    <row r="513" spans="3:8" s="175" customFormat="1" ht="15" x14ac:dyDescent="0.25">
      <c r="C513" s="176"/>
      <c r="D513" s="176"/>
      <c r="E513" s="177"/>
      <c r="H513" s="179"/>
    </row>
    <row r="514" spans="3:8" s="175" customFormat="1" ht="15" x14ac:dyDescent="0.25">
      <c r="C514" s="176"/>
      <c r="D514" s="176"/>
      <c r="E514" s="177"/>
      <c r="F514" s="179"/>
      <c r="G514" s="179"/>
      <c r="H514" s="179"/>
    </row>
    <row r="515" spans="3:8" s="175" customFormat="1" ht="15" x14ac:dyDescent="0.25">
      <c r="C515" s="176"/>
      <c r="D515" s="176"/>
      <c r="E515" s="177"/>
      <c r="H515" s="179"/>
    </row>
    <row r="516" spans="3:8" s="175" customFormat="1" ht="15" x14ac:dyDescent="0.25">
      <c r="C516" s="176"/>
      <c r="D516" s="176"/>
      <c r="E516" s="177"/>
      <c r="F516" s="179"/>
      <c r="G516" s="179"/>
      <c r="H516" s="179"/>
    </row>
    <row r="517" spans="3:8" s="175" customFormat="1" ht="15" x14ac:dyDescent="0.25">
      <c r="C517" s="176"/>
      <c r="D517" s="176"/>
      <c r="E517" s="177"/>
      <c r="H517" s="179"/>
    </row>
    <row r="518" spans="3:8" s="175" customFormat="1" ht="15" x14ac:dyDescent="0.25">
      <c r="C518" s="176"/>
      <c r="D518" s="176"/>
      <c r="E518" s="177"/>
      <c r="F518" s="179"/>
      <c r="G518" s="179"/>
      <c r="H518" s="179"/>
    </row>
    <row r="519" spans="3:8" s="175" customFormat="1" ht="15" x14ac:dyDescent="0.25">
      <c r="C519" s="176"/>
      <c r="D519" s="176"/>
      <c r="E519" s="177"/>
      <c r="F519" s="179"/>
      <c r="G519" s="179"/>
      <c r="H519" s="179"/>
    </row>
    <row r="520" spans="3:8" s="175" customFormat="1" ht="15" x14ac:dyDescent="0.25">
      <c r="C520" s="176"/>
      <c r="D520" s="176"/>
      <c r="E520" s="177"/>
      <c r="F520" s="179"/>
      <c r="G520" s="179"/>
      <c r="H520" s="179"/>
    </row>
    <row r="521" spans="3:8" s="175" customFormat="1" ht="15" x14ac:dyDescent="0.25">
      <c r="C521" s="176"/>
      <c r="D521" s="176"/>
      <c r="E521" s="177"/>
      <c r="F521" s="179"/>
      <c r="G521" s="179"/>
      <c r="H521" s="179"/>
    </row>
    <row r="522" spans="3:8" s="175" customFormat="1" ht="15" x14ac:dyDescent="0.25">
      <c r="C522" s="176"/>
      <c r="D522" s="176"/>
      <c r="E522" s="177"/>
      <c r="F522" s="179"/>
      <c r="G522" s="179"/>
      <c r="H522" s="179"/>
    </row>
    <row r="523" spans="3:8" s="175" customFormat="1" ht="15" x14ac:dyDescent="0.25">
      <c r="C523" s="176"/>
      <c r="D523" s="176"/>
      <c r="E523" s="177"/>
      <c r="F523" s="179"/>
      <c r="G523" s="179"/>
      <c r="H523" s="179"/>
    </row>
    <row r="524" spans="3:8" s="175" customFormat="1" ht="15" x14ac:dyDescent="0.25">
      <c r="C524" s="176"/>
      <c r="D524" s="176"/>
      <c r="E524" s="177"/>
      <c r="H524" s="179"/>
    </row>
    <row r="525" spans="3:8" s="175" customFormat="1" ht="15" x14ac:dyDescent="0.25">
      <c r="C525" s="176"/>
      <c r="D525" s="176"/>
      <c r="E525" s="177"/>
      <c r="F525" s="179"/>
      <c r="G525" s="179"/>
      <c r="H525" s="179"/>
    </row>
    <row r="526" spans="3:8" s="175" customFormat="1" ht="15" x14ac:dyDescent="0.25">
      <c r="C526" s="176"/>
      <c r="D526" s="176"/>
      <c r="E526" s="177"/>
      <c r="F526" s="179"/>
      <c r="G526" s="179"/>
      <c r="H526" s="179"/>
    </row>
    <row r="527" spans="3:8" s="175" customFormat="1" ht="15" x14ac:dyDescent="0.25">
      <c r="C527" s="176"/>
      <c r="D527" s="176"/>
      <c r="E527" s="177"/>
      <c r="F527" s="179"/>
      <c r="G527" s="179"/>
      <c r="H527" s="179"/>
    </row>
    <row r="528" spans="3:8" s="175" customFormat="1" ht="15" x14ac:dyDescent="0.25">
      <c r="C528" s="176"/>
      <c r="D528" s="176"/>
      <c r="E528" s="177"/>
      <c r="F528" s="179"/>
      <c r="G528" s="179"/>
      <c r="H528" s="179"/>
    </row>
    <row r="529" spans="3:8" s="175" customFormat="1" ht="15" x14ac:dyDescent="0.25">
      <c r="C529" s="176"/>
      <c r="D529" s="176"/>
      <c r="E529" s="177"/>
      <c r="F529" s="179"/>
      <c r="G529" s="179"/>
      <c r="H529" s="179"/>
    </row>
    <row r="530" spans="3:8" s="175" customFormat="1" ht="15" x14ac:dyDescent="0.25">
      <c r="C530" s="176"/>
      <c r="D530" s="176"/>
      <c r="E530" s="177"/>
      <c r="F530" s="179"/>
      <c r="G530" s="179"/>
      <c r="H530" s="179"/>
    </row>
    <row r="531" spans="3:8" s="175" customFormat="1" ht="15" x14ac:dyDescent="0.25">
      <c r="C531" s="176"/>
      <c r="D531" s="176"/>
      <c r="E531" s="177"/>
      <c r="F531" s="179"/>
      <c r="G531" s="179"/>
      <c r="H531" s="179"/>
    </row>
    <row r="532" spans="3:8" s="175" customFormat="1" ht="15" x14ac:dyDescent="0.25">
      <c r="C532" s="176"/>
      <c r="D532" s="176"/>
      <c r="E532" s="177"/>
      <c r="F532" s="179"/>
      <c r="G532" s="179"/>
    </row>
    <row r="533" spans="3:8" s="175" customFormat="1" ht="15" x14ac:dyDescent="0.25">
      <c r="C533" s="176"/>
      <c r="D533" s="176"/>
      <c r="E533" s="177"/>
      <c r="F533" s="179"/>
      <c r="G533" s="179"/>
    </row>
  </sheetData>
  <mergeCells count="223">
    <mergeCell ref="A447:B447"/>
    <mergeCell ref="C2:L2"/>
    <mergeCell ref="C4:L4"/>
    <mergeCell ref="A5:L5"/>
    <mergeCell ref="A433:B433"/>
    <mergeCell ref="A440:B440"/>
    <mergeCell ref="A441:B441"/>
    <mergeCell ref="A442:B442"/>
    <mergeCell ref="A445:B445"/>
    <mergeCell ref="A446:B446"/>
    <mergeCell ref="A425:B425"/>
    <mergeCell ref="A426:B426"/>
    <mergeCell ref="A429:B429"/>
    <mergeCell ref="A430:B430"/>
    <mergeCell ref="A431:B431"/>
    <mergeCell ref="A432:B432"/>
    <mergeCell ref="A417:B417"/>
    <mergeCell ref="A418:B418"/>
    <mergeCell ref="A419:B419"/>
    <mergeCell ref="A420:B420"/>
    <mergeCell ref="A423:B423"/>
    <mergeCell ref="A424:B424"/>
    <mergeCell ref="A407:B407"/>
    <mergeCell ref="A410:B410"/>
    <mergeCell ref="A411:B411"/>
    <mergeCell ref="A412:B412"/>
    <mergeCell ref="A413:B413"/>
    <mergeCell ref="A414:B414"/>
    <mergeCell ref="A397:B397"/>
    <mergeCell ref="A398:B398"/>
    <mergeCell ref="A399:B399"/>
    <mergeCell ref="A400:B400"/>
    <mergeCell ref="A403:B403"/>
    <mergeCell ref="A406:B406"/>
    <mergeCell ref="A389:B389"/>
    <mergeCell ref="A390:B390"/>
    <mergeCell ref="A391:B391"/>
    <mergeCell ref="A392:B392"/>
    <mergeCell ref="A393:B393"/>
    <mergeCell ref="A396:B396"/>
    <mergeCell ref="A379:B379"/>
    <mergeCell ref="A382:B382"/>
    <mergeCell ref="A383:B383"/>
    <mergeCell ref="A384:B384"/>
    <mergeCell ref="A385:B385"/>
    <mergeCell ref="A386:B386"/>
    <mergeCell ref="A366:B366"/>
    <mergeCell ref="A367:B367"/>
    <mergeCell ref="A368:B368"/>
    <mergeCell ref="A376:B376"/>
    <mergeCell ref="A377:B377"/>
    <mergeCell ref="A378:B378"/>
    <mergeCell ref="A352:B352"/>
    <mergeCell ref="A353:B353"/>
    <mergeCell ref="A358:B358"/>
    <mergeCell ref="A363:B363"/>
    <mergeCell ref="A364:B364"/>
    <mergeCell ref="A365:B365"/>
    <mergeCell ref="A337:B337"/>
    <mergeCell ref="A340:B340"/>
    <mergeCell ref="A341:B341"/>
    <mergeCell ref="A345:B345"/>
    <mergeCell ref="A350:B350"/>
    <mergeCell ref="A351:B351"/>
    <mergeCell ref="A327:B327"/>
    <mergeCell ref="A328:B328"/>
    <mergeCell ref="A331:B331"/>
    <mergeCell ref="A334:B334"/>
    <mergeCell ref="A335:B335"/>
    <mergeCell ref="A336:B336"/>
    <mergeCell ref="A313:B313"/>
    <mergeCell ref="A314:B314"/>
    <mergeCell ref="A319:B319"/>
    <mergeCell ref="A322:B322"/>
    <mergeCell ref="A325:B325"/>
    <mergeCell ref="A326:B326"/>
    <mergeCell ref="A296:B296"/>
    <mergeCell ref="A299:B299"/>
    <mergeCell ref="A300:B300"/>
    <mergeCell ref="A301:B301"/>
    <mergeCell ref="A304:B304"/>
    <mergeCell ref="A312:B312"/>
    <mergeCell ref="A284:B284"/>
    <mergeCell ref="A287:B287"/>
    <mergeCell ref="A290:B290"/>
    <mergeCell ref="A291:B291"/>
    <mergeCell ref="A294:B294"/>
    <mergeCell ref="A295:B295"/>
    <mergeCell ref="A268:B268"/>
    <mergeCell ref="A273:B273"/>
    <mergeCell ref="A278:B278"/>
    <mergeCell ref="A279:B279"/>
    <mergeCell ref="A282:B282"/>
    <mergeCell ref="A283:B283"/>
    <mergeCell ref="A256:B256"/>
    <mergeCell ref="A259:B259"/>
    <mergeCell ref="A260:B260"/>
    <mergeCell ref="A263:B263"/>
    <mergeCell ref="A264:B264"/>
    <mergeCell ref="A265:B265"/>
    <mergeCell ref="A242:B242"/>
    <mergeCell ref="A245:B245"/>
    <mergeCell ref="A248:B248"/>
    <mergeCell ref="A249:B249"/>
    <mergeCell ref="A250:B250"/>
    <mergeCell ref="A253:B253"/>
    <mergeCell ref="A224:B224"/>
    <mergeCell ref="A227:B227"/>
    <mergeCell ref="A230:B230"/>
    <mergeCell ref="A233:B233"/>
    <mergeCell ref="A236:B236"/>
    <mergeCell ref="A239:B239"/>
    <mergeCell ref="A210:B210"/>
    <mergeCell ref="A211:B211"/>
    <mergeCell ref="A216:B216"/>
    <mergeCell ref="A221:B221"/>
    <mergeCell ref="A222:B222"/>
    <mergeCell ref="A223:B223"/>
    <mergeCell ref="A200:B200"/>
    <mergeCell ref="A201:B201"/>
    <mergeCell ref="A202:B202"/>
    <mergeCell ref="A203:B203"/>
    <mergeCell ref="A206:B206"/>
    <mergeCell ref="A209:B209"/>
    <mergeCell ref="A190:B190"/>
    <mergeCell ref="A193:B193"/>
    <mergeCell ref="A194:B194"/>
    <mergeCell ref="A197:B197"/>
    <mergeCell ref="A198:B198"/>
    <mergeCell ref="A199:B199"/>
    <mergeCell ref="A177:B177"/>
    <mergeCell ref="A178:B178"/>
    <mergeCell ref="A179:B179"/>
    <mergeCell ref="A182:B182"/>
    <mergeCell ref="A185:B185"/>
    <mergeCell ref="A186:B186"/>
    <mergeCell ref="A169:B169"/>
    <mergeCell ref="A170:B170"/>
    <mergeCell ref="A171:B171"/>
    <mergeCell ref="A172:B172"/>
    <mergeCell ref="A175:B175"/>
    <mergeCell ref="A176:B176"/>
    <mergeCell ref="A158:B158"/>
    <mergeCell ref="A159:B159"/>
    <mergeCell ref="A160:B160"/>
    <mergeCell ref="A161:B161"/>
    <mergeCell ref="A163:B163"/>
    <mergeCell ref="A164:B164"/>
    <mergeCell ref="A148:B148"/>
    <mergeCell ref="A149:B149"/>
    <mergeCell ref="A150:B150"/>
    <mergeCell ref="A151:B151"/>
    <mergeCell ref="A154:B154"/>
    <mergeCell ref="A155:B155"/>
    <mergeCell ref="A132:B132"/>
    <mergeCell ref="A137:B137"/>
    <mergeCell ref="A140:B140"/>
    <mergeCell ref="A143:B143"/>
    <mergeCell ref="A144:B144"/>
    <mergeCell ref="A147:B147"/>
    <mergeCell ref="A120:B120"/>
    <mergeCell ref="A123:B123"/>
    <mergeCell ref="A124:B124"/>
    <mergeCell ref="A125:B125"/>
    <mergeCell ref="A130:B130"/>
    <mergeCell ref="A131:B131"/>
    <mergeCell ref="A106:B106"/>
    <mergeCell ref="A107:B107"/>
    <mergeCell ref="A110:B110"/>
    <mergeCell ref="A113:B113"/>
    <mergeCell ref="A114:B114"/>
    <mergeCell ref="A115:B115"/>
    <mergeCell ref="A94:B94"/>
    <mergeCell ref="A95:B95"/>
    <mergeCell ref="A99:B99"/>
    <mergeCell ref="A103:B103"/>
    <mergeCell ref="A104:B104"/>
    <mergeCell ref="A105:B105"/>
    <mergeCell ref="A79:B79"/>
    <mergeCell ref="A80:B80"/>
    <mergeCell ref="A85:B85"/>
    <mergeCell ref="A86:B86"/>
    <mergeCell ref="A87:B87"/>
    <mergeCell ref="A90:B90"/>
    <mergeCell ref="A69:B69"/>
    <mergeCell ref="A70:B70"/>
    <mergeCell ref="A71:B71"/>
    <mergeCell ref="A74:B74"/>
    <mergeCell ref="A77:B77"/>
    <mergeCell ref="A78:B78"/>
    <mergeCell ref="A56:B56"/>
    <mergeCell ref="A57:B57"/>
    <mergeCell ref="A58:B58"/>
    <mergeCell ref="A64:B64"/>
    <mergeCell ref="A65:B65"/>
    <mergeCell ref="A66:B66"/>
    <mergeCell ref="A42:B42"/>
    <mergeCell ref="A43:B43"/>
    <mergeCell ref="A44:B44"/>
    <mergeCell ref="A49:B49"/>
    <mergeCell ref="A52:B52"/>
    <mergeCell ref="A55:B55"/>
    <mergeCell ref="A28:B28"/>
    <mergeCell ref="A31:B31"/>
    <mergeCell ref="A34:B34"/>
    <mergeCell ref="A35:B35"/>
    <mergeCell ref="A36:B36"/>
    <mergeCell ref="A39:B39"/>
    <mergeCell ref="A13:B13"/>
    <mergeCell ref="A14:B14"/>
    <mergeCell ref="A15:B15"/>
    <mergeCell ref="A23:B23"/>
    <mergeCell ref="A26:B26"/>
    <mergeCell ref="A27:B27"/>
    <mergeCell ref="A7:B7"/>
    <mergeCell ref="A8:B8"/>
    <mergeCell ref="A9:B9"/>
    <mergeCell ref="A10:B10"/>
    <mergeCell ref="A11:B11"/>
    <mergeCell ref="A12:B12"/>
    <mergeCell ref="C1:G1"/>
    <mergeCell ref="C3:J3"/>
    <mergeCell ref="A6:K6"/>
  </mergeCells>
  <pageMargins left="0.70866141732283472" right="0.51181102362204722" top="0.19685039370078741" bottom="0.15748031496062992" header="0.31496062992125984" footer="0.31496062992125984"/>
  <pageSetup paperSize="9"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8" sqref="C8"/>
    </sheetView>
  </sheetViews>
  <sheetFormatPr defaultRowHeight="12.75" x14ac:dyDescent="0.2"/>
  <cols>
    <col min="1" max="1" width="4.140625" style="183" customWidth="1"/>
    <col min="2" max="2" width="52" style="183" customWidth="1"/>
    <col min="3" max="3" width="40.42578125" style="183" customWidth="1"/>
    <col min="4" max="255" width="9.140625" style="183"/>
    <col min="256" max="256" width="4.140625" style="183" customWidth="1"/>
    <col min="257" max="257" width="58.85546875" style="183" customWidth="1"/>
    <col min="258" max="258" width="32.85546875" style="183" customWidth="1"/>
    <col min="259" max="511" width="9.140625" style="183"/>
    <col min="512" max="512" width="4.140625" style="183" customWidth="1"/>
    <col min="513" max="513" width="58.85546875" style="183" customWidth="1"/>
    <col min="514" max="514" width="32.85546875" style="183" customWidth="1"/>
    <col min="515" max="767" width="9.140625" style="183"/>
    <col min="768" max="768" width="4.140625" style="183" customWidth="1"/>
    <col min="769" max="769" width="58.85546875" style="183" customWidth="1"/>
    <col min="770" max="770" width="32.85546875" style="183" customWidth="1"/>
    <col min="771" max="1023" width="9.140625" style="183"/>
    <col min="1024" max="1024" width="4.140625" style="183" customWidth="1"/>
    <col min="1025" max="1025" width="58.85546875" style="183" customWidth="1"/>
    <col min="1026" max="1026" width="32.85546875" style="183" customWidth="1"/>
    <col min="1027" max="1279" width="9.140625" style="183"/>
    <col min="1280" max="1280" width="4.140625" style="183" customWidth="1"/>
    <col min="1281" max="1281" width="58.85546875" style="183" customWidth="1"/>
    <col min="1282" max="1282" width="32.85546875" style="183" customWidth="1"/>
    <col min="1283" max="1535" width="9.140625" style="183"/>
    <col min="1536" max="1536" width="4.140625" style="183" customWidth="1"/>
    <col min="1537" max="1537" width="58.85546875" style="183" customWidth="1"/>
    <col min="1538" max="1538" width="32.85546875" style="183" customWidth="1"/>
    <col min="1539" max="1791" width="9.140625" style="183"/>
    <col min="1792" max="1792" width="4.140625" style="183" customWidth="1"/>
    <col min="1793" max="1793" width="58.85546875" style="183" customWidth="1"/>
    <col min="1794" max="1794" width="32.85546875" style="183" customWidth="1"/>
    <col min="1795" max="2047" width="9.140625" style="183"/>
    <col min="2048" max="2048" width="4.140625" style="183" customWidth="1"/>
    <col min="2049" max="2049" width="58.85546875" style="183" customWidth="1"/>
    <col min="2050" max="2050" width="32.85546875" style="183" customWidth="1"/>
    <col min="2051" max="2303" width="9.140625" style="183"/>
    <col min="2304" max="2304" width="4.140625" style="183" customWidth="1"/>
    <col min="2305" max="2305" width="58.85546875" style="183" customWidth="1"/>
    <col min="2306" max="2306" width="32.85546875" style="183" customWidth="1"/>
    <col min="2307" max="2559" width="9.140625" style="183"/>
    <col min="2560" max="2560" width="4.140625" style="183" customWidth="1"/>
    <col min="2561" max="2561" width="58.85546875" style="183" customWidth="1"/>
    <col min="2562" max="2562" width="32.85546875" style="183" customWidth="1"/>
    <col min="2563" max="2815" width="9.140625" style="183"/>
    <col min="2816" max="2816" width="4.140625" style="183" customWidth="1"/>
    <col min="2817" max="2817" width="58.85546875" style="183" customWidth="1"/>
    <col min="2818" max="2818" width="32.85546875" style="183" customWidth="1"/>
    <col min="2819" max="3071" width="9.140625" style="183"/>
    <col min="3072" max="3072" width="4.140625" style="183" customWidth="1"/>
    <col min="3073" max="3073" width="58.85546875" style="183" customWidth="1"/>
    <col min="3074" max="3074" width="32.85546875" style="183" customWidth="1"/>
    <col min="3075" max="3327" width="9.140625" style="183"/>
    <col min="3328" max="3328" width="4.140625" style="183" customWidth="1"/>
    <col min="3329" max="3329" width="58.85546875" style="183" customWidth="1"/>
    <col min="3330" max="3330" width="32.85546875" style="183" customWidth="1"/>
    <col min="3331" max="3583" width="9.140625" style="183"/>
    <col min="3584" max="3584" width="4.140625" style="183" customWidth="1"/>
    <col min="3585" max="3585" width="58.85546875" style="183" customWidth="1"/>
    <col min="3586" max="3586" width="32.85546875" style="183" customWidth="1"/>
    <col min="3587" max="3839" width="9.140625" style="183"/>
    <col min="3840" max="3840" width="4.140625" style="183" customWidth="1"/>
    <col min="3841" max="3841" width="58.85546875" style="183" customWidth="1"/>
    <col min="3842" max="3842" width="32.85546875" style="183" customWidth="1"/>
    <col min="3843" max="4095" width="9.140625" style="183"/>
    <col min="4096" max="4096" width="4.140625" style="183" customWidth="1"/>
    <col min="4097" max="4097" width="58.85546875" style="183" customWidth="1"/>
    <col min="4098" max="4098" width="32.85546875" style="183" customWidth="1"/>
    <col min="4099" max="4351" width="9.140625" style="183"/>
    <col min="4352" max="4352" width="4.140625" style="183" customWidth="1"/>
    <col min="4353" max="4353" width="58.85546875" style="183" customWidth="1"/>
    <col min="4354" max="4354" width="32.85546875" style="183" customWidth="1"/>
    <col min="4355" max="4607" width="9.140625" style="183"/>
    <col min="4608" max="4608" width="4.140625" style="183" customWidth="1"/>
    <col min="4609" max="4609" width="58.85546875" style="183" customWidth="1"/>
    <col min="4610" max="4610" width="32.85546875" style="183" customWidth="1"/>
    <col min="4611" max="4863" width="9.140625" style="183"/>
    <col min="4864" max="4864" width="4.140625" style="183" customWidth="1"/>
    <col min="4865" max="4865" width="58.85546875" style="183" customWidth="1"/>
    <col min="4866" max="4866" width="32.85546875" style="183" customWidth="1"/>
    <col min="4867" max="5119" width="9.140625" style="183"/>
    <col min="5120" max="5120" width="4.140625" style="183" customWidth="1"/>
    <col min="5121" max="5121" width="58.85546875" style="183" customWidth="1"/>
    <col min="5122" max="5122" width="32.85546875" style="183" customWidth="1"/>
    <col min="5123" max="5375" width="9.140625" style="183"/>
    <col min="5376" max="5376" width="4.140625" style="183" customWidth="1"/>
    <col min="5377" max="5377" width="58.85546875" style="183" customWidth="1"/>
    <col min="5378" max="5378" width="32.85546875" style="183" customWidth="1"/>
    <col min="5379" max="5631" width="9.140625" style="183"/>
    <col min="5632" max="5632" width="4.140625" style="183" customWidth="1"/>
    <col min="5633" max="5633" width="58.85546875" style="183" customWidth="1"/>
    <col min="5634" max="5634" width="32.85546875" style="183" customWidth="1"/>
    <col min="5635" max="5887" width="9.140625" style="183"/>
    <col min="5888" max="5888" width="4.140625" style="183" customWidth="1"/>
    <col min="5889" max="5889" width="58.85546875" style="183" customWidth="1"/>
    <col min="5890" max="5890" width="32.85546875" style="183" customWidth="1"/>
    <col min="5891" max="6143" width="9.140625" style="183"/>
    <col min="6144" max="6144" width="4.140625" style="183" customWidth="1"/>
    <col min="6145" max="6145" width="58.85546875" style="183" customWidth="1"/>
    <col min="6146" max="6146" width="32.85546875" style="183" customWidth="1"/>
    <col min="6147" max="6399" width="9.140625" style="183"/>
    <col min="6400" max="6400" width="4.140625" style="183" customWidth="1"/>
    <col min="6401" max="6401" width="58.85546875" style="183" customWidth="1"/>
    <col min="6402" max="6402" width="32.85546875" style="183" customWidth="1"/>
    <col min="6403" max="6655" width="9.140625" style="183"/>
    <col min="6656" max="6656" width="4.140625" style="183" customWidth="1"/>
    <col min="6657" max="6657" width="58.85546875" style="183" customWidth="1"/>
    <col min="6658" max="6658" width="32.85546875" style="183" customWidth="1"/>
    <col min="6659" max="6911" width="9.140625" style="183"/>
    <col min="6912" max="6912" width="4.140625" style="183" customWidth="1"/>
    <col min="6913" max="6913" width="58.85546875" style="183" customWidth="1"/>
    <col min="6914" max="6914" width="32.85546875" style="183" customWidth="1"/>
    <col min="6915" max="7167" width="9.140625" style="183"/>
    <col min="7168" max="7168" width="4.140625" style="183" customWidth="1"/>
    <col min="7169" max="7169" width="58.85546875" style="183" customWidth="1"/>
    <col min="7170" max="7170" width="32.85546875" style="183" customWidth="1"/>
    <col min="7171" max="7423" width="9.140625" style="183"/>
    <col min="7424" max="7424" width="4.140625" style="183" customWidth="1"/>
    <col min="7425" max="7425" width="58.85546875" style="183" customWidth="1"/>
    <col min="7426" max="7426" width="32.85546875" style="183" customWidth="1"/>
    <col min="7427" max="7679" width="9.140625" style="183"/>
    <col min="7680" max="7680" width="4.140625" style="183" customWidth="1"/>
    <col min="7681" max="7681" width="58.85546875" style="183" customWidth="1"/>
    <col min="7682" max="7682" width="32.85546875" style="183" customWidth="1"/>
    <col min="7683" max="7935" width="9.140625" style="183"/>
    <col min="7936" max="7936" width="4.140625" style="183" customWidth="1"/>
    <col min="7937" max="7937" width="58.85546875" style="183" customWidth="1"/>
    <col min="7938" max="7938" width="32.85546875" style="183" customWidth="1"/>
    <col min="7939" max="8191" width="9.140625" style="183"/>
    <col min="8192" max="8192" width="4.140625" style="183" customWidth="1"/>
    <col min="8193" max="8193" width="58.85546875" style="183" customWidth="1"/>
    <col min="8194" max="8194" width="32.85546875" style="183" customWidth="1"/>
    <col min="8195" max="8447" width="9.140625" style="183"/>
    <col min="8448" max="8448" width="4.140625" style="183" customWidth="1"/>
    <col min="8449" max="8449" width="58.85546875" style="183" customWidth="1"/>
    <col min="8450" max="8450" width="32.85546875" style="183" customWidth="1"/>
    <col min="8451" max="8703" width="9.140625" style="183"/>
    <col min="8704" max="8704" width="4.140625" style="183" customWidth="1"/>
    <col min="8705" max="8705" width="58.85546875" style="183" customWidth="1"/>
    <col min="8706" max="8706" width="32.85546875" style="183" customWidth="1"/>
    <col min="8707" max="8959" width="9.140625" style="183"/>
    <col min="8960" max="8960" width="4.140625" style="183" customWidth="1"/>
    <col min="8961" max="8961" width="58.85546875" style="183" customWidth="1"/>
    <col min="8962" max="8962" width="32.85546875" style="183" customWidth="1"/>
    <col min="8963" max="9215" width="9.140625" style="183"/>
    <col min="9216" max="9216" width="4.140625" style="183" customWidth="1"/>
    <col min="9217" max="9217" width="58.85546875" style="183" customWidth="1"/>
    <col min="9218" max="9218" width="32.85546875" style="183" customWidth="1"/>
    <col min="9219" max="9471" width="9.140625" style="183"/>
    <col min="9472" max="9472" width="4.140625" style="183" customWidth="1"/>
    <col min="9473" max="9473" width="58.85546875" style="183" customWidth="1"/>
    <col min="9474" max="9474" width="32.85546875" style="183" customWidth="1"/>
    <col min="9475" max="9727" width="9.140625" style="183"/>
    <col min="9728" max="9728" width="4.140625" style="183" customWidth="1"/>
    <col min="9729" max="9729" width="58.85546875" style="183" customWidth="1"/>
    <col min="9730" max="9730" width="32.85546875" style="183" customWidth="1"/>
    <col min="9731" max="9983" width="9.140625" style="183"/>
    <col min="9984" max="9984" width="4.140625" style="183" customWidth="1"/>
    <col min="9985" max="9985" width="58.85546875" style="183" customWidth="1"/>
    <col min="9986" max="9986" width="32.85546875" style="183" customWidth="1"/>
    <col min="9987" max="10239" width="9.140625" style="183"/>
    <col min="10240" max="10240" width="4.140625" style="183" customWidth="1"/>
    <col min="10241" max="10241" width="58.85546875" style="183" customWidth="1"/>
    <col min="10242" max="10242" width="32.85546875" style="183" customWidth="1"/>
    <col min="10243" max="10495" width="9.140625" style="183"/>
    <col min="10496" max="10496" width="4.140625" style="183" customWidth="1"/>
    <col min="10497" max="10497" width="58.85546875" style="183" customWidth="1"/>
    <col min="10498" max="10498" width="32.85546875" style="183" customWidth="1"/>
    <col min="10499" max="10751" width="9.140625" style="183"/>
    <col min="10752" max="10752" width="4.140625" style="183" customWidth="1"/>
    <col min="10753" max="10753" width="58.85546875" style="183" customWidth="1"/>
    <col min="10754" max="10754" width="32.85546875" style="183" customWidth="1"/>
    <col min="10755" max="11007" width="9.140625" style="183"/>
    <col min="11008" max="11008" width="4.140625" style="183" customWidth="1"/>
    <col min="11009" max="11009" width="58.85546875" style="183" customWidth="1"/>
    <col min="11010" max="11010" width="32.85546875" style="183" customWidth="1"/>
    <col min="11011" max="11263" width="9.140625" style="183"/>
    <col min="11264" max="11264" width="4.140625" style="183" customWidth="1"/>
    <col min="11265" max="11265" width="58.85546875" style="183" customWidth="1"/>
    <col min="11266" max="11266" width="32.85546875" style="183" customWidth="1"/>
    <col min="11267" max="11519" width="9.140625" style="183"/>
    <col min="11520" max="11520" width="4.140625" style="183" customWidth="1"/>
    <col min="11521" max="11521" width="58.85546875" style="183" customWidth="1"/>
    <col min="11522" max="11522" width="32.85546875" style="183" customWidth="1"/>
    <col min="11523" max="11775" width="9.140625" style="183"/>
    <col min="11776" max="11776" width="4.140625" style="183" customWidth="1"/>
    <col min="11777" max="11777" width="58.85546875" style="183" customWidth="1"/>
    <col min="11778" max="11778" width="32.85546875" style="183" customWidth="1"/>
    <col min="11779" max="12031" width="9.140625" style="183"/>
    <col min="12032" max="12032" width="4.140625" style="183" customWidth="1"/>
    <col min="12033" max="12033" width="58.85546875" style="183" customWidth="1"/>
    <col min="12034" max="12034" width="32.85546875" style="183" customWidth="1"/>
    <col min="12035" max="12287" width="9.140625" style="183"/>
    <col min="12288" max="12288" width="4.140625" style="183" customWidth="1"/>
    <col min="12289" max="12289" width="58.85546875" style="183" customWidth="1"/>
    <col min="12290" max="12290" width="32.85546875" style="183" customWidth="1"/>
    <col min="12291" max="12543" width="9.140625" style="183"/>
    <col min="12544" max="12544" width="4.140625" style="183" customWidth="1"/>
    <col min="12545" max="12545" width="58.85546875" style="183" customWidth="1"/>
    <col min="12546" max="12546" width="32.85546875" style="183" customWidth="1"/>
    <col min="12547" max="12799" width="9.140625" style="183"/>
    <col min="12800" max="12800" width="4.140625" style="183" customWidth="1"/>
    <col min="12801" max="12801" width="58.85546875" style="183" customWidth="1"/>
    <col min="12802" max="12802" width="32.85546875" style="183" customWidth="1"/>
    <col min="12803" max="13055" width="9.140625" style="183"/>
    <col min="13056" max="13056" width="4.140625" style="183" customWidth="1"/>
    <col min="13057" max="13057" width="58.85546875" style="183" customWidth="1"/>
    <col min="13058" max="13058" width="32.85546875" style="183" customWidth="1"/>
    <col min="13059" max="13311" width="9.140625" style="183"/>
    <col min="13312" max="13312" width="4.140625" style="183" customWidth="1"/>
    <col min="13313" max="13313" width="58.85546875" style="183" customWidth="1"/>
    <col min="13314" max="13314" width="32.85546875" style="183" customWidth="1"/>
    <col min="13315" max="13567" width="9.140625" style="183"/>
    <col min="13568" max="13568" width="4.140625" style="183" customWidth="1"/>
    <col min="13569" max="13569" width="58.85546875" style="183" customWidth="1"/>
    <col min="13570" max="13570" width="32.85546875" style="183" customWidth="1"/>
    <col min="13571" max="13823" width="9.140625" style="183"/>
    <col min="13824" max="13824" width="4.140625" style="183" customWidth="1"/>
    <col min="13825" max="13825" width="58.85546875" style="183" customWidth="1"/>
    <col min="13826" max="13826" width="32.85546875" style="183" customWidth="1"/>
    <col min="13827" max="14079" width="9.140625" style="183"/>
    <col min="14080" max="14080" width="4.140625" style="183" customWidth="1"/>
    <col min="14081" max="14081" width="58.85546875" style="183" customWidth="1"/>
    <col min="14082" max="14082" width="32.85546875" style="183" customWidth="1"/>
    <col min="14083" max="14335" width="9.140625" style="183"/>
    <col min="14336" max="14336" width="4.140625" style="183" customWidth="1"/>
    <col min="14337" max="14337" width="58.85546875" style="183" customWidth="1"/>
    <col min="14338" max="14338" width="32.85546875" style="183" customWidth="1"/>
    <col min="14339" max="14591" width="9.140625" style="183"/>
    <col min="14592" max="14592" width="4.140625" style="183" customWidth="1"/>
    <col min="14593" max="14593" width="58.85546875" style="183" customWidth="1"/>
    <col min="14594" max="14594" width="32.85546875" style="183" customWidth="1"/>
    <col min="14595" max="14847" width="9.140625" style="183"/>
    <col min="14848" max="14848" width="4.140625" style="183" customWidth="1"/>
    <col min="14849" max="14849" width="58.85546875" style="183" customWidth="1"/>
    <col min="14850" max="14850" width="32.85546875" style="183" customWidth="1"/>
    <col min="14851" max="15103" width="9.140625" style="183"/>
    <col min="15104" max="15104" width="4.140625" style="183" customWidth="1"/>
    <col min="15105" max="15105" width="58.85546875" style="183" customWidth="1"/>
    <col min="15106" max="15106" width="32.85546875" style="183" customWidth="1"/>
    <col min="15107" max="15359" width="9.140625" style="183"/>
    <col min="15360" max="15360" width="4.140625" style="183" customWidth="1"/>
    <col min="15361" max="15361" width="58.85546875" style="183" customWidth="1"/>
    <col min="15362" max="15362" width="32.85546875" style="183" customWidth="1"/>
    <col min="15363" max="15615" width="9.140625" style="183"/>
    <col min="15616" max="15616" width="4.140625" style="183" customWidth="1"/>
    <col min="15617" max="15617" width="58.85546875" style="183" customWidth="1"/>
    <col min="15618" max="15618" width="32.85546875" style="183" customWidth="1"/>
    <col min="15619" max="15871" width="9.140625" style="183"/>
    <col min="15872" max="15872" width="4.140625" style="183" customWidth="1"/>
    <col min="15873" max="15873" width="58.85546875" style="183" customWidth="1"/>
    <col min="15874" max="15874" width="32.85546875" style="183" customWidth="1"/>
    <col min="15875" max="16127" width="9.140625" style="183"/>
    <col min="16128" max="16128" width="4.140625" style="183" customWidth="1"/>
    <col min="16129" max="16129" width="58.85546875" style="183" customWidth="1"/>
    <col min="16130" max="16130" width="32.85546875" style="183" customWidth="1"/>
    <col min="16131" max="16384" width="9.140625" style="183"/>
  </cols>
  <sheetData>
    <row r="1" spans="1:4" x14ac:dyDescent="0.2">
      <c r="C1" s="184" t="s">
        <v>595</v>
      </c>
    </row>
    <row r="2" spans="1:4" ht="67.5" x14ac:dyDescent="0.2">
      <c r="C2" s="180" t="s">
        <v>1</v>
      </c>
    </row>
    <row r="3" spans="1:4" x14ac:dyDescent="0.2">
      <c r="A3" s="185"/>
      <c r="B3" s="186"/>
      <c r="C3" s="187" t="s">
        <v>596</v>
      </c>
      <c r="D3" s="186"/>
    </row>
    <row r="4" spans="1:4" ht="58.5" customHeight="1" x14ac:dyDescent="0.2">
      <c r="A4" s="185"/>
      <c r="B4" s="186"/>
      <c r="C4" s="188" t="s">
        <v>558</v>
      </c>
      <c r="D4" s="186"/>
    </row>
    <row r="5" spans="1:4" x14ac:dyDescent="0.2">
      <c r="A5" s="185"/>
      <c r="B5" s="186"/>
      <c r="C5" s="189" t="s">
        <v>597</v>
      </c>
      <c r="D5" s="186"/>
    </row>
    <row r="6" spans="1:4" x14ac:dyDescent="0.2">
      <c r="A6" s="185"/>
      <c r="B6" s="186"/>
      <c r="C6" s="190"/>
      <c r="D6" s="186"/>
    </row>
    <row r="7" spans="1:4" ht="117.75" customHeight="1" x14ac:dyDescent="0.2">
      <c r="A7" s="185"/>
      <c r="B7" s="266" t="s">
        <v>598</v>
      </c>
      <c r="C7" s="266"/>
      <c r="D7" s="186"/>
    </row>
    <row r="8" spans="1:4" ht="15" x14ac:dyDescent="0.2">
      <c r="A8" s="185"/>
      <c r="B8" s="191"/>
      <c r="C8" s="216" t="s">
        <v>5</v>
      </c>
      <c r="D8" s="186"/>
    </row>
    <row r="9" spans="1:4" s="193" customFormat="1" x14ac:dyDescent="0.25">
      <c r="A9" s="267" t="s">
        <v>599</v>
      </c>
      <c r="B9" s="267" t="s">
        <v>600</v>
      </c>
      <c r="C9" s="268" t="s">
        <v>601</v>
      </c>
      <c r="D9" s="192"/>
    </row>
    <row r="10" spans="1:4" s="193" customFormat="1" x14ac:dyDescent="0.25">
      <c r="A10" s="267"/>
      <c r="B10" s="267"/>
      <c r="C10" s="268"/>
      <c r="D10" s="192"/>
    </row>
    <row r="11" spans="1:4" s="198" customFormat="1" ht="39" customHeight="1" x14ac:dyDescent="0.25">
      <c r="A11" s="194">
        <v>1</v>
      </c>
      <c r="B11" s="195" t="s">
        <v>602</v>
      </c>
      <c r="C11" s="196">
        <v>200</v>
      </c>
      <c r="D11" s="197"/>
    </row>
    <row r="12" spans="1:4" s="203" customFormat="1" ht="24.75" customHeight="1" x14ac:dyDescent="0.25">
      <c r="A12" s="199"/>
      <c r="B12" s="200" t="s">
        <v>603</v>
      </c>
      <c r="C12" s="201">
        <f>SUM(C11:C11)</f>
        <v>200</v>
      </c>
      <c r="D12" s="202"/>
    </row>
  </sheetData>
  <mergeCells count="4">
    <mergeCell ref="B7:C7"/>
    <mergeCell ref="A9:A10"/>
    <mergeCell ref="B9:B10"/>
    <mergeCell ref="C9:C10"/>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6" sqref="C6"/>
    </sheetView>
  </sheetViews>
  <sheetFormatPr defaultRowHeight="12.75" x14ac:dyDescent="0.2"/>
  <cols>
    <col min="1" max="1" width="4.140625" style="183" customWidth="1"/>
    <col min="2" max="2" width="54.7109375" style="183" customWidth="1"/>
    <col min="3" max="4" width="21.85546875" style="183" customWidth="1"/>
    <col min="5" max="256" width="9.140625" style="183"/>
    <col min="257" max="257" width="4.140625" style="183" customWidth="1"/>
    <col min="258" max="258" width="58.85546875" style="183" customWidth="1"/>
    <col min="259" max="259" width="32.85546875" style="183" customWidth="1"/>
    <col min="260" max="512" width="9.140625" style="183"/>
    <col min="513" max="513" width="4.140625" style="183" customWidth="1"/>
    <col min="514" max="514" width="58.85546875" style="183" customWidth="1"/>
    <col min="515" max="515" width="32.85546875" style="183" customWidth="1"/>
    <col min="516" max="768" width="9.140625" style="183"/>
    <col min="769" max="769" width="4.140625" style="183" customWidth="1"/>
    <col min="770" max="770" width="58.85546875" style="183" customWidth="1"/>
    <col min="771" max="771" width="32.85546875" style="183" customWidth="1"/>
    <col min="772" max="1024" width="9.140625" style="183"/>
    <col min="1025" max="1025" width="4.140625" style="183" customWidth="1"/>
    <col min="1026" max="1026" width="58.85546875" style="183" customWidth="1"/>
    <col min="1027" max="1027" width="32.85546875" style="183" customWidth="1"/>
    <col min="1028" max="1280" width="9.140625" style="183"/>
    <col min="1281" max="1281" width="4.140625" style="183" customWidth="1"/>
    <col min="1282" max="1282" width="58.85546875" style="183" customWidth="1"/>
    <col min="1283" max="1283" width="32.85546875" style="183" customWidth="1"/>
    <col min="1284" max="1536" width="9.140625" style="183"/>
    <col min="1537" max="1537" width="4.140625" style="183" customWidth="1"/>
    <col min="1538" max="1538" width="58.85546875" style="183" customWidth="1"/>
    <col min="1539" max="1539" width="32.85546875" style="183" customWidth="1"/>
    <col min="1540" max="1792" width="9.140625" style="183"/>
    <col min="1793" max="1793" width="4.140625" style="183" customWidth="1"/>
    <col min="1794" max="1794" width="58.85546875" style="183" customWidth="1"/>
    <col min="1795" max="1795" width="32.85546875" style="183" customWidth="1"/>
    <col min="1796" max="2048" width="9.140625" style="183"/>
    <col min="2049" max="2049" width="4.140625" style="183" customWidth="1"/>
    <col min="2050" max="2050" width="58.85546875" style="183" customWidth="1"/>
    <col min="2051" max="2051" width="32.85546875" style="183" customWidth="1"/>
    <col min="2052" max="2304" width="9.140625" style="183"/>
    <col min="2305" max="2305" width="4.140625" style="183" customWidth="1"/>
    <col min="2306" max="2306" width="58.85546875" style="183" customWidth="1"/>
    <col min="2307" max="2307" width="32.85546875" style="183" customWidth="1"/>
    <col min="2308" max="2560" width="9.140625" style="183"/>
    <col min="2561" max="2561" width="4.140625" style="183" customWidth="1"/>
    <col min="2562" max="2562" width="58.85546875" style="183" customWidth="1"/>
    <col min="2563" max="2563" width="32.85546875" style="183" customWidth="1"/>
    <col min="2564" max="2816" width="9.140625" style="183"/>
    <col min="2817" max="2817" width="4.140625" style="183" customWidth="1"/>
    <col min="2818" max="2818" width="58.85546875" style="183" customWidth="1"/>
    <col min="2819" max="2819" width="32.85546875" style="183" customWidth="1"/>
    <col min="2820" max="3072" width="9.140625" style="183"/>
    <col min="3073" max="3073" width="4.140625" style="183" customWidth="1"/>
    <col min="3074" max="3074" width="58.85546875" style="183" customWidth="1"/>
    <col min="3075" max="3075" width="32.85546875" style="183" customWidth="1"/>
    <col min="3076" max="3328" width="9.140625" style="183"/>
    <col min="3329" max="3329" width="4.140625" style="183" customWidth="1"/>
    <col min="3330" max="3330" width="58.85546875" style="183" customWidth="1"/>
    <col min="3331" max="3331" width="32.85546875" style="183" customWidth="1"/>
    <col min="3332" max="3584" width="9.140625" style="183"/>
    <col min="3585" max="3585" width="4.140625" style="183" customWidth="1"/>
    <col min="3586" max="3586" width="58.85546875" style="183" customWidth="1"/>
    <col min="3587" max="3587" width="32.85546875" style="183" customWidth="1"/>
    <col min="3588" max="3840" width="9.140625" style="183"/>
    <col min="3841" max="3841" width="4.140625" style="183" customWidth="1"/>
    <col min="3842" max="3842" width="58.85546875" style="183" customWidth="1"/>
    <col min="3843" max="3843" width="32.85546875" style="183" customWidth="1"/>
    <col min="3844" max="4096" width="9.140625" style="183"/>
    <col min="4097" max="4097" width="4.140625" style="183" customWidth="1"/>
    <col min="4098" max="4098" width="58.85546875" style="183" customWidth="1"/>
    <col min="4099" max="4099" width="32.85546875" style="183" customWidth="1"/>
    <col min="4100" max="4352" width="9.140625" style="183"/>
    <col min="4353" max="4353" width="4.140625" style="183" customWidth="1"/>
    <col min="4354" max="4354" width="58.85546875" style="183" customWidth="1"/>
    <col min="4355" max="4355" width="32.85546875" style="183" customWidth="1"/>
    <col min="4356" max="4608" width="9.140625" style="183"/>
    <col min="4609" max="4609" width="4.140625" style="183" customWidth="1"/>
    <col min="4610" max="4610" width="58.85546875" style="183" customWidth="1"/>
    <col min="4611" max="4611" width="32.85546875" style="183" customWidth="1"/>
    <col min="4612" max="4864" width="9.140625" style="183"/>
    <col min="4865" max="4865" width="4.140625" style="183" customWidth="1"/>
    <col min="4866" max="4866" width="58.85546875" style="183" customWidth="1"/>
    <col min="4867" max="4867" width="32.85546875" style="183" customWidth="1"/>
    <col min="4868" max="5120" width="9.140625" style="183"/>
    <col min="5121" max="5121" width="4.140625" style="183" customWidth="1"/>
    <col min="5122" max="5122" width="58.85546875" style="183" customWidth="1"/>
    <col min="5123" max="5123" width="32.85546875" style="183" customWidth="1"/>
    <col min="5124" max="5376" width="9.140625" style="183"/>
    <col min="5377" max="5377" width="4.140625" style="183" customWidth="1"/>
    <col min="5378" max="5378" width="58.85546875" style="183" customWidth="1"/>
    <col min="5379" max="5379" width="32.85546875" style="183" customWidth="1"/>
    <col min="5380" max="5632" width="9.140625" style="183"/>
    <col min="5633" max="5633" width="4.140625" style="183" customWidth="1"/>
    <col min="5634" max="5634" width="58.85546875" style="183" customWidth="1"/>
    <col min="5635" max="5635" width="32.85546875" style="183" customWidth="1"/>
    <col min="5636" max="5888" width="9.140625" style="183"/>
    <col min="5889" max="5889" width="4.140625" style="183" customWidth="1"/>
    <col min="5890" max="5890" width="58.85546875" style="183" customWidth="1"/>
    <col min="5891" max="5891" width="32.85546875" style="183" customWidth="1"/>
    <col min="5892" max="6144" width="9.140625" style="183"/>
    <col min="6145" max="6145" width="4.140625" style="183" customWidth="1"/>
    <col min="6146" max="6146" width="58.85546875" style="183" customWidth="1"/>
    <col min="6147" max="6147" width="32.85546875" style="183" customWidth="1"/>
    <col min="6148" max="6400" width="9.140625" style="183"/>
    <col min="6401" max="6401" width="4.140625" style="183" customWidth="1"/>
    <col min="6402" max="6402" width="58.85546875" style="183" customWidth="1"/>
    <col min="6403" max="6403" width="32.85546875" style="183" customWidth="1"/>
    <col min="6404" max="6656" width="9.140625" style="183"/>
    <col min="6657" max="6657" width="4.140625" style="183" customWidth="1"/>
    <col min="6658" max="6658" width="58.85546875" style="183" customWidth="1"/>
    <col min="6659" max="6659" width="32.85546875" style="183" customWidth="1"/>
    <col min="6660" max="6912" width="9.140625" style="183"/>
    <col min="6913" max="6913" width="4.140625" style="183" customWidth="1"/>
    <col min="6914" max="6914" width="58.85546875" style="183" customWidth="1"/>
    <col min="6915" max="6915" width="32.85546875" style="183" customWidth="1"/>
    <col min="6916" max="7168" width="9.140625" style="183"/>
    <col min="7169" max="7169" width="4.140625" style="183" customWidth="1"/>
    <col min="7170" max="7170" width="58.85546875" style="183" customWidth="1"/>
    <col min="7171" max="7171" width="32.85546875" style="183" customWidth="1"/>
    <col min="7172" max="7424" width="9.140625" style="183"/>
    <col min="7425" max="7425" width="4.140625" style="183" customWidth="1"/>
    <col min="7426" max="7426" width="58.85546875" style="183" customWidth="1"/>
    <col min="7427" max="7427" width="32.85546875" style="183" customWidth="1"/>
    <col min="7428" max="7680" width="9.140625" style="183"/>
    <col min="7681" max="7681" width="4.140625" style="183" customWidth="1"/>
    <col min="7682" max="7682" width="58.85546875" style="183" customWidth="1"/>
    <col min="7683" max="7683" width="32.85546875" style="183" customWidth="1"/>
    <col min="7684" max="7936" width="9.140625" style="183"/>
    <col min="7937" max="7937" width="4.140625" style="183" customWidth="1"/>
    <col min="7938" max="7938" width="58.85546875" style="183" customWidth="1"/>
    <col min="7939" max="7939" width="32.85546875" style="183" customWidth="1"/>
    <col min="7940" max="8192" width="9.140625" style="183"/>
    <col min="8193" max="8193" width="4.140625" style="183" customWidth="1"/>
    <col min="8194" max="8194" width="58.85546875" style="183" customWidth="1"/>
    <col min="8195" max="8195" width="32.85546875" style="183" customWidth="1"/>
    <col min="8196" max="8448" width="9.140625" style="183"/>
    <col min="8449" max="8449" width="4.140625" style="183" customWidth="1"/>
    <col min="8450" max="8450" width="58.85546875" style="183" customWidth="1"/>
    <col min="8451" max="8451" width="32.85546875" style="183" customWidth="1"/>
    <col min="8452" max="8704" width="9.140625" style="183"/>
    <col min="8705" max="8705" width="4.140625" style="183" customWidth="1"/>
    <col min="8706" max="8706" width="58.85546875" style="183" customWidth="1"/>
    <col min="8707" max="8707" width="32.85546875" style="183" customWidth="1"/>
    <col min="8708" max="8960" width="9.140625" style="183"/>
    <col min="8961" max="8961" width="4.140625" style="183" customWidth="1"/>
    <col min="8962" max="8962" width="58.85546875" style="183" customWidth="1"/>
    <col min="8963" max="8963" width="32.85546875" style="183" customWidth="1"/>
    <col min="8964" max="9216" width="9.140625" style="183"/>
    <col min="9217" max="9217" width="4.140625" style="183" customWidth="1"/>
    <col min="9218" max="9218" width="58.85546875" style="183" customWidth="1"/>
    <col min="9219" max="9219" width="32.85546875" style="183" customWidth="1"/>
    <col min="9220" max="9472" width="9.140625" style="183"/>
    <col min="9473" max="9473" width="4.140625" style="183" customWidth="1"/>
    <col min="9474" max="9474" width="58.85546875" style="183" customWidth="1"/>
    <col min="9475" max="9475" width="32.85546875" style="183" customWidth="1"/>
    <col min="9476" max="9728" width="9.140625" style="183"/>
    <col min="9729" max="9729" width="4.140625" style="183" customWidth="1"/>
    <col min="9730" max="9730" width="58.85546875" style="183" customWidth="1"/>
    <col min="9731" max="9731" width="32.85546875" style="183" customWidth="1"/>
    <col min="9732" max="9984" width="9.140625" style="183"/>
    <col min="9985" max="9985" width="4.140625" style="183" customWidth="1"/>
    <col min="9986" max="9986" width="58.85546875" style="183" customWidth="1"/>
    <col min="9987" max="9987" width="32.85546875" style="183" customWidth="1"/>
    <col min="9988" max="10240" width="9.140625" style="183"/>
    <col min="10241" max="10241" width="4.140625" style="183" customWidth="1"/>
    <col min="10242" max="10242" width="58.85546875" style="183" customWidth="1"/>
    <col min="10243" max="10243" width="32.85546875" style="183" customWidth="1"/>
    <col min="10244" max="10496" width="9.140625" style="183"/>
    <col min="10497" max="10497" width="4.140625" style="183" customWidth="1"/>
    <col min="10498" max="10498" width="58.85546875" style="183" customWidth="1"/>
    <col min="10499" max="10499" width="32.85546875" style="183" customWidth="1"/>
    <col min="10500" max="10752" width="9.140625" style="183"/>
    <col min="10753" max="10753" width="4.140625" style="183" customWidth="1"/>
    <col min="10754" max="10754" width="58.85546875" style="183" customWidth="1"/>
    <col min="10755" max="10755" width="32.85546875" style="183" customWidth="1"/>
    <col min="10756" max="11008" width="9.140625" style="183"/>
    <col min="11009" max="11009" width="4.140625" style="183" customWidth="1"/>
    <col min="11010" max="11010" width="58.85546875" style="183" customWidth="1"/>
    <col min="11011" max="11011" width="32.85546875" style="183" customWidth="1"/>
    <col min="11012" max="11264" width="9.140625" style="183"/>
    <col min="11265" max="11265" width="4.140625" style="183" customWidth="1"/>
    <col min="11266" max="11266" width="58.85546875" style="183" customWidth="1"/>
    <col min="11267" max="11267" width="32.85546875" style="183" customWidth="1"/>
    <col min="11268" max="11520" width="9.140625" style="183"/>
    <col min="11521" max="11521" width="4.140625" style="183" customWidth="1"/>
    <col min="11522" max="11522" width="58.85546875" style="183" customWidth="1"/>
    <col min="11523" max="11523" width="32.85546875" style="183" customWidth="1"/>
    <col min="11524" max="11776" width="9.140625" style="183"/>
    <col min="11777" max="11777" width="4.140625" style="183" customWidth="1"/>
    <col min="11778" max="11778" width="58.85546875" style="183" customWidth="1"/>
    <col min="11779" max="11779" width="32.85546875" style="183" customWidth="1"/>
    <col min="11780" max="12032" width="9.140625" style="183"/>
    <col min="12033" max="12033" width="4.140625" style="183" customWidth="1"/>
    <col min="12034" max="12034" width="58.85546875" style="183" customWidth="1"/>
    <col min="12035" max="12035" width="32.85546875" style="183" customWidth="1"/>
    <col min="12036" max="12288" width="9.140625" style="183"/>
    <col min="12289" max="12289" width="4.140625" style="183" customWidth="1"/>
    <col min="12290" max="12290" width="58.85546875" style="183" customWidth="1"/>
    <col min="12291" max="12291" width="32.85546875" style="183" customWidth="1"/>
    <col min="12292" max="12544" width="9.140625" style="183"/>
    <col min="12545" max="12545" width="4.140625" style="183" customWidth="1"/>
    <col min="12546" max="12546" width="58.85546875" style="183" customWidth="1"/>
    <col min="12547" max="12547" width="32.85546875" style="183" customWidth="1"/>
    <col min="12548" max="12800" width="9.140625" style="183"/>
    <col min="12801" max="12801" width="4.140625" style="183" customWidth="1"/>
    <col min="12802" max="12802" width="58.85546875" style="183" customWidth="1"/>
    <col min="12803" max="12803" width="32.85546875" style="183" customWidth="1"/>
    <col min="12804" max="13056" width="9.140625" style="183"/>
    <col min="13057" max="13057" width="4.140625" style="183" customWidth="1"/>
    <col min="13058" max="13058" width="58.85546875" style="183" customWidth="1"/>
    <col min="13059" max="13059" width="32.85546875" style="183" customWidth="1"/>
    <col min="13060" max="13312" width="9.140625" style="183"/>
    <col min="13313" max="13313" width="4.140625" style="183" customWidth="1"/>
    <col min="13314" max="13314" width="58.85546875" style="183" customWidth="1"/>
    <col min="13315" max="13315" width="32.85546875" style="183" customWidth="1"/>
    <col min="13316" max="13568" width="9.140625" style="183"/>
    <col min="13569" max="13569" width="4.140625" style="183" customWidth="1"/>
    <col min="13570" max="13570" width="58.85546875" style="183" customWidth="1"/>
    <col min="13571" max="13571" width="32.85546875" style="183" customWidth="1"/>
    <col min="13572" max="13824" width="9.140625" style="183"/>
    <col min="13825" max="13825" width="4.140625" style="183" customWidth="1"/>
    <col min="13826" max="13826" width="58.85546875" style="183" customWidth="1"/>
    <col min="13827" max="13827" width="32.85546875" style="183" customWidth="1"/>
    <col min="13828" max="14080" width="9.140625" style="183"/>
    <col min="14081" max="14081" width="4.140625" style="183" customWidth="1"/>
    <col min="14082" max="14082" width="58.85546875" style="183" customWidth="1"/>
    <col min="14083" max="14083" width="32.85546875" style="183" customWidth="1"/>
    <col min="14084" max="14336" width="9.140625" style="183"/>
    <col min="14337" max="14337" width="4.140625" style="183" customWidth="1"/>
    <col min="14338" max="14338" width="58.85546875" style="183" customWidth="1"/>
    <col min="14339" max="14339" width="32.85546875" style="183" customWidth="1"/>
    <col min="14340" max="14592" width="9.140625" style="183"/>
    <col min="14593" max="14593" width="4.140625" style="183" customWidth="1"/>
    <col min="14594" max="14594" width="58.85546875" style="183" customWidth="1"/>
    <col min="14595" max="14595" width="32.85546875" style="183" customWidth="1"/>
    <col min="14596" max="14848" width="9.140625" style="183"/>
    <col min="14849" max="14849" width="4.140625" style="183" customWidth="1"/>
    <col min="14850" max="14850" width="58.85546875" style="183" customWidth="1"/>
    <col min="14851" max="14851" width="32.85546875" style="183" customWidth="1"/>
    <col min="14852" max="15104" width="9.140625" style="183"/>
    <col min="15105" max="15105" width="4.140625" style="183" customWidth="1"/>
    <col min="15106" max="15106" width="58.85546875" style="183" customWidth="1"/>
    <col min="15107" max="15107" width="32.85546875" style="183" customWidth="1"/>
    <col min="15108" max="15360" width="9.140625" style="183"/>
    <col min="15361" max="15361" width="4.140625" style="183" customWidth="1"/>
    <col min="15362" max="15362" width="58.85546875" style="183" customWidth="1"/>
    <col min="15363" max="15363" width="32.85546875" style="183" customWidth="1"/>
    <col min="15364" max="15616" width="9.140625" style="183"/>
    <col min="15617" max="15617" width="4.140625" style="183" customWidth="1"/>
    <col min="15618" max="15618" width="58.85546875" style="183" customWidth="1"/>
    <col min="15619" max="15619" width="32.85546875" style="183" customWidth="1"/>
    <col min="15620" max="15872" width="9.140625" style="183"/>
    <col min="15873" max="15873" width="4.140625" style="183" customWidth="1"/>
    <col min="15874" max="15874" width="58.85546875" style="183" customWidth="1"/>
    <col min="15875" max="15875" width="32.85546875" style="183" customWidth="1"/>
    <col min="15876" max="16128" width="9.140625" style="183"/>
    <col min="16129" max="16129" width="4.140625" style="183" customWidth="1"/>
    <col min="16130" max="16130" width="58.85546875" style="183" customWidth="1"/>
    <col min="16131" max="16131" width="32.85546875" style="183" customWidth="1"/>
    <col min="16132" max="16384" width="9.140625" style="183"/>
  </cols>
  <sheetData>
    <row r="1" spans="1:5" x14ac:dyDescent="0.2">
      <c r="C1" s="184" t="s">
        <v>604</v>
      </c>
    </row>
    <row r="2" spans="1:5" ht="59.25" customHeight="1" x14ac:dyDescent="0.2">
      <c r="C2" s="223" t="s">
        <v>1</v>
      </c>
      <c r="D2" s="223"/>
    </row>
    <row r="3" spans="1:5" x14ac:dyDescent="0.2">
      <c r="A3" s="185"/>
      <c r="B3" s="186"/>
      <c r="C3" s="187" t="s">
        <v>605</v>
      </c>
      <c r="D3" s="186"/>
      <c r="E3" s="186"/>
    </row>
    <row r="4" spans="1:5" ht="50.25" customHeight="1" x14ac:dyDescent="0.2">
      <c r="A4" s="185"/>
      <c r="B4" s="186"/>
      <c r="C4" s="269" t="s">
        <v>558</v>
      </c>
      <c r="D4" s="269"/>
      <c r="E4" s="186"/>
    </row>
    <row r="5" spans="1:5" x14ac:dyDescent="0.2">
      <c r="A5" s="185"/>
      <c r="B5" s="186"/>
      <c r="C5" s="189" t="s">
        <v>597</v>
      </c>
      <c r="D5" s="186"/>
      <c r="E5" s="186"/>
    </row>
    <row r="6" spans="1:5" x14ac:dyDescent="0.2">
      <c r="A6" s="185"/>
      <c r="B6" s="186"/>
      <c r="C6" s="190"/>
      <c r="D6" s="186"/>
      <c r="E6" s="186"/>
    </row>
    <row r="7" spans="1:5" ht="124.5" customHeight="1" x14ac:dyDescent="0.2">
      <c r="A7" s="185"/>
      <c r="B7" s="266" t="s">
        <v>606</v>
      </c>
      <c r="C7" s="266"/>
      <c r="D7" s="266"/>
      <c r="E7" s="186"/>
    </row>
    <row r="8" spans="1:5" ht="15" x14ac:dyDescent="0.2">
      <c r="A8" s="185"/>
      <c r="B8" s="191"/>
      <c r="C8" s="191"/>
      <c r="D8" s="186" t="s">
        <v>5</v>
      </c>
      <c r="E8" s="186"/>
    </row>
    <row r="9" spans="1:5" s="193" customFormat="1" x14ac:dyDescent="0.25">
      <c r="A9" s="267" t="s">
        <v>599</v>
      </c>
      <c r="B9" s="267" t="s">
        <v>600</v>
      </c>
      <c r="C9" s="268" t="s">
        <v>607</v>
      </c>
      <c r="D9" s="268" t="s">
        <v>608</v>
      </c>
      <c r="E9" s="192"/>
    </row>
    <row r="10" spans="1:5" s="193" customFormat="1" x14ac:dyDescent="0.25">
      <c r="A10" s="267"/>
      <c r="B10" s="267"/>
      <c r="C10" s="268"/>
      <c r="D10" s="268"/>
      <c r="E10" s="192"/>
    </row>
    <row r="11" spans="1:5" s="198" customFormat="1" ht="43.5" customHeight="1" x14ac:dyDescent="0.25">
      <c r="A11" s="194">
        <v>1</v>
      </c>
      <c r="B11" s="195" t="s">
        <v>602</v>
      </c>
      <c r="C11" s="196">
        <v>200</v>
      </c>
      <c r="D11" s="196">
        <v>200</v>
      </c>
      <c r="E11" s="197"/>
    </row>
    <row r="12" spans="1:5" s="203" customFormat="1" ht="40.5" customHeight="1" x14ac:dyDescent="0.25">
      <c r="A12" s="199"/>
      <c r="B12" s="200" t="s">
        <v>603</v>
      </c>
      <c r="C12" s="201">
        <f>SUM(C11:C11)</f>
        <v>200</v>
      </c>
      <c r="D12" s="201">
        <f>SUM(D11:D11)</f>
        <v>200</v>
      </c>
      <c r="E12" s="202"/>
    </row>
  </sheetData>
  <mergeCells count="7">
    <mergeCell ref="C2:D2"/>
    <mergeCell ref="C4:D4"/>
    <mergeCell ref="B7:D7"/>
    <mergeCell ref="A9:A10"/>
    <mergeCell ref="B9:B10"/>
    <mergeCell ref="C9:C10"/>
    <mergeCell ref="D9:D10"/>
  </mergeCells>
  <pageMargins left="0.70866141732283472" right="0.70866141732283472"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B12" sqref="B12:C12"/>
    </sheetView>
  </sheetViews>
  <sheetFormatPr defaultRowHeight="12.75" x14ac:dyDescent="0.25"/>
  <cols>
    <col min="1" max="1" width="26.140625" style="2" customWidth="1"/>
    <col min="2" max="2" width="34.42578125" style="2" customWidth="1"/>
    <col min="3" max="3" width="28.140625" style="2" customWidth="1"/>
    <col min="4" max="4" width="18.28515625" style="2" hidden="1" customWidth="1"/>
    <col min="5" max="5" width="15" style="2" hidden="1" customWidth="1"/>
    <col min="6" max="6" width="20.28515625" style="2" customWidth="1"/>
    <col min="7" max="244" width="9.140625" style="2"/>
    <col min="245" max="245" width="26" style="2" customWidth="1"/>
    <col min="246" max="246" width="17.140625" style="2" customWidth="1"/>
    <col min="247" max="247" width="47.42578125" style="2" customWidth="1"/>
    <col min="248" max="248" width="15.5703125" style="2" customWidth="1"/>
    <col min="249" max="249" width="12.7109375" style="2" customWidth="1"/>
    <col min="250" max="500" width="9.140625" style="2"/>
    <col min="501" max="501" width="26" style="2" customWidth="1"/>
    <col min="502" max="502" width="17.140625" style="2" customWidth="1"/>
    <col min="503" max="503" width="47.42578125" style="2" customWidth="1"/>
    <col min="504" max="504" width="15.5703125" style="2" customWidth="1"/>
    <col min="505" max="505" width="12.7109375" style="2" customWidth="1"/>
    <col min="506" max="756" width="9.140625" style="2"/>
    <col min="757" max="757" width="26" style="2" customWidth="1"/>
    <col min="758" max="758" width="17.140625" style="2" customWidth="1"/>
    <col min="759" max="759" width="47.42578125" style="2" customWidth="1"/>
    <col min="760" max="760" width="15.5703125" style="2" customWidth="1"/>
    <col min="761" max="761" width="12.7109375" style="2" customWidth="1"/>
    <col min="762" max="1012" width="9.140625" style="2"/>
    <col min="1013" max="1013" width="26" style="2" customWidth="1"/>
    <col min="1014" max="1014" width="17.140625" style="2" customWidth="1"/>
    <col min="1015" max="1015" width="47.42578125" style="2" customWidth="1"/>
    <col min="1016" max="1016" width="15.5703125" style="2" customWidth="1"/>
    <col min="1017" max="1017" width="12.7109375" style="2" customWidth="1"/>
    <col min="1018" max="1268" width="9.140625" style="2"/>
    <col min="1269" max="1269" width="26" style="2" customWidth="1"/>
    <col min="1270" max="1270" width="17.140625" style="2" customWidth="1"/>
    <col min="1271" max="1271" width="47.42578125" style="2" customWidth="1"/>
    <col min="1272" max="1272" width="15.5703125" style="2" customWidth="1"/>
    <col min="1273" max="1273" width="12.7109375" style="2" customWidth="1"/>
    <col min="1274" max="1524" width="9.140625" style="2"/>
    <col min="1525" max="1525" width="26" style="2" customWidth="1"/>
    <col min="1526" max="1526" width="17.140625" style="2" customWidth="1"/>
    <col min="1527" max="1527" width="47.42578125" style="2" customWidth="1"/>
    <col min="1528" max="1528" width="15.5703125" style="2" customWidth="1"/>
    <col min="1529" max="1529" width="12.7109375" style="2" customWidth="1"/>
    <col min="1530" max="1780" width="9.140625" style="2"/>
    <col min="1781" max="1781" width="26" style="2" customWidth="1"/>
    <col min="1782" max="1782" width="17.140625" style="2" customWidth="1"/>
    <col min="1783" max="1783" width="47.42578125" style="2" customWidth="1"/>
    <col min="1784" max="1784" width="15.5703125" style="2" customWidth="1"/>
    <col min="1785" max="1785" width="12.7109375" style="2" customWidth="1"/>
    <col min="1786" max="2036" width="9.140625" style="2"/>
    <col min="2037" max="2037" width="26" style="2" customWidth="1"/>
    <col min="2038" max="2038" width="17.140625" style="2" customWidth="1"/>
    <col min="2039" max="2039" width="47.42578125" style="2" customWidth="1"/>
    <col min="2040" max="2040" width="15.5703125" style="2" customWidth="1"/>
    <col min="2041" max="2041" width="12.7109375" style="2" customWidth="1"/>
    <col min="2042" max="2292" width="9.140625" style="2"/>
    <col min="2293" max="2293" width="26" style="2" customWidth="1"/>
    <col min="2294" max="2294" width="17.140625" style="2" customWidth="1"/>
    <col min="2295" max="2295" width="47.42578125" style="2" customWidth="1"/>
    <col min="2296" max="2296" width="15.5703125" style="2" customWidth="1"/>
    <col min="2297" max="2297" width="12.7109375" style="2" customWidth="1"/>
    <col min="2298" max="2548" width="9.140625" style="2"/>
    <col min="2549" max="2549" width="26" style="2" customWidth="1"/>
    <col min="2550" max="2550" width="17.140625" style="2" customWidth="1"/>
    <col min="2551" max="2551" width="47.42578125" style="2" customWidth="1"/>
    <col min="2552" max="2552" width="15.5703125" style="2" customWidth="1"/>
    <col min="2553" max="2553" width="12.7109375" style="2" customWidth="1"/>
    <col min="2554" max="2804" width="9.140625" style="2"/>
    <col min="2805" max="2805" width="26" style="2" customWidth="1"/>
    <col min="2806" max="2806" width="17.140625" style="2" customWidth="1"/>
    <col min="2807" max="2807" width="47.42578125" style="2" customWidth="1"/>
    <col min="2808" max="2808" width="15.5703125" style="2" customWidth="1"/>
    <col min="2809" max="2809" width="12.7109375" style="2" customWidth="1"/>
    <col min="2810" max="3060" width="9.140625" style="2"/>
    <col min="3061" max="3061" width="26" style="2" customWidth="1"/>
    <col min="3062" max="3062" width="17.140625" style="2" customWidth="1"/>
    <col min="3063" max="3063" width="47.42578125" style="2" customWidth="1"/>
    <col min="3064" max="3064" width="15.5703125" style="2" customWidth="1"/>
    <col min="3065" max="3065" width="12.7109375" style="2" customWidth="1"/>
    <col min="3066" max="3316" width="9.140625" style="2"/>
    <col min="3317" max="3317" width="26" style="2" customWidth="1"/>
    <col min="3318" max="3318" width="17.140625" style="2" customWidth="1"/>
    <col min="3319" max="3319" width="47.42578125" style="2" customWidth="1"/>
    <col min="3320" max="3320" width="15.5703125" style="2" customWidth="1"/>
    <col min="3321" max="3321" width="12.7109375" style="2" customWidth="1"/>
    <col min="3322" max="3572" width="9.140625" style="2"/>
    <col min="3573" max="3573" width="26" style="2" customWidth="1"/>
    <col min="3574" max="3574" width="17.140625" style="2" customWidth="1"/>
    <col min="3575" max="3575" width="47.42578125" style="2" customWidth="1"/>
    <col min="3576" max="3576" width="15.5703125" style="2" customWidth="1"/>
    <col min="3577" max="3577" width="12.7109375" style="2" customWidth="1"/>
    <col min="3578" max="3828" width="9.140625" style="2"/>
    <col min="3829" max="3829" width="26" style="2" customWidth="1"/>
    <col min="3830" max="3830" width="17.140625" style="2" customWidth="1"/>
    <col min="3831" max="3831" width="47.42578125" style="2" customWidth="1"/>
    <col min="3832" max="3832" width="15.5703125" style="2" customWidth="1"/>
    <col min="3833" max="3833" width="12.7109375" style="2" customWidth="1"/>
    <col min="3834" max="4084" width="9.140625" style="2"/>
    <col min="4085" max="4085" width="26" style="2" customWidth="1"/>
    <col min="4086" max="4086" width="17.140625" style="2" customWidth="1"/>
    <col min="4087" max="4087" width="47.42578125" style="2" customWidth="1"/>
    <col min="4088" max="4088" width="15.5703125" style="2" customWidth="1"/>
    <col min="4089" max="4089" width="12.7109375" style="2" customWidth="1"/>
    <col min="4090" max="4340" width="9.140625" style="2"/>
    <col min="4341" max="4341" width="26" style="2" customWidth="1"/>
    <col min="4342" max="4342" width="17.140625" style="2" customWidth="1"/>
    <col min="4343" max="4343" width="47.42578125" style="2" customWidth="1"/>
    <col min="4344" max="4344" width="15.5703125" style="2" customWidth="1"/>
    <col min="4345" max="4345" width="12.7109375" style="2" customWidth="1"/>
    <col min="4346" max="4596" width="9.140625" style="2"/>
    <col min="4597" max="4597" width="26" style="2" customWidth="1"/>
    <col min="4598" max="4598" width="17.140625" style="2" customWidth="1"/>
    <col min="4599" max="4599" width="47.42578125" style="2" customWidth="1"/>
    <col min="4600" max="4600" width="15.5703125" style="2" customWidth="1"/>
    <col min="4601" max="4601" width="12.7109375" style="2" customWidth="1"/>
    <col min="4602" max="4852" width="9.140625" style="2"/>
    <col min="4853" max="4853" width="26" style="2" customWidth="1"/>
    <col min="4854" max="4854" width="17.140625" style="2" customWidth="1"/>
    <col min="4855" max="4855" width="47.42578125" style="2" customWidth="1"/>
    <col min="4856" max="4856" width="15.5703125" style="2" customWidth="1"/>
    <col min="4857" max="4857" width="12.7109375" style="2" customWidth="1"/>
    <col min="4858" max="5108" width="9.140625" style="2"/>
    <col min="5109" max="5109" width="26" style="2" customWidth="1"/>
    <col min="5110" max="5110" width="17.140625" style="2" customWidth="1"/>
    <col min="5111" max="5111" width="47.42578125" style="2" customWidth="1"/>
    <col min="5112" max="5112" width="15.5703125" style="2" customWidth="1"/>
    <col min="5113" max="5113" width="12.7109375" style="2" customWidth="1"/>
    <col min="5114" max="5364" width="9.140625" style="2"/>
    <col min="5365" max="5365" width="26" style="2" customWidth="1"/>
    <col min="5366" max="5366" width="17.140625" style="2" customWidth="1"/>
    <col min="5367" max="5367" width="47.42578125" style="2" customWidth="1"/>
    <col min="5368" max="5368" width="15.5703125" style="2" customWidth="1"/>
    <col min="5369" max="5369" width="12.7109375" style="2" customWidth="1"/>
    <col min="5370" max="5620" width="9.140625" style="2"/>
    <col min="5621" max="5621" width="26" style="2" customWidth="1"/>
    <col min="5622" max="5622" width="17.140625" style="2" customWidth="1"/>
    <col min="5623" max="5623" width="47.42578125" style="2" customWidth="1"/>
    <col min="5624" max="5624" width="15.5703125" style="2" customWidth="1"/>
    <col min="5625" max="5625" width="12.7109375" style="2" customWidth="1"/>
    <col min="5626" max="5876" width="9.140625" style="2"/>
    <col min="5877" max="5877" width="26" style="2" customWidth="1"/>
    <col min="5878" max="5878" width="17.140625" style="2" customWidth="1"/>
    <col min="5879" max="5879" width="47.42578125" style="2" customWidth="1"/>
    <col min="5880" max="5880" width="15.5703125" style="2" customWidth="1"/>
    <col min="5881" max="5881" width="12.7109375" style="2" customWidth="1"/>
    <col min="5882" max="6132" width="9.140625" style="2"/>
    <col min="6133" max="6133" width="26" style="2" customWidth="1"/>
    <col min="6134" max="6134" width="17.140625" style="2" customWidth="1"/>
    <col min="6135" max="6135" width="47.42578125" style="2" customWidth="1"/>
    <col min="6136" max="6136" width="15.5703125" style="2" customWidth="1"/>
    <col min="6137" max="6137" width="12.7109375" style="2" customWidth="1"/>
    <col min="6138" max="6388" width="9.140625" style="2"/>
    <col min="6389" max="6389" width="26" style="2" customWidth="1"/>
    <col min="6390" max="6390" width="17.140625" style="2" customWidth="1"/>
    <col min="6391" max="6391" width="47.42578125" style="2" customWidth="1"/>
    <col min="6392" max="6392" width="15.5703125" style="2" customWidth="1"/>
    <col min="6393" max="6393" width="12.7109375" style="2" customWidth="1"/>
    <col min="6394" max="6644" width="9.140625" style="2"/>
    <col min="6645" max="6645" width="26" style="2" customWidth="1"/>
    <col min="6646" max="6646" width="17.140625" style="2" customWidth="1"/>
    <col min="6647" max="6647" width="47.42578125" style="2" customWidth="1"/>
    <col min="6648" max="6648" width="15.5703125" style="2" customWidth="1"/>
    <col min="6649" max="6649" width="12.7109375" style="2" customWidth="1"/>
    <col min="6650" max="6900" width="9.140625" style="2"/>
    <col min="6901" max="6901" width="26" style="2" customWidth="1"/>
    <col min="6902" max="6902" width="17.140625" style="2" customWidth="1"/>
    <col min="6903" max="6903" width="47.42578125" style="2" customWidth="1"/>
    <col min="6904" max="6904" width="15.5703125" style="2" customWidth="1"/>
    <col min="6905" max="6905" width="12.7109375" style="2" customWidth="1"/>
    <col min="6906" max="7156" width="9.140625" style="2"/>
    <col min="7157" max="7157" width="26" style="2" customWidth="1"/>
    <col min="7158" max="7158" width="17.140625" style="2" customWidth="1"/>
    <col min="7159" max="7159" width="47.42578125" style="2" customWidth="1"/>
    <col min="7160" max="7160" width="15.5703125" style="2" customWidth="1"/>
    <col min="7161" max="7161" width="12.7109375" style="2" customWidth="1"/>
    <col min="7162" max="7412" width="9.140625" style="2"/>
    <col min="7413" max="7413" width="26" style="2" customWidth="1"/>
    <col min="7414" max="7414" width="17.140625" style="2" customWidth="1"/>
    <col min="7415" max="7415" width="47.42578125" style="2" customWidth="1"/>
    <col min="7416" max="7416" width="15.5703125" style="2" customWidth="1"/>
    <col min="7417" max="7417" width="12.7109375" style="2" customWidth="1"/>
    <col min="7418" max="7668" width="9.140625" style="2"/>
    <col min="7669" max="7669" width="26" style="2" customWidth="1"/>
    <col min="7670" max="7670" width="17.140625" style="2" customWidth="1"/>
    <col min="7671" max="7671" width="47.42578125" style="2" customWidth="1"/>
    <col min="7672" max="7672" width="15.5703125" style="2" customWidth="1"/>
    <col min="7673" max="7673" width="12.7109375" style="2" customWidth="1"/>
    <col min="7674" max="7924" width="9.140625" style="2"/>
    <col min="7925" max="7925" width="26" style="2" customWidth="1"/>
    <col min="7926" max="7926" width="17.140625" style="2" customWidth="1"/>
    <col min="7927" max="7927" width="47.42578125" style="2" customWidth="1"/>
    <col min="7928" max="7928" width="15.5703125" style="2" customWidth="1"/>
    <col min="7929" max="7929" width="12.7109375" style="2" customWidth="1"/>
    <col min="7930" max="8180" width="9.140625" style="2"/>
    <col min="8181" max="8181" width="26" style="2" customWidth="1"/>
    <col min="8182" max="8182" width="17.140625" style="2" customWidth="1"/>
    <col min="8183" max="8183" width="47.42578125" style="2" customWidth="1"/>
    <col min="8184" max="8184" width="15.5703125" style="2" customWidth="1"/>
    <col min="8185" max="8185" width="12.7109375" style="2" customWidth="1"/>
    <col min="8186" max="8436" width="9.140625" style="2"/>
    <col min="8437" max="8437" width="26" style="2" customWidth="1"/>
    <col min="8438" max="8438" width="17.140625" style="2" customWidth="1"/>
    <col min="8439" max="8439" width="47.42578125" style="2" customWidth="1"/>
    <col min="8440" max="8440" width="15.5703125" style="2" customWidth="1"/>
    <col min="8441" max="8441" width="12.7109375" style="2" customWidth="1"/>
    <col min="8442" max="8692" width="9.140625" style="2"/>
    <col min="8693" max="8693" width="26" style="2" customWidth="1"/>
    <col min="8694" max="8694" width="17.140625" style="2" customWidth="1"/>
    <col min="8695" max="8695" width="47.42578125" style="2" customWidth="1"/>
    <col min="8696" max="8696" width="15.5703125" style="2" customWidth="1"/>
    <col min="8697" max="8697" width="12.7109375" style="2" customWidth="1"/>
    <col min="8698" max="8948" width="9.140625" style="2"/>
    <col min="8949" max="8949" width="26" style="2" customWidth="1"/>
    <col min="8950" max="8950" width="17.140625" style="2" customWidth="1"/>
    <col min="8951" max="8951" width="47.42578125" style="2" customWidth="1"/>
    <col min="8952" max="8952" width="15.5703125" style="2" customWidth="1"/>
    <col min="8953" max="8953" width="12.7109375" style="2" customWidth="1"/>
    <col min="8954" max="9204" width="9.140625" style="2"/>
    <col min="9205" max="9205" width="26" style="2" customWidth="1"/>
    <col min="9206" max="9206" width="17.140625" style="2" customWidth="1"/>
    <col min="9207" max="9207" width="47.42578125" style="2" customWidth="1"/>
    <col min="9208" max="9208" width="15.5703125" style="2" customWidth="1"/>
    <col min="9209" max="9209" width="12.7109375" style="2" customWidth="1"/>
    <col min="9210" max="9460" width="9.140625" style="2"/>
    <col min="9461" max="9461" width="26" style="2" customWidth="1"/>
    <col min="9462" max="9462" width="17.140625" style="2" customWidth="1"/>
    <col min="9463" max="9463" width="47.42578125" style="2" customWidth="1"/>
    <col min="9464" max="9464" width="15.5703125" style="2" customWidth="1"/>
    <col min="9465" max="9465" width="12.7109375" style="2" customWidth="1"/>
    <col min="9466" max="9716" width="9.140625" style="2"/>
    <col min="9717" max="9717" width="26" style="2" customWidth="1"/>
    <col min="9718" max="9718" width="17.140625" style="2" customWidth="1"/>
    <col min="9719" max="9719" width="47.42578125" style="2" customWidth="1"/>
    <col min="9720" max="9720" width="15.5703125" style="2" customWidth="1"/>
    <col min="9721" max="9721" width="12.7109375" style="2" customWidth="1"/>
    <col min="9722" max="9972" width="9.140625" style="2"/>
    <col min="9973" max="9973" width="26" style="2" customWidth="1"/>
    <col min="9974" max="9974" width="17.140625" style="2" customWidth="1"/>
    <col min="9975" max="9975" width="47.42578125" style="2" customWidth="1"/>
    <col min="9976" max="9976" width="15.5703125" style="2" customWidth="1"/>
    <col min="9977" max="9977" width="12.7109375" style="2" customWidth="1"/>
    <col min="9978" max="10228" width="9.140625" style="2"/>
    <col min="10229" max="10229" width="26" style="2" customWidth="1"/>
    <col min="10230" max="10230" width="17.140625" style="2" customWidth="1"/>
    <col min="10231" max="10231" width="47.42578125" style="2" customWidth="1"/>
    <col min="10232" max="10232" width="15.5703125" style="2" customWidth="1"/>
    <col min="10233" max="10233" width="12.7109375" style="2" customWidth="1"/>
    <col min="10234" max="10484" width="9.140625" style="2"/>
    <col min="10485" max="10485" width="26" style="2" customWidth="1"/>
    <col min="10486" max="10486" width="17.140625" style="2" customWidth="1"/>
    <col min="10487" max="10487" width="47.42578125" style="2" customWidth="1"/>
    <col min="10488" max="10488" width="15.5703125" style="2" customWidth="1"/>
    <col min="10489" max="10489" width="12.7109375" style="2" customWidth="1"/>
    <col min="10490" max="10740" width="9.140625" style="2"/>
    <col min="10741" max="10741" width="26" style="2" customWidth="1"/>
    <col min="10742" max="10742" width="17.140625" style="2" customWidth="1"/>
    <col min="10743" max="10743" width="47.42578125" style="2" customWidth="1"/>
    <col min="10744" max="10744" width="15.5703125" style="2" customWidth="1"/>
    <col min="10745" max="10745" width="12.7109375" style="2" customWidth="1"/>
    <col min="10746" max="10996" width="9.140625" style="2"/>
    <col min="10997" max="10997" width="26" style="2" customWidth="1"/>
    <col min="10998" max="10998" width="17.140625" style="2" customWidth="1"/>
    <col min="10999" max="10999" width="47.42578125" style="2" customWidth="1"/>
    <col min="11000" max="11000" width="15.5703125" style="2" customWidth="1"/>
    <col min="11001" max="11001" width="12.7109375" style="2" customWidth="1"/>
    <col min="11002" max="11252" width="9.140625" style="2"/>
    <col min="11253" max="11253" width="26" style="2" customWidth="1"/>
    <col min="11254" max="11254" width="17.140625" style="2" customWidth="1"/>
    <col min="11255" max="11255" width="47.42578125" style="2" customWidth="1"/>
    <col min="11256" max="11256" width="15.5703125" style="2" customWidth="1"/>
    <col min="11257" max="11257" width="12.7109375" style="2" customWidth="1"/>
    <col min="11258" max="11508" width="9.140625" style="2"/>
    <col min="11509" max="11509" width="26" style="2" customWidth="1"/>
    <col min="11510" max="11510" width="17.140625" style="2" customWidth="1"/>
    <col min="11511" max="11511" width="47.42578125" style="2" customWidth="1"/>
    <col min="11512" max="11512" width="15.5703125" style="2" customWidth="1"/>
    <col min="11513" max="11513" width="12.7109375" style="2" customWidth="1"/>
    <col min="11514" max="11764" width="9.140625" style="2"/>
    <col min="11765" max="11765" width="26" style="2" customWidth="1"/>
    <col min="11766" max="11766" width="17.140625" style="2" customWidth="1"/>
    <col min="11767" max="11767" width="47.42578125" style="2" customWidth="1"/>
    <col min="11768" max="11768" width="15.5703125" style="2" customWidth="1"/>
    <col min="11769" max="11769" width="12.7109375" style="2" customWidth="1"/>
    <col min="11770" max="12020" width="9.140625" style="2"/>
    <col min="12021" max="12021" width="26" style="2" customWidth="1"/>
    <col min="12022" max="12022" width="17.140625" style="2" customWidth="1"/>
    <col min="12023" max="12023" width="47.42578125" style="2" customWidth="1"/>
    <col min="12024" max="12024" width="15.5703125" style="2" customWidth="1"/>
    <col min="12025" max="12025" width="12.7109375" style="2" customWidth="1"/>
    <col min="12026" max="12276" width="9.140625" style="2"/>
    <col min="12277" max="12277" width="26" style="2" customWidth="1"/>
    <col min="12278" max="12278" width="17.140625" style="2" customWidth="1"/>
    <col min="12279" max="12279" width="47.42578125" style="2" customWidth="1"/>
    <col min="12280" max="12280" width="15.5703125" style="2" customWidth="1"/>
    <col min="12281" max="12281" width="12.7109375" style="2" customWidth="1"/>
    <col min="12282" max="12532" width="9.140625" style="2"/>
    <col min="12533" max="12533" width="26" style="2" customWidth="1"/>
    <col min="12534" max="12534" width="17.140625" style="2" customWidth="1"/>
    <col min="12535" max="12535" width="47.42578125" style="2" customWidth="1"/>
    <col min="12536" max="12536" width="15.5703125" style="2" customWidth="1"/>
    <col min="12537" max="12537" width="12.7109375" style="2" customWidth="1"/>
    <col min="12538" max="12788" width="9.140625" style="2"/>
    <col min="12789" max="12789" width="26" style="2" customWidth="1"/>
    <col min="12790" max="12790" width="17.140625" style="2" customWidth="1"/>
    <col min="12791" max="12791" width="47.42578125" style="2" customWidth="1"/>
    <col min="12792" max="12792" width="15.5703125" style="2" customWidth="1"/>
    <col min="12793" max="12793" width="12.7109375" style="2" customWidth="1"/>
    <col min="12794" max="13044" width="9.140625" style="2"/>
    <col min="13045" max="13045" width="26" style="2" customWidth="1"/>
    <col min="13046" max="13046" width="17.140625" style="2" customWidth="1"/>
    <col min="13047" max="13047" width="47.42578125" style="2" customWidth="1"/>
    <col min="13048" max="13048" width="15.5703125" style="2" customWidth="1"/>
    <col min="13049" max="13049" width="12.7109375" style="2" customWidth="1"/>
    <col min="13050" max="13300" width="9.140625" style="2"/>
    <col min="13301" max="13301" width="26" style="2" customWidth="1"/>
    <col min="13302" max="13302" width="17.140625" style="2" customWidth="1"/>
    <col min="13303" max="13303" width="47.42578125" style="2" customWidth="1"/>
    <col min="13304" max="13304" width="15.5703125" style="2" customWidth="1"/>
    <col min="13305" max="13305" width="12.7109375" style="2" customWidth="1"/>
    <col min="13306" max="13556" width="9.140625" style="2"/>
    <col min="13557" max="13557" width="26" style="2" customWidth="1"/>
    <col min="13558" max="13558" width="17.140625" style="2" customWidth="1"/>
    <col min="13559" max="13559" width="47.42578125" style="2" customWidth="1"/>
    <col min="13560" max="13560" width="15.5703125" style="2" customWidth="1"/>
    <col min="13561" max="13561" width="12.7109375" style="2" customWidth="1"/>
    <col min="13562" max="13812" width="9.140625" style="2"/>
    <col min="13813" max="13813" width="26" style="2" customWidth="1"/>
    <col min="13814" max="13814" width="17.140625" style="2" customWidth="1"/>
    <col min="13815" max="13815" width="47.42578125" style="2" customWidth="1"/>
    <col min="13816" max="13816" width="15.5703125" style="2" customWidth="1"/>
    <col min="13817" max="13817" width="12.7109375" style="2" customWidth="1"/>
    <col min="13818" max="14068" width="9.140625" style="2"/>
    <col min="14069" max="14069" width="26" style="2" customWidth="1"/>
    <col min="14070" max="14070" width="17.140625" style="2" customWidth="1"/>
    <col min="14071" max="14071" width="47.42578125" style="2" customWidth="1"/>
    <col min="14072" max="14072" width="15.5703125" style="2" customWidth="1"/>
    <col min="14073" max="14073" width="12.7109375" style="2" customWidth="1"/>
    <col min="14074" max="14324" width="9.140625" style="2"/>
    <col min="14325" max="14325" width="26" style="2" customWidth="1"/>
    <col min="14326" max="14326" width="17.140625" style="2" customWidth="1"/>
    <col min="14327" max="14327" width="47.42578125" style="2" customWidth="1"/>
    <col min="14328" max="14328" width="15.5703125" style="2" customWidth="1"/>
    <col min="14329" max="14329" width="12.7109375" style="2" customWidth="1"/>
    <col min="14330" max="14580" width="9.140625" style="2"/>
    <col min="14581" max="14581" width="26" style="2" customWidth="1"/>
    <col min="14582" max="14582" width="17.140625" style="2" customWidth="1"/>
    <col min="14583" max="14583" width="47.42578125" style="2" customWidth="1"/>
    <col min="14584" max="14584" width="15.5703125" style="2" customWidth="1"/>
    <col min="14585" max="14585" width="12.7109375" style="2" customWidth="1"/>
    <col min="14586" max="14836" width="9.140625" style="2"/>
    <col min="14837" max="14837" width="26" style="2" customWidth="1"/>
    <col min="14838" max="14838" width="17.140625" style="2" customWidth="1"/>
    <col min="14839" max="14839" width="47.42578125" style="2" customWidth="1"/>
    <col min="14840" max="14840" width="15.5703125" style="2" customWidth="1"/>
    <col min="14841" max="14841" width="12.7109375" style="2" customWidth="1"/>
    <col min="14842" max="15092" width="9.140625" style="2"/>
    <col min="15093" max="15093" width="26" style="2" customWidth="1"/>
    <col min="15094" max="15094" width="17.140625" style="2" customWidth="1"/>
    <col min="15095" max="15095" width="47.42578125" style="2" customWidth="1"/>
    <col min="15096" max="15096" width="15.5703125" style="2" customWidth="1"/>
    <col min="15097" max="15097" width="12.7109375" style="2" customWidth="1"/>
    <col min="15098" max="15348" width="9.140625" style="2"/>
    <col min="15349" max="15349" width="26" style="2" customWidth="1"/>
    <col min="15350" max="15350" width="17.140625" style="2" customWidth="1"/>
    <col min="15351" max="15351" width="47.42578125" style="2" customWidth="1"/>
    <col min="15352" max="15352" width="15.5703125" style="2" customWidth="1"/>
    <col min="15353" max="15353" width="12.7109375" style="2" customWidth="1"/>
    <col min="15354" max="15604" width="9.140625" style="2"/>
    <col min="15605" max="15605" width="26" style="2" customWidth="1"/>
    <col min="15606" max="15606" width="17.140625" style="2" customWidth="1"/>
    <col min="15607" max="15607" width="47.42578125" style="2" customWidth="1"/>
    <col min="15608" max="15608" width="15.5703125" style="2" customWidth="1"/>
    <col min="15609" max="15609" width="12.7109375" style="2" customWidth="1"/>
    <col min="15610" max="15860" width="9.140625" style="2"/>
    <col min="15861" max="15861" width="26" style="2" customWidth="1"/>
    <col min="15862" max="15862" width="17.140625" style="2" customWidth="1"/>
    <col min="15863" max="15863" width="47.42578125" style="2" customWidth="1"/>
    <col min="15864" max="15864" width="15.5703125" style="2" customWidth="1"/>
    <col min="15865" max="15865" width="12.7109375" style="2" customWidth="1"/>
    <col min="15866" max="16116" width="9.140625" style="2"/>
    <col min="16117" max="16117" width="26" style="2" customWidth="1"/>
    <col min="16118" max="16118" width="17.140625" style="2" customWidth="1"/>
    <col min="16119" max="16119" width="47.42578125" style="2" customWidth="1"/>
    <col min="16120" max="16120" width="15.5703125" style="2" customWidth="1"/>
    <col min="16121" max="16121" width="12.7109375" style="2" customWidth="1"/>
    <col min="16122" max="16384" width="9.140625" style="2"/>
  </cols>
  <sheetData>
    <row r="1" spans="1:6" s="183" customFormat="1" x14ac:dyDescent="0.2">
      <c r="C1" s="184" t="s">
        <v>634</v>
      </c>
    </row>
    <row r="2" spans="1:6" s="183" customFormat="1" ht="59.25" customHeight="1" x14ac:dyDescent="0.2">
      <c r="C2" s="223" t="s">
        <v>1</v>
      </c>
      <c r="D2" s="223"/>
      <c r="E2" s="223"/>
      <c r="F2" s="223"/>
    </row>
    <row r="3" spans="1:6" ht="12.75" customHeight="1" x14ac:dyDescent="0.25">
      <c r="C3" s="222" t="s">
        <v>609</v>
      </c>
      <c r="D3" s="222"/>
      <c r="E3" s="222"/>
      <c r="F3" s="222"/>
    </row>
    <row r="4" spans="1:6" ht="66" customHeight="1" x14ac:dyDescent="0.25">
      <c r="C4" s="269" t="s">
        <v>610</v>
      </c>
      <c r="D4" s="269"/>
      <c r="E4" s="269"/>
      <c r="F4" s="269"/>
    </row>
    <row r="5" spans="1:6" s="204" customFormat="1" x14ac:dyDescent="0.2">
      <c r="A5" s="271" t="s">
        <v>611</v>
      </c>
      <c r="B5" s="271"/>
      <c r="C5" s="271"/>
      <c r="D5" s="271"/>
      <c r="E5" s="271"/>
      <c r="F5" s="271"/>
    </row>
    <row r="6" spans="1:6" s="204" customFormat="1" ht="37.5" customHeight="1" x14ac:dyDescent="0.2">
      <c r="A6" s="271"/>
      <c r="B6" s="271"/>
      <c r="C6" s="271"/>
      <c r="D6" s="271"/>
      <c r="E6" s="271"/>
      <c r="F6" s="271"/>
    </row>
    <row r="7" spans="1:6" s="204" customFormat="1" x14ac:dyDescent="0.2">
      <c r="A7" s="205"/>
      <c r="D7" s="206" t="s">
        <v>352</v>
      </c>
      <c r="F7" s="205"/>
    </row>
    <row r="8" spans="1:6" s="8" customFormat="1" ht="22.5" x14ac:dyDescent="0.25">
      <c r="A8" s="6" t="s">
        <v>612</v>
      </c>
      <c r="B8" s="224" t="s">
        <v>613</v>
      </c>
      <c r="C8" s="224"/>
      <c r="D8" s="6" t="s">
        <v>614</v>
      </c>
      <c r="E8" s="6" t="s">
        <v>12</v>
      </c>
      <c r="F8" s="6" t="s">
        <v>13</v>
      </c>
    </row>
    <row r="9" spans="1:6" ht="27" customHeight="1" x14ac:dyDescent="0.25">
      <c r="A9" s="24" t="s">
        <v>615</v>
      </c>
      <c r="B9" s="227" t="s">
        <v>616</v>
      </c>
      <c r="C9" s="227"/>
      <c r="D9" s="207">
        <f>D10+D14</f>
        <v>0</v>
      </c>
      <c r="E9" s="207">
        <f>E10+E14</f>
        <v>9074461</v>
      </c>
      <c r="F9" s="207">
        <f t="shared" ref="F9:F16" si="0">D9+E9</f>
        <v>9074461</v>
      </c>
    </row>
    <row r="10" spans="1:6" s="204" customFormat="1" ht="27" customHeight="1" x14ac:dyDescent="0.2">
      <c r="A10" s="24" t="s">
        <v>617</v>
      </c>
      <c r="B10" s="227" t="s">
        <v>618</v>
      </c>
      <c r="C10" s="227"/>
      <c r="D10" s="207">
        <f t="shared" ref="D10:E12" si="1">D11</f>
        <v>-188253289.22999999</v>
      </c>
      <c r="E10" s="207">
        <f t="shared" si="1"/>
        <v>-3881600</v>
      </c>
      <c r="F10" s="207">
        <f t="shared" si="0"/>
        <v>-192134889.22999999</v>
      </c>
    </row>
    <row r="11" spans="1:6" s="204" customFormat="1" ht="27" customHeight="1" x14ac:dyDescent="0.2">
      <c r="A11" s="24" t="s">
        <v>619</v>
      </c>
      <c r="B11" s="227" t="s">
        <v>620</v>
      </c>
      <c r="C11" s="227"/>
      <c r="D11" s="207">
        <f t="shared" si="1"/>
        <v>-188253289.22999999</v>
      </c>
      <c r="E11" s="207">
        <f t="shared" si="1"/>
        <v>-3881600</v>
      </c>
      <c r="F11" s="207">
        <f t="shared" si="0"/>
        <v>-192134889.22999999</v>
      </c>
    </row>
    <row r="12" spans="1:6" s="204" customFormat="1" ht="27" customHeight="1" x14ac:dyDescent="0.2">
      <c r="A12" s="24" t="s">
        <v>621</v>
      </c>
      <c r="B12" s="227" t="s">
        <v>622</v>
      </c>
      <c r="C12" s="227"/>
      <c r="D12" s="207">
        <f t="shared" si="1"/>
        <v>-188253289.22999999</v>
      </c>
      <c r="E12" s="207">
        <f t="shared" si="1"/>
        <v>-3881600</v>
      </c>
      <c r="F12" s="207">
        <f t="shared" si="0"/>
        <v>-192134889.22999999</v>
      </c>
    </row>
    <row r="13" spans="1:6" s="204" customFormat="1" ht="27" customHeight="1" x14ac:dyDescent="0.2">
      <c r="A13" s="24" t="s">
        <v>623</v>
      </c>
      <c r="B13" s="227" t="s">
        <v>624</v>
      </c>
      <c r="C13" s="227"/>
      <c r="D13" s="207">
        <f>-'[1]1.Дох.13'!C122</f>
        <v>-188253289.22999999</v>
      </c>
      <c r="E13" s="207">
        <f>-'[1]1.Дох.13'!D122</f>
        <v>-3881600</v>
      </c>
      <c r="F13" s="207">
        <f>-'[1]1.Дох.13'!E122</f>
        <v>-192134889.22999999</v>
      </c>
    </row>
    <row r="14" spans="1:6" s="204" customFormat="1" ht="27" customHeight="1" x14ac:dyDescent="0.2">
      <c r="A14" s="24" t="s">
        <v>625</v>
      </c>
      <c r="B14" s="227" t="s">
        <v>626</v>
      </c>
      <c r="C14" s="227"/>
      <c r="D14" s="207">
        <f t="shared" ref="D14:E16" si="2">D15</f>
        <v>188253289.22999999</v>
      </c>
      <c r="E14" s="207">
        <f t="shared" si="2"/>
        <v>12956061</v>
      </c>
      <c r="F14" s="207">
        <f t="shared" si="0"/>
        <v>201209350.22999999</v>
      </c>
    </row>
    <row r="15" spans="1:6" s="204" customFormat="1" ht="27" customHeight="1" x14ac:dyDescent="0.2">
      <c r="A15" s="24" t="s">
        <v>627</v>
      </c>
      <c r="B15" s="227" t="s">
        <v>628</v>
      </c>
      <c r="C15" s="227"/>
      <c r="D15" s="207">
        <f t="shared" si="2"/>
        <v>188253289.22999999</v>
      </c>
      <c r="E15" s="207">
        <f t="shared" si="2"/>
        <v>12956061</v>
      </c>
      <c r="F15" s="207">
        <f t="shared" si="0"/>
        <v>201209350.22999999</v>
      </c>
    </row>
    <row r="16" spans="1:6" s="204" customFormat="1" ht="27" customHeight="1" x14ac:dyDescent="0.2">
      <c r="A16" s="24" t="s">
        <v>629</v>
      </c>
      <c r="B16" s="227" t="s">
        <v>630</v>
      </c>
      <c r="C16" s="227"/>
      <c r="D16" s="207">
        <f t="shared" si="2"/>
        <v>188253289.22999999</v>
      </c>
      <c r="E16" s="207">
        <f t="shared" si="2"/>
        <v>12956061</v>
      </c>
      <c r="F16" s="207">
        <f t="shared" si="0"/>
        <v>201209350.22999999</v>
      </c>
    </row>
    <row r="17" spans="1:6" s="204" customFormat="1" ht="27" customHeight="1" x14ac:dyDescent="0.2">
      <c r="A17" s="24" t="s">
        <v>631</v>
      </c>
      <c r="B17" s="227" t="s">
        <v>632</v>
      </c>
      <c r="C17" s="227"/>
      <c r="D17" s="207">
        <f>[1]Функц.февр.!J423</f>
        <v>188253289.22999999</v>
      </c>
      <c r="E17" s="207">
        <f>[1]Функц.февр.!K423</f>
        <v>12956061</v>
      </c>
      <c r="F17" s="207">
        <f>[1]Функц.февр.!L423</f>
        <v>201209350.22999999</v>
      </c>
    </row>
    <row r="18" spans="1:6" s="210" customFormat="1" ht="36" customHeight="1" x14ac:dyDescent="0.25">
      <c r="A18" s="208"/>
      <c r="B18" s="270" t="s">
        <v>633</v>
      </c>
      <c r="C18" s="270"/>
      <c r="D18" s="209">
        <f>D9</f>
        <v>0</v>
      </c>
      <c r="E18" s="209">
        <f t="shared" ref="E18:F18" si="3">E9</f>
        <v>9074461</v>
      </c>
      <c r="F18" s="209">
        <f t="shared" si="3"/>
        <v>9074461</v>
      </c>
    </row>
    <row r="20" spans="1:6" x14ac:dyDescent="0.25">
      <c r="D20" s="211"/>
    </row>
    <row r="21" spans="1:6" x14ac:dyDescent="0.25">
      <c r="D21" s="211"/>
    </row>
    <row r="22" spans="1:6" x14ac:dyDescent="0.25">
      <c r="D22" s="211"/>
    </row>
    <row r="24" spans="1:6" x14ac:dyDescent="0.25">
      <c r="C24" s="212"/>
      <c r="D24" s="212"/>
    </row>
    <row r="28" spans="1:6" x14ac:dyDescent="0.25">
      <c r="C28" s="213"/>
      <c r="D28" s="213"/>
    </row>
  </sheetData>
  <mergeCells count="15">
    <mergeCell ref="B17:C17"/>
    <mergeCell ref="B18:C18"/>
    <mergeCell ref="C2:F2"/>
    <mergeCell ref="B11:C11"/>
    <mergeCell ref="B12:C12"/>
    <mergeCell ref="B13:C13"/>
    <mergeCell ref="B14:C14"/>
    <mergeCell ref="B15:C15"/>
    <mergeCell ref="B16:C16"/>
    <mergeCell ref="C3:F3"/>
    <mergeCell ref="C4:F4"/>
    <mergeCell ref="A5:F6"/>
    <mergeCell ref="B8:C8"/>
    <mergeCell ref="B9:C9"/>
    <mergeCell ref="B10:C10"/>
  </mergeCells>
  <pageMargins left="0.70866141732283472" right="0.31496062992125984" top="0.35433070866141736"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3</vt:i4>
      </vt:variant>
    </vt:vector>
  </HeadingPairs>
  <TitlesOfParts>
    <vt:vector size="11" baseType="lpstr">
      <vt:lpstr>Депутатам</vt:lpstr>
      <vt:lpstr>1.Дох.</vt:lpstr>
      <vt:lpstr>2.Функц.</vt:lpstr>
      <vt:lpstr>3.Вед.</vt:lpstr>
      <vt:lpstr>4.ПП</vt:lpstr>
      <vt:lpstr>5.Прот.13</vt:lpstr>
      <vt:lpstr>6.Прот.14-15</vt:lpstr>
      <vt:lpstr>7.Ист.</vt:lpstr>
      <vt:lpstr>'2.Функц.'!Заголовки_для_печати</vt:lpstr>
      <vt:lpstr>'3.Вед.'!Заголовки_для_печати</vt:lpstr>
      <vt:lpstr>'4.ПП'!Заголовки_для_печати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2013-03-14T12:13:11Z</dcterms:modified>
</cp:coreProperties>
</file>